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andbook 2021-22\Final Handbook 2021-22\"/>
    </mc:Choice>
  </mc:AlternateContent>
  <bookViews>
    <workbookView xWindow="0" yWindow="0" windowWidth="20490" windowHeight="7155" tabRatio="904"/>
  </bookViews>
  <sheets>
    <sheet name="Index" sheetId="50" r:id="rId1"/>
    <sheet name="1" sheetId="3" r:id="rId2"/>
    <sheet name="2" sheetId="5" r:id="rId3"/>
    <sheet name="3" sheetId="4" r:id="rId4"/>
    <sheet name="4" sheetId="94" r:id="rId5"/>
    <sheet name="5" sheetId="95" r:id="rId6"/>
    <sheet name="6" sheetId="51" r:id="rId7"/>
    <sheet name="7" sheetId="96" r:id="rId8"/>
    <sheet name="8" sheetId="52" r:id="rId9"/>
    <sheet name="9" sheetId="97" r:id="rId10"/>
    <sheet name="10" sheetId="10" r:id="rId11"/>
    <sheet name="11" sheetId="75" r:id="rId12"/>
    <sheet name="12" sheetId="76" r:id="rId13"/>
    <sheet name="13" sheetId="89" r:id="rId14"/>
    <sheet name="14" sheetId="90" r:id="rId15"/>
    <sheet name="15" sheetId="77" r:id="rId16"/>
    <sheet name="16" sheetId="98" r:id="rId17"/>
    <sheet name="17" sheetId="70" r:id="rId18"/>
    <sheet name="18" sheetId="99" r:id="rId19"/>
    <sheet name="19" sheetId="78" r:id="rId20"/>
    <sheet name="20" sheetId="79" r:id="rId21"/>
    <sheet name="21" sheetId="19" r:id="rId22"/>
    <sheet name="22" sheetId="100" r:id="rId23"/>
    <sheet name="23" sheetId="20" r:id="rId24"/>
    <sheet name="24" sheetId="21" r:id="rId25"/>
    <sheet name="25" sheetId="91" r:id="rId26"/>
    <sheet name="26" sheetId="92" r:id="rId27"/>
    <sheet name="27" sheetId="93" r:id="rId28"/>
    <sheet name="28" sheetId="25" r:id="rId29"/>
    <sheet name="29" sheetId="26" r:id="rId30"/>
    <sheet name="30" sheetId="27" r:id="rId31"/>
    <sheet name="31" sheetId="28" r:id="rId32"/>
    <sheet name="32" sheetId="29" r:id="rId33"/>
    <sheet name="33" sheetId="80" r:id="rId34"/>
    <sheet name="34" sheetId="81" r:id="rId35"/>
    <sheet name="35" sheetId="83" r:id="rId36"/>
    <sheet name="36" sheetId="84" r:id="rId37"/>
    <sheet name="37" sheetId="85" r:id="rId38"/>
    <sheet name="38" sheetId="87" r:id="rId39"/>
    <sheet name="39" sheetId="88" r:id="rId40"/>
    <sheet name="40" sheetId="67" r:id="rId41"/>
    <sheet name="41" sheetId="44" r:id="rId42"/>
    <sheet name="42" sheetId="45" r:id="rId43"/>
  </sheets>
  <externalReferences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____________xlnm.Print_Area_6" localSheetId="11">#REF!</definedName>
    <definedName name="_____________xlnm.Print_Area_6" localSheetId="12">#REF!</definedName>
    <definedName name="_____________xlnm.Print_Area_6" localSheetId="13">#REF!</definedName>
    <definedName name="_____________xlnm.Print_Area_6" localSheetId="14">#REF!</definedName>
    <definedName name="_____________xlnm.Print_Area_6" localSheetId="15">#REF!</definedName>
    <definedName name="_____________xlnm.Print_Area_6" localSheetId="19">#REF!</definedName>
    <definedName name="_____________xlnm.Print_Area_6" localSheetId="20">#REF!</definedName>
    <definedName name="_____________xlnm.Print_Area_6" localSheetId="22">#REF!</definedName>
    <definedName name="_____________xlnm.Print_Area_6" localSheetId="25">#REF!</definedName>
    <definedName name="_____________xlnm.Print_Area_6" localSheetId="26">#REF!</definedName>
    <definedName name="_____________xlnm.Print_Area_6" localSheetId="27">#REF!</definedName>
    <definedName name="_____________xlnm.Print_Area_6" localSheetId="33">#REF!</definedName>
    <definedName name="_____________xlnm.Print_Area_6" localSheetId="34">#REF!</definedName>
    <definedName name="_____________xlnm.Print_Area_6" localSheetId="35">#REF!</definedName>
    <definedName name="_____________xlnm.Print_Area_6" localSheetId="36">#REF!</definedName>
    <definedName name="_____________xlnm.Print_Area_6" localSheetId="37">#REF!</definedName>
    <definedName name="_____________xlnm.Print_Area_6" localSheetId="38">#REF!</definedName>
    <definedName name="_____________xlnm.Print_Area_6" localSheetId="39">#REF!</definedName>
    <definedName name="_____________xlnm.Print_Area_6" localSheetId="5">#REF!</definedName>
    <definedName name="_____________xlnm.Print_Area_6">#REF!</definedName>
    <definedName name="____________xlnm.Print_Area_3" localSheetId="11">#REF!</definedName>
    <definedName name="____________xlnm.Print_Area_3" localSheetId="12">#REF!</definedName>
    <definedName name="____________xlnm.Print_Area_3" localSheetId="13">#REF!</definedName>
    <definedName name="____________xlnm.Print_Area_3" localSheetId="14">#REF!</definedName>
    <definedName name="____________xlnm.Print_Area_3" localSheetId="15">#REF!</definedName>
    <definedName name="____________xlnm.Print_Area_3" localSheetId="19">#REF!</definedName>
    <definedName name="____________xlnm.Print_Area_3" localSheetId="20">#REF!</definedName>
    <definedName name="____________xlnm.Print_Area_3" localSheetId="22">#REF!</definedName>
    <definedName name="____________xlnm.Print_Area_3" localSheetId="25">#REF!</definedName>
    <definedName name="____________xlnm.Print_Area_3" localSheetId="26">#REF!</definedName>
    <definedName name="____________xlnm.Print_Area_3" localSheetId="27">#REF!</definedName>
    <definedName name="____________xlnm.Print_Area_3" localSheetId="33">#REF!</definedName>
    <definedName name="____________xlnm.Print_Area_3" localSheetId="34">#REF!</definedName>
    <definedName name="____________xlnm.Print_Area_3" localSheetId="35">#REF!</definedName>
    <definedName name="____________xlnm.Print_Area_3" localSheetId="36">#REF!</definedName>
    <definedName name="____________xlnm.Print_Area_3" localSheetId="37">#REF!</definedName>
    <definedName name="____________xlnm.Print_Area_3" localSheetId="38">#REF!</definedName>
    <definedName name="____________xlnm.Print_Area_3" localSheetId="39">#REF!</definedName>
    <definedName name="____________xlnm.Print_Area_3" localSheetId="5">#REF!</definedName>
    <definedName name="____________xlnm.Print_Area_3">#REF!</definedName>
    <definedName name="____________xlnm.Print_Area_6" localSheetId="11">#REF!</definedName>
    <definedName name="____________xlnm.Print_Area_6" localSheetId="12">#REF!</definedName>
    <definedName name="____________xlnm.Print_Area_6" localSheetId="13">#REF!</definedName>
    <definedName name="____________xlnm.Print_Area_6" localSheetId="14">#REF!</definedName>
    <definedName name="____________xlnm.Print_Area_6" localSheetId="15">#REF!</definedName>
    <definedName name="____________xlnm.Print_Area_6" localSheetId="19">#REF!</definedName>
    <definedName name="____________xlnm.Print_Area_6" localSheetId="20">#REF!</definedName>
    <definedName name="____________xlnm.Print_Area_6" localSheetId="22">#REF!</definedName>
    <definedName name="____________xlnm.Print_Area_6" localSheetId="25">#REF!</definedName>
    <definedName name="____________xlnm.Print_Area_6" localSheetId="26">#REF!</definedName>
    <definedName name="____________xlnm.Print_Area_6" localSheetId="27">#REF!</definedName>
    <definedName name="____________xlnm.Print_Area_6" localSheetId="33">#REF!</definedName>
    <definedName name="____________xlnm.Print_Area_6" localSheetId="34">#REF!</definedName>
    <definedName name="____________xlnm.Print_Area_6" localSheetId="35">#REF!</definedName>
    <definedName name="____________xlnm.Print_Area_6" localSheetId="36">#REF!</definedName>
    <definedName name="____________xlnm.Print_Area_6" localSheetId="37">#REF!</definedName>
    <definedName name="____________xlnm.Print_Area_6" localSheetId="38">#REF!</definedName>
    <definedName name="____________xlnm.Print_Area_6" localSheetId="39">#REF!</definedName>
    <definedName name="____________xlnm.Print_Area_6" localSheetId="5">#REF!</definedName>
    <definedName name="____________xlnm.Print_Area_6">#REF!</definedName>
    <definedName name="____________xlnm.Print_Area_7" localSheetId="11">#REF!</definedName>
    <definedName name="____________xlnm.Print_Area_7" localSheetId="12">#REF!</definedName>
    <definedName name="____________xlnm.Print_Area_7" localSheetId="13">#REF!</definedName>
    <definedName name="____________xlnm.Print_Area_7" localSheetId="14">#REF!</definedName>
    <definedName name="____________xlnm.Print_Area_7" localSheetId="15">#REF!</definedName>
    <definedName name="____________xlnm.Print_Area_7" localSheetId="19">#REF!</definedName>
    <definedName name="____________xlnm.Print_Area_7" localSheetId="20">#REF!</definedName>
    <definedName name="____________xlnm.Print_Area_7" localSheetId="22">#REF!</definedName>
    <definedName name="____________xlnm.Print_Area_7" localSheetId="25">#REF!</definedName>
    <definedName name="____________xlnm.Print_Area_7" localSheetId="26">#REF!</definedName>
    <definedName name="____________xlnm.Print_Area_7" localSheetId="27">#REF!</definedName>
    <definedName name="____________xlnm.Print_Area_7" localSheetId="33">#REF!</definedName>
    <definedName name="____________xlnm.Print_Area_7" localSheetId="34">#REF!</definedName>
    <definedName name="____________xlnm.Print_Area_7" localSheetId="35">#REF!</definedName>
    <definedName name="____________xlnm.Print_Area_7" localSheetId="36">#REF!</definedName>
    <definedName name="____________xlnm.Print_Area_7" localSheetId="37">#REF!</definedName>
    <definedName name="____________xlnm.Print_Area_7" localSheetId="38">#REF!</definedName>
    <definedName name="____________xlnm.Print_Area_7" localSheetId="39">#REF!</definedName>
    <definedName name="____________xlnm.Print_Area_7" localSheetId="5">#REF!</definedName>
    <definedName name="____________xlnm.Print_Area_7">#REF!</definedName>
    <definedName name="___________xlnm.Print_Area_3" localSheetId="11">#REF!</definedName>
    <definedName name="___________xlnm.Print_Area_3" localSheetId="12">#REF!</definedName>
    <definedName name="___________xlnm.Print_Area_3" localSheetId="13">#REF!</definedName>
    <definedName name="___________xlnm.Print_Area_3" localSheetId="14">#REF!</definedName>
    <definedName name="___________xlnm.Print_Area_3" localSheetId="15">#REF!</definedName>
    <definedName name="___________xlnm.Print_Area_3" localSheetId="19">#REF!</definedName>
    <definedName name="___________xlnm.Print_Area_3" localSheetId="20">#REF!</definedName>
    <definedName name="___________xlnm.Print_Area_3" localSheetId="22">#REF!</definedName>
    <definedName name="___________xlnm.Print_Area_3" localSheetId="25">#REF!</definedName>
    <definedName name="___________xlnm.Print_Area_3" localSheetId="26">#REF!</definedName>
    <definedName name="___________xlnm.Print_Area_3" localSheetId="27">#REF!</definedName>
    <definedName name="___________xlnm.Print_Area_3" localSheetId="33">#REF!</definedName>
    <definedName name="___________xlnm.Print_Area_3" localSheetId="34">#REF!</definedName>
    <definedName name="___________xlnm.Print_Area_3" localSheetId="35">#REF!</definedName>
    <definedName name="___________xlnm.Print_Area_3" localSheetId="36">#REF!</definedName>
    <definedName name="___________xlnm.Print_Area_3" localSheetId="37">#REF!</definedName>
    <definedName name="___________xlnm.Print_Area_3" localSheetId="38">#REF!</definedName>
    <definedName name="___________xlnm.Print_Area_3" localSheetId="39">#REF!</definedName>
    <definedName name="___________xlnm.Print_Area_3" localSheetId="5">#REF!</definedName>
    <definedName name="___________xlnm.Print_Area_3">#REF!</definedName>
    <definedName name="___________xlnm.Print_Area_6" localSheetId="11">#REF!</definedName>
    <definedName name="___________xlnm.Print_Area_6" localSheetId="12">#REF!</definedName>
    <definedName name="___________xlnm.Print_Area_6" localSheetId="13">#REF!</definedName>
    <definedName name="___________xlnm.Print_Area_6" localSheetId="14">#REF!</definedName>
    <definedName name="___________xlnm.Print_Area_6" localSheetId="15">#REF!</definedName>
    <definedName name="___________xlnm.Print_Area_6" localSheetId="19">#REF!</definedName>
    <definedName name="___________xlnm.Print_Area_6" localSheetId="20">#REF!</definedName>
    <definedName name="___________xlnm.Print_Area_6" localSheetId="22">#REF!</definedName>
    <definedName name="___________xlnm.Print_Area_6" localSheetId="25">#REF!</definedName>
    <definedName name="___________xlnm.Print_Area_6" localSheetId="26">#REF!</definedName>
    <definedName name="___________xlnm.Print_Area_6" localSheetId="27">#REF!</definedName>
    <definedName name="___________xlnm.Print_Area_6" localSheetId="33">#REF!</definedName>
    <definedName name="___________xlnm.Print_Area_6" localSheetId="34">#REF!</definedName>
    <definedName name="___________xlnm.Print_Area_6" localSheetId="35">#REF!</definedName>
    <definedName name="___________xlnm.Print_Area_6" localSheetId="36">#REF!</definedName>
    <definedName name="___________xlnm.Print_Area_6" localSheetId="37">#REF!</definedName>
    <definedName name="___________xlnm.Print_Area_6" localSheetId="38">#REF!</definedName>
    <definedName name="___________xlnm.Print_Area_6" localSheetId="39">#REF!</definedName>
    <definedName name="___________xlnm.Print_Area_6" localSheetId="5">#REF!</definedName>
    <definedName name="___________xlnm.Print_Area_6">#REF!</definedName>
    <definedName name="___________xlnm.Print_Area_7" localSheetId="11">#REF!</definedName>
    <definedName name="___________xlnm.Print_Area_7" localSheetId="12">#REF!</definedName>
    <definedName name="___________xlnm.Print_Area_7" localSheetId="13">#REF!</definedName>
    <definedName name="___________xlnm.Print_Area_7" localSheetId="14">#REF!</definedName>
    <definedName name="___________xlnm.Print_Area_7" localSheetId="15">#REF!</definedName>
    <definedName name="___________xlnm.Print_Area_7" localSheetId="19">#REF!</definedName>
    <definedName name="___________xlnm.Print_Area_7" localSheetId="20">#REF!</definedName>
    <definedName name="___________xlnm.Print_Area_7" localSheetId="22">#REF!</definedName>
    <definedName name="___________xlnm.Print_Area_7" localSheetId="25">#REF!</definedName>
    <definedName name="___________xlnm.Print_Area_7" localSheetId="26">#REF!</definedName>
    <definedName name="___________xlnm.Print_Area_7" localSheetId="27">#REF!</definedName>
    <definedName name="___________xlnm.Print_Area_7" localSheetId="33">#REF!</definedName>
    <definedName name="___________xlnm.Print_Area_7" localSheetId="34">#REF!</definedName>
    <definedName name="___________xlnm.Print_Area_7" localSheetId="35">#REF!</definedName>
    <definedName name="___________xlnm.Print_Area_7" localSheetId="36">#REF!</definedName>
    <definedName name="___________xlnm.Print_Area_7" localSheetId="37">#REF!</definedName>
    <definedName name="___________xlnm.Print_Area_7" localSheetId="38">#REF!</definedName>
    <definedName name="___________xlnm.Print_Area_7" localSheetId="39">#REF!</definedName>
    <definedName name="___________xlnm.Print_Area_7" localSheetId="5">#REF!</definedName>
    <definedName name="___________xlnm.Print_Area_7">#REF!</definedName>
    <definedName name="__________xlnm.Print_Area_3" localSheetId="11">#REF!</definedName>
    <definedName name="__________xlnm.Print_Area_3" localSheetId="12">#REF!</definedName>
    <definedName name="__________xlnm.Print_Area_3" localSheetId="13">#REF!</definedName>
    <definedName name="__________xlnm.Print_Area_3" localSheetId="14">#REF!</definedName>
    <definedName name="__________xlnm.Print_Area_3" localSheetId="15">#REF!</definedName>
    <definedName name="__________xlnm.Print_Area_3" localSheetId="19">#REF!</definedName>
    <definedName name="__________xlnm.Print_Area_3" localSheetId="20">#REF!</definedName>
    <definedName name="__________xlnm.Print_Area_3" localSheetId="22">#REF!</definedName>
    <definedName name="__________xlnm.Print_Area_3" localSheetId="25">#REF!</definedName>
    <definedName name="__________xlnm.Print_Area_3" localSheetId="26">#REF!</definedName>
    <definedName name="__________xlnm.Print_Area_3" localSheetId="27">#REF!</definedName>
    <definedName name="__________xlnm.Print_Area_3" localSheetId="33">#REF!</definedName>
    <definedName name="__________xlnm.Print_Area_3" localSheetId="34">#REF!</definedName>
    <definedName name="__________xlnm.Print_Area_3" localSheetId="35">#REF!</definedName>
    <definedName name="__________xlnm.Print_Area_3" localSheetId="36">#REF!</definedName>
    <definedName name="__________xlnm.Print_Area_3" localSheetId="37">#REF!</definedName>
    <definedName name="__________xlnm.Print_Area_3" localSheetId="38">#REF!</definedName>
    <definedName name="__________xlnm.Print_Area_3" localSheetId="39">#REF!</definedName>
    <definedName name="__________xlnm.Print_Area_3" localSheetId="5">#REF!</definedName>
    <definedName name="__________xlnm.Print_Area_3">#REF!</definedName>
    <definedName name="__________xlnm.Print_Area_6" localSheetId="11">#REF!</definedName>
    <definedName name="__________xlnm.Print_Area_6" localSheetId="12">#REF!</definedName>
    <definedName name="__________xlnm.Print_Area_6" localSheetId="13">#REF!</definedName>
    <definedName name="__________xlnm.Print_Area_6" localSheetId="14">#REF!</definedName>
    <definedName name="__________xlnm.Print_Area_6" localSheetId="15">#REF!</definedName>
    <definedName name="__________xlnm.Print_Area_6" localSheetId="19">#REF!</definedName>
    <definedName name="__________xlnm.Print_Area_6" localSheetId="20">#REF!</definedName>
    <definedName name="__________xlnm.Print_Area_6" localSheetId="22">#REF!</definedName>
    <definedName name="__________xlnm.Print_Area_6" localSheetId="25">#REF!</definedName>
    <definedName name="__________xlnm.Print_Area_6" localSheetId="26">#REF!</definedName>
    <definedName name="__________xlnm.Print_Area_6" localSheetId="27">#REF!</definedName>
    <definedName name="__________xlnm.Print_Area_6" localSheetId="33">#REF!</definedName>
    <definedName name="__________xlnm.Print_Area_6" localSheetId="34">#REF!</definedName>
    <definedName name="__________xlnm.Print_Area_6" localSheetId="35">#REF!</definedName>
    <definedName name="__________xlnm.Print_Area_6" localSheetId="36">#REF!</definedName>
    <definedName name="__________xlnm.Print_Area_6" localSheetId="37">#REF!</definedName>
    <definedName name="__________xlnm.Print_Area_6" localSheetId="38">#REF!</definedName>
    <definedName name="__________xlnm.Print_Area_6" localSheetId="39">#REF!</definedName>
    <definedName name="__________xlnm.Print_Area_6" localSheetId="5">#REF!</definedName>
    <definedName name="__________xlnm.Print_Area_6">#REF!</definedName>
    <definedName name="__________xlnm.Print_Area_7" localSheetId="11">#REF!</definedName>
    <definedName name="__________xlnm.Print_Area_7" localSheetId="12">#REF!</definedName>
    <definedName name="__________xlnm.Print_Area_7" localSheetId="13">#REF!</definedName>
    <definedName name="__________xlnm.Print_Area_7" localSheetId="14">#REF!</definedName>
    <definedName name="__________xlnm.Print_Area_7" localSheetId="15">#REF!</definedName>
    <definedName name="__________xlnm.Print_Area_7" localSheetId="19">#REF!</definedName>
    <definedName name="__________xlnm.Print_Area_7" localSheetId="20">#REF!</definedName>
    <definedName name="__________xlnm.Print_Area_7" localSheetId="22">#REF!</definedName>
    <definedName name="__________xlnm.Print_Area_7" localSheetId="25">#REF!</definedName>
    <definedName name="__________xlnm.Print_Area_7" localSheetId="26">#REF!</definedName>
    <definedName name="__________xlnm.Print_Area_7" localSheetId="27">#REF!</definedName>
    <definedName name="__________xlnm.Print_Area_7" localSheetId="33">#REF!</definedName>
    <definedName name="__________xlnm.Print_Area_7" localSheetId="34">#REF!</definedName>
    <definedName name="__________xlnm.Print_Area_7" localSheetId="35">#REF!</definedName>
    <definedName name="__________xlnm.Print_Area_7" localSheetId="36">#REF!</definedName>
    <definedName name="__________xlnm.Print_Area_7" localSheetId="37">#REF!</definedName>
    <definedName name="__________xlnm.Print_Area_7" localSheetId="38">#REF!</definedName>
    <definedName name="__________xlnm.Print_Area_7" localSheetId="39">#REF!</definedName>
    <definedName name="__________xlnm.Print_Area_7" localSheetId="5">#REF!</definedName>
    <definedName name="__________xlnm.Print_Area_7">#REF!</definedName>
    <definedName name="_________xlnm.Print_Area_3" localSheetId="11">#REF!</definedName>
    <definedName name="_________xlnm.Print_Area_3" localSheetId="12">#REF!</definedName>
    <definedName name="_________xlnm.Print_Area_3" localSheetId="13">#REF!</definedName>
    <definedName name="_________xlnm.Print_Area_3" localSheetId="14">#REF!</definedName>
    <definedName name="_________xlnm.Print_Area_3" localSheetId="15">#REF!</definedName>
    <definedName name="_________xlnm.Print_Area_3" localSheetId="19">#REF!</definedName>
    <definedName name="_________xlnm.Print_Area_3" localSheetId="20">#REF!</definedName>
    <definedName name="_________xlnm.Print_Area_3" localSheetId="22">#REF!</definedName>
    <definedName name="_________xlnm.Print_Area_3" localSheetId="25">#REF!</definedName>
    <definedName name="_________xlnm.Print_Area_3" localSheetId="26">#REF!</definedName>
    <definedName name="_________xlnm.Print_Area_3" localSheetId="27">#REF!</definedName>
    <definedName name="_________xlnm.Print_Area_3" localSheetId="33">#REF!</definedName>
    <definedName name="_________xlnm.Print_Area_3" localSheetId="34">#REF!</definedName>
    <definedName name="_________xlnm.Print_Area_3" localSheetId="35">#REF!</definedName>
    <definedName name="_________xlnm.Print_Area_3" localSheetId="36">#REF!</definedName>
    <definedName name="_________xlnm.Print_Area_3" localSheetId="37">#REF!</definedName>
    <definedName name="_________xlnm.Print_Area_3" localSheetId="38">#REF!</definedName>
    <definedName name="_________xlnm.Print_Area_3" localSheetId="39">#REF!</definedName>
    <definedName name="_________xlnm.Print_Area_3" localSheetId="5">#REF!</definedName>
    <definedName name="_________xlnm.Print_Area_3">#REF!</definedName>
    <definedName name="_________xlnm.Print_Area_6" localSheetId="11">#REF!</definedName>
    <definedName name="_________xlnm.Print_Area_6" localSheetId="12">#REF!</definedName>
    <definedName name="_________xlnm.Print_Area_6" localSheetId="13">#REF!</definedName>
    <definedName name="_________xlnm.Print_Area_6" localSheetId="14">#REF!</definedName>
    <definedName name="_________xlnm.Print_Area_6" localSheetId="15">#REF!</definedName>
    <definedName name="_________xlnm.Print_Area_6" localSheetId="19">#REF!</definedName>
    <definedName name="_________xlnm.Print_Area_6" localSheetId="20">#REF!</definedName>
    <definedName name="_________xlnm.Print_Area_6" localSheetId="22">#REF!</definedName>
    <definedName name="_________xlnm.Print_Area_6" localSheetId="25">#REF!</definedName>
    <definedName name="_________xlnm.Print_Area_6" localSheetId="26">#REF!</definedName>
    <definedName name="_________xlnm.Print_Area_6" localSheetId="27">#REF!</definedName>
    <definedName name="_________xlnm.Print_Area_6" localSheetId="33">#REF!</definedName>
    <definedName name="_________xlnm.Print_Area_6" localSheetId="34">#REF!</definedName>
    <definedName name="_________xlnm.Print_Area_6" localSheetId="35">#REF!</definedName>
    <definedName name="_________xlnm.Print_Area_6" localSheetId="36">#REF!</definedName>
    <definedName name="_________xlnm.Print_Area_6" localSheetId="37">#REF!</definedName>
    <definedName name="_________xlnm.Print_Area_6" localSheetId="38">#REF!</definedName>
    <definedName name="_________xlnm.Print_Area_6" localSheetId="39">#REF!</definedName>
    <definedName name="_________xlnm.Print_Area_6" localSheetId="5">#REF!</definedName>
    <definedName name="_________xlnm.Print_Area_6">#REF!</definedName>
    <definedName name="_________xlnm.Print_Area_7" localSheetId="11">#REF!</definedName>
    <definedName name="_________xlnm.Print_Area_7" localSheetId="12">#REF!</definedName>
    <definedName name="_________xlnm.Print_Area_7" localSheetId="13">#REF!</definedName>
    <definedName name="_________xlnm.Print_Area_7" localSheetId="14">#REF!</definedName>
    <definedName name="_________xlnm.Print_Area_7" localSheetId="15">#REF!</definedName>
    <definedName name="_________xlnm.Print_Area_7" localSheetId="19">#REF!</definedName>
    <definedName name="_________xlnm.Print_Area_7" localSheetId="20">#REF!</definedName>
    <definedName name="_________xlnm.Print_Area_7" localSheetId="22">#REF!</definedName>
    <definedName name="_________xlnm.Print_Area_7" localSheetId="25">#REF!</definedName>
    <definedName name="_________xlnm.Print_Area_7" localSheetId="26">#REF!</definedName>
    <definedName name="_________xlnm.Print_Area_7" localSheetId="27">#REF!</definedName>
    <definedName name="_________xlnm.Print_Area_7" localSheetId="33">#REF!</definedName>
    <definedName name="_________xlnm.Print_Area_7" localSheetId="34">#REF!</definedName>
    <definedName name="_________xlnm.Print_Area_7" localSheetId="35">#REF!</definedName>
    <definedName name="_________xlnm.Print_Area_7" localSheetId="36">#REF!</definedName>
    <definedName name="_________xlnm.Print_Area_7" localSheetId="37">#REF!</definedName>
    <definedName name="_________xlnm.Print_Area_7" localSheetId="38">#REF!</definedName>
    <definedName name="_________xlnm.Print_Area_7" localSheetId="39">#REF!</definedName>
    <definedName name="_________xlnm.Print_Area_7" localSheetId="5">#REF!</definedName>
    <definedName name="_________xlnm.Print_Area_7">#REF!</definedName>
    <definedName name="________xlnm.Print_Area_3" localSheetId="11">#REF!</definedName>
    <definedName name="________xlnm.Print_Area_3" localSheetId="12">#REF!</definedName>
    <definedName name="________xlnm.Print_Area_3" localSheetId="13">#REF!</definedName>
    <definedName name="________xlnm.Print_Area_3" localSheetId="14">#REF!</definedName>
    <definedName name="________xlnm.Print_Area_3" localSheetId="15">#REF!</definedName>
    <definedName name="________xlnm.Print_Area_3" localSheetId="19">#REF!</definedName>
    <definedName name="________xlnm.Print_Area_3" localSheetId="20">#REF!</definedName>
    <definedName name="________xlnm.Print_Area_3" localSheetId="22">#REF!</definedName>
    <definedName name="________xlnm.Print_Area_3" localSheetId="25">#REF!</definedName>
    <definedName name="________xlnm.Print_Area_3" localSheetId="26">#REF!</definedName>
    <definedName name="________xlnm.Print_Area_3" localSheetId="27">#REF!</definedName>
    <definedName name="________xlnm.Print_Area_3" localSheetId="33">#REF!</definedName>
    <definedName name="________xlnm.Print_Area_3" localSheetId="34">#REF!</definedName>
    <definedName name="________xlnm.Print_Area_3" localSheetId="35">#REF!</definedName>
    <definedName name="________xlnm.Print_Area_3" localSheetId="36">#REF!</definedName>
    <definedName name="________xlnm.Print_Area_3" localSheetId="37">#REF!</definedName>
    <definedName name="________xlnm.Print_Area_3" localSheetId="38">#REF!</definedName>
    <definedName name="________xlnm.Print_Area_3" localSheetId="39">#REF!</definedName>
    <definedName name="________xlnm.Print_Area_3" localSheetId="5">#REF!</definedName>
    <definedName name="________xlnm.Print_Area_3">#REF!</definedName>
    <definedName name="________xlnm.Print_Area_6" localSheetId="11">#REF!</definedName>
    <definedName name="________xlnm.Print_Area_6" localSheetId="12">#REF!</definedName>
    <definedName name="________xlnm.Print_Area_6" localSheetId="13">#REF!</definedName>
    <definedName name="________xlnm.Print_Area_6" localSheetId="14">#REF!</definedName>
    <definedName name="________xlnm.Print_Area_6" localSheetId="15">#REF!</definedName>
    <definedName name="________xlnm.Print_Area_6" localSheetId="19">#REF!</definedName>
    <definedName name="________xlnm.Print_Area_6" localSheetId="20">#REF!</definedName>
    <definedName name="________xlnm.Print_Area_6" localSheetId="22">#REF!</definedName>
    <definedName name="________xlnm.Print_Area_6" localSheetId="25">#REF!</definedName>
    <definedName name="________xlnm.Print_Area_6" localSheetId="26">#REF!</definedName>
    <definedName name="________xlnm.Print_Area_6" localSheetId="27">#REF!</definedName>
    <definedName name="________xlnm.Print_Area_6" localSheetId="33">#REF!</definedName>
    <definedName name="________xlnm.Print_Area_6" localSheetId="34">#REF!</definedName>
    <definedName name="________xlnm.Print_Area_6" localSheetId="35">#REF!</definedName>
    <definedName name="________xlnm.Print_Area_6" localSheetId="36">#REF!</definedName>
    <definedName name="________xlnm.Print_Area_6" localSheetId="37">#REF!</definedName>
    <definedName name="________xlnm.Print_Area_6" localSheetId="38">#REF!</definedName>
    <definedName name="________xlnm.Print_Area_6" localSheetId="39">#REF!</definedName>
    <definedName name="________xlnm.Print_Area_6" localSheetId="5">#REF!</definedName>
    <definedName name="________xlnm.Print_Area_6">#REF!</definedName>
    <definedName name="________xlnm.Print_Area_7" localSheetId="11">#REF!</definedName>
    <definedName name="________xlnm.Print_Area_7" localSheetId="12">#REF!</definedName>
    <definedName name="________xlnm.Print_Area_7" localSheetId="13">#REF!</definedName>
    <definedName name="________xlnm.Print_Area_7" localSheetId="14">#REF!</definedName>
    <definedName name="________xlnm.Print_Area_7" localSheetId="15">#REF!</definedName>
    <definedName name="________xlnm.Print_Area_7" localSheetId="19">#REF!</definedName>
    <definedName name="________xlnm.Print_Area_7" localSheetId="20">#REF!</definedName>
    <definedName name="________xlnm.Print_Area_7" localSheetId="22">#REF!</definedName>
    <definedName name="________xlnm.Print_Area_7" localSheetId="25">#REF!</definedName>
    <definedName name="________xlnm.Print_Area_7" localSheetId="26">#REF!</definedName>
    <definedName name="________xlnm.Print_Area_7" localSheetId="27">#REF!</definedName>
    <definedName name="________xlnm.Print_Area_7" localSheetId="33">#REF!</definedName>
    <definedName name="________xlnm.Print_Area_7" localSheetId="34">#REF!</definedName>
    <definedName name="________xlnm.Print_Area_7" localSheetId="35">#REF!</definedName>
    <definedName name="________xlnm.Print_Area_7" localSheetId="36">#REF!</definedName>
    <definedName name="________xlnm.Print_Area_7" localSheetId="37">#REF!</definedName>
    <definedName name="________xlnm.Print_Area_7" localSheetId="38">#REF!</definedName>
    <definedName name="________xlnm.Print_Area_7" localSheetId="39">#REF!</definedName>
    <definedName name="________xlnm.Print_Area_7" localSheetId="5">#REF!</definedName>
    <definedName name="________xlnm.Print_Area_7">#REF!</definedName>
    <definedName name="_______xlnm.Print_Area_3" localSheetId="11">#REF!</definedName>
    <definedName name="_______xlnm.Print_Area_3" localSheetId="12">#REF!</definedName>
    <definedName name="_______xlnm.Print_Area_3" localSheetId="13">#REF!</definedName>
    <definedName name="_______xlnm.Print_Area_3" localSheetId="14">#REF!</definedName>
    <definedName name="_______xlnm.Print_Area_3" localSheetId="15">#REF!</definedName>
    <definedName name="_______xlnm.Print_Area_3" localSheetId="19">#REF!</definedName>
    <definedName name="_______xlnm.Print_Area_3" localSheetId="20">#REF!</definedName>
    <definedName name="_______xlnm.Print_Area_3" localSheetId="22">#REF!</definedName>
    <definedName name="_______xlnm.Print_Area_3" localSheetId="25">#REF!</definedName>
    <definedName name="_______xlnm.Print_Area_3" localSheetId="26">#REF!</definedName>
    <definedName name="_______xlnm.Print_Area_3" localSheetId="27">#REF!</definedName>
    <definedName name="_______xlnm.Print_Area_3" localSheetId="33">#REF!</definedName>
    <definedName name="_______xlnm.Print_Area_3" localSheetId="34">#REF!</definedName>
    <definedName name="_______xlnm.Print_Area_3" localSheetId="35">#REF!</definedName>
    <definedName name="_______xlnm.Print_Area_3" localSheetId="36">#REF!</definedName>
    <definedName name="_______xlnm.Print_Area_3" localSheetId="37">#REF!</definedName>
    <definedName name="_______xlnm.Print_Area_3" localSheetId="38">#REF!</definedName>
    <definedName name="_______xlnm.Print_Area_3" localSheetId="39">#REF!</definedName>
    <definedName name="_______xlnm.Print_Area_3" localSheetId="5">#REF!</definedName>
    <definedName name="_______xlnm.Print_Area_3">#REF!</definedName>
    <definedName name="_______xlnm.Print_Area_6" localSheetId="11">#REF!</definedName>
    <definedName name="_______xlnm.Print_Area_6" localSheetId="12">#REF!</definedName>
    <definedName name="_______xlnm.Print_Area_6" localSheetId="13">#REF!</definedName>
    <definedName name="_______xlnm.Print_Area_6" localSheetId="14">#REF!</definedName>
    <definedName name="_______xlnm.Print_Area_6" localSheetId="15">#REF!</definedName>
    <definedName name="_______xlnm.Print_Area_6" localSheetId="19">#REF!</definedName>
    <definedName name="_______xlnm.Print_Area_6" localSheetId="20">#REF!</definedName>
    <definedName name="_______xlnm.Print_Area_6" localSheetId="22">#REF!</definedName>
    <definedName name="_______xlnm.Print_Area_6" localSheetId="25">#REF!</definedName>
    <definedName name="_______xlnm.Print_Area_6" localSheetId="26">#REF!</definedName>
    <definedName name="_______xlnm.Print_Area_6" localSheetId="27">#REF!</definedName>
    <definedName name="_______xlnm.Print_Area_6" localSheetId="33">#REF!</definedName>
    <definedName name="_______xlnm.Print_Area_6" localSheetId="34">#REF!</definedName>
    <definedName name="_______xlnm.Print_Area_6" localSheetId="35">#REF!</definedName>
    <definedName name="_______xlnm.Print_Area_6" localSheetId="36">#REF!</definedName>
    <definedName name="_______xlnm.Print_Area_6" localSheetId="37">#REF!</definedName>
    <definedName name="_______xlnm.Print_Area_6" localSheetId="38">#REF!</definedName>
    <definedName name="_______xlnm.Print_Area_6" localSheetId="39">#REF!</definedName>
    <definedName name="_______xlnm.Print_Area_6" localSheetId="5">#REF!</definedName>
    <definedName name="_______xlnm.Print_Area_6">#REF!</definedName>
    <definedName name="_______xlnm.Print_Area_7" localSheetId="11">#REF!</definedName>
    <definedName name="_______xlnm.Print_Area_7" localSheetId="12">#REF!</definedName>
    <definedName name="_______xlnm.Print_Area_7" localSheetId="13">#REF!</definedName>
    <definedName name="_______xlnm.Print_Area_7" localSheetId="14">#REF!</definedName>
    <definedName name="_______xlnm.Print_Area_7" localSheetId="15">#REF!</definedName>
    <definedName name="_______xlnm.Print_Area_7" localSheetId="19">#REF!</definedName>
    <definedName name="_______xlnm.Print_Area_7" localSheetId="20">#REF!</definedName>
    <definedName name="_______xlnm.Print_Area_7" localSheetId="22">#REF!</definedName>
    <definedName name="_______xlnm.Print_Area_7" localSheetId="25">#REF!</definedName>
    <definedName name="_______xlnm.Print_Area_7" localSheetId="26">#REF!</definedName>
    <definedName name="_______xlnm.Print_Area_7" localSheetId="27">#REF!</definedName>
    <definedName name="_______xlnm.Print_Area_7" localSheetId="33">#REF!</definedName>
    <definedName name="_______xlnm.Print_Area_7" localSheetId="34">#REF!</definedName>
    <definedName name="_______xlnm.Print_Area_7" localSheetId="35">#REF!</definedName>
    <definedName name="_______xlnm.Print_Area_7" localSheetId="36">#REF!</definedName>
    <definedName name="_______xlnm.Print_Area_7" localSheetId="37">#REF!</definedName>
    <definedName name="_______xlnm.Print_Area_7" localSheetId="38">#REF!</definedName>
    <definedName name="_______xlnm.Print_Area_7" localSheetId="39">#REF!</definedName>
    <definedName name="_______xlnm.Print_Area_7" localSheetId="5">#REF!</definedName>
    <definedName name="_______xlnm.Print_Area_7">#REF!</definedName>
    <definedName name="______xlnm.Print_Area_3" localSheetId="11">#REF!</definedName>
    <definedName name="______xlnm.Print_Area_3" localSheetId="12">#REF!</definedName>
    <definedName name="______xlnm.Print_Area_3" localSheetId="13">#REF!</definedName>
    <definedName name="______xlnm.Print_Area_3" localSheetId="14">#REF!</definedName>
    <definedName name="______xlnm.Print_Area_3" localSheetId="15">#REF!</definedName>
    <definedName name="______xlnm.Print_Area_3" localSheetId="19">#REF!</definedName>
    <definedName name="______xlnm.Print_Area_3" localSheetId="20">#REF!</definedName>
    <definedName name="______xlnm.Print_Area_3" localSheetId="22">#REF!</definedName>
    <definedName name="______xlnm.Print_Area_3" localSheetId="25">#REF!</definedName>
    <definedName name="______xlnm.Print_Area_3" localSheetId="26">#REF!</definedName>
    <definedName name="______xlnm.Print_Area_3" localSheetId="27">#REF!</definedName>
    <definedName name="______xlnm.Print_Area_3" localSheetId="33">#REF!</definedName>
    <definedName name="______xlnm.Print_Area_3" localSheetId="34">#REF!</definedName>
    <definedName name="______xlnm.Print_Area_3" localSheetId="35">#REF!</definedName>
    <definedName name="______xlnm.Print_Area_3" localSheetId="36">#REF!</definedName>
    <definedName name="______xlnm.Print_Area_3" localSheetId="37">#REF!</definedName>
    <definedName name="______xlnm.Print_Area_3" localSheetId="38">#REF!</definedName>
    <definedName name="______xlnm.Print_Area_3" localSheetId="39">#REF!</definedName>
    <definedName name="______xlnm.Print_Area_3" localSheetId="5">#REF!</definedName>
    <definedName name="______xlnm.Print_Area_3">#REF!</definedName>
    <definedName name="______xlnm.Print_Area_6" localSheetId="11">#REF!</definedName>
    <definedName name="______xlnm.Print_Area_6" localSheetId="12">#REF!</definedName>
    <definedName name="______xlnm.Print_Area_6" localSheetId="13">#REF!</definedName>
    <definedName name="______xlnm.Print_Area_6" localSheetId="14">#REF!</definedName>
    <definedName name="______xlnm.Print_Area_6" localSheetId="15">#REF!</definedName>
    <definedName name="______xlnm.Print_Area_6" localSheetId="19">#REF!</definedName>
    <definedName name="______xlnm.Print_Area_6" localSheetId="20">#REF!</definedName>
    <definedName name="______xlnm.Print_Area_6" localSheetId="22">#REF!</definedName>
    <definedName name="______xlnm.Print_Area_6" localSheetId="25">#REF!</definedName>
    <definedName name="______xlnm.Print_Area_6" localSheetId="26">#REF!</definedName>
    <definedName name="______xlnm.Print_Area_6" localSheetId="27">#REF!</definedName>
    <definedName name="______xlnm.Print_Area_6" localSheetId="33">#REF!</definedName>
    <definedName name="______xlnm.Print_Area_6" localSheetId="34">#REF!</definedName>
    <definedName name="______xlnm.Print_Area_6" localSheetId="35">#REF!</definedName>
    <definedName name="______xlnm.Print_Area_6" localSheetId="36">#REF!</definedName>
    <definedName name="______xlnm.Print_Area_6" localSheetId="37">#REF!</definedName>
    <definedName name="______xlnm.Print_Area_6" localSheetId="38">#REF!</definedName>
    <definedName name="______xlnm.Print_Area_6" localSheetId="39">#REF!</definedName>
    <definedName name="______xlnm.Print_Area_6" localSheetId="5">#REF!</definedName>
    <definedName name="______xlnm.Print_Area_6">#REF!</definedName>
    <definedName name="______xlnm.Print_Area_7" localSheetId="11">#REF!</definedName>
    <definedName name="______xlnm.Print_Area_7" localSheetId="12">#REF!</definedName>
    <definedName name="______xlnm.Print_Area_7" localSheetId="13">#REF!</definedName>
    <definedName name="______xlnm.Print_Area_7" localSheetId="14">#REF!</definedName>
    <definedName name="______xlnm.Print_Area_7" localSheetId="15">#REF!</definedName>
    <definedName name="______xlnm.Print_Area_7" localSheetId="19">#REF!</definedName>
    <definedName name="______xlnm.Print_Area_7" localSheetId="20">#REF!</definedName>
    <definedName name="______xlnm.Print_Area_7" localSheetId="22">#REF!</definedName>
    <definedName name="______xlnm.Print_Area_7" localSheetId="25">#REF!</definedName>
    <definedName name="______xlnm.Print_Area_7" localSheetId="26">#REF!</definedName>
    <definedName name="______xlnm.Print_Area_7" localSheetId="27">#REF!</definedName>
    <definedName name="______xlnm.Print_Area_7" localSheetId="33">#REF!</definedName>
    <definedName name="______xlnm.Print_Area_7" localSheetId="34">#REF!</definedName>
    <definedName name="______xlnm.Print_Area_7" localSheetId="35">#REF!</definedName>
    <definedName name="______xlnm.Print_Area_7" localSheetId="36">#REF!</definedName>
    <definedName name="______xlnm.Print_Area_7" localSheetId="37">#REF!</definedName>
    <definedName name="______xlnm.Print_Area_7" localSheetId="38">#REF!</definedName>
    <definedName name="______xlnm.Print_Area_7" localSheetId="39">#REF!</definedName>
    <definedName name="______xlnm.Print_Area_7" localSheetId="5">#REF!</definedName>
    <definedName name="______xlnm.Print_Area_7">#REF!</definedName>
    <definedName name="_____xlnm.Print_Area_3" localSheetId="11">#REF!</definedName>
    <definedName name="_____xlnm.Print_Area_3" localSheetId="12">#REF!</definedName>
    <definedName name="_____xlnm.Print_Area_3" localSheetId="13">#REF!</definedName>
    <definedName name="_____xlnm.Print_Area_3" localSheetId="14">#REF!</definedName>
    <definedName name="_____xlnm.Print_Area_3" localSheetId="15">#REF!</definedName>
    <definedName name="_____xlnm.Print_Area_3" localSheetId="19">#REF!</definedName>
    <definedName name="_____xlnm.Print_Area_3" localSheetId="20">#REF!</definedName>
    <definedName name="_____xlnm.Print_Area_3" localSheetId="22">#REF!</definedName>
    <definedName name="_____xlnm.Print_Area_3" localSheetId="25">#REF!</definedName>
    <definedName name="_____xlnm.Print_Area_3" localSheetId="26">#REF!</definedName>
    <definedName name="_____xlnm.Print_Area_3" localSheetId="27">#REF!</definedName>
    <definedName name="_____xlnm.Print_Area_3" localSheetId="33">#REF!</definedName>
    <definedName name="_____xlnm.Print_Area_3" localSheetId="34">#REF!</definedName>
    <definedName name="_____xlnm.Print_Area_3" localSheetId="35">#REF!</definedName>
    <definedName name="_____xlnm.Print_Area_3" localSheetId="36">#REF!</definedName>
    <definedName name="_____xlnm.Print_Area_3" localSheetId="37">#REF!</definedName>
    <definedName name="_____xlnm.Print_Area_3" localSheetId="38">#REF!</definedName>
    <definedName name="_____xlnm.Print_Area_3" localSheetId="39">#REF!</definedName>
    <definedName name="_____xlnm.Print_Area_3" localSheetId="5">#REF!</definedName>
    <definedName name="_____xlnm.Print_Area_3">#REF!</definedName>
    <definedName name="_____xlnm.Print_Area_6" localSheetId="11">#REF!</definedName>
    <definedName name="_____xlnm.Print_Area_6" localSheetId="12">#REF!</definedName>
    <definedName name="_____xlnm.Print_Area_6" localSheetId="13">#REF!</definedName>
    <definedName name="_____xlnm.Print_Area_6" localSheetId="14">#REF!</definedName>
    <definedName name="_____xlnm.Print_Area_6" localSheetId="15">#REF!</definedName>
    <definedName name="_____xlnm.Print_Area_6" localSheetId="19">#REF!</definedName>
    <definedName name="_____xlnm.Print_Area_6" localSheetId="20">#REF!</definedName>
    <definedName name="_____xlnm.Print_Area_6" localSheetId="22">#REF!</definedName>
    <definedName name="_____xlnm.Print_Area_6" localSheetId="25">#REF!</definedName>
    <definedName name="_____xlnm.Print_Area_6" localSheetId="26">#REF!</definedName>
    <definedName name="_____xlnm.Print_Area_6" localSheetId="27">#REF!</definedName>
    <definedName name="_____xlnm.Print_Area_6" localSheetId="33">#REF!</definedName>
    <definedName name="_____xlnm.Print_Area_6" localSheetId="34">#REF!</definedName>
    <definedName name="_____xlnm.Print_Area_6" localSheetId="35">#REF!</definedName>
    <definedName name="_____xlnm.Print_Area_6" localSheetId="36">#REF!</definedName>
    <definedName name="_____xlnm.Print_Area_6" localSheetId="37">#REF!</definedName>
    <definedName name="_____xlnm.Print_Area_6" localSheetId="38">#REF!</definedName>
    <definedName name="_____xlnm.Print_Area_6" localSheetId="39">#REF!</definedName>
    <definedName name="_____xlnm.Print_Area_6" localSheetId="5">#REF!</definedName>
    <definedName name="_____xlnm.Print_Area_6">#REF!</definedName>
    <definedName name="_____xlnm.Print_Area_7" localSheetId="11">#REF!</definedName>
    <definedName name="_____xlnm.Print_Area_7" localSheetId="12">#REF!</definedName>
    <definedName name="_____xlnm.Print_Area_7" localSheetId="13">#REF!</definedName>
    <definedName name="_____xlnm.Print_Area_7" localSheetId="14">#REF!</definedName>
    <definedName name="_____xlnm.Print_Area_7" localSheetId="15">#REF!</definedName>
    <definedName name="_____xlnm.Print_Area_7" localSheetId="19">#REF!</definedName>
    <definedName name="_____xlnm.Print_Area_7" localSheetId="20">#REF!</definedName>
    <definedName name="_____xlnm.Print_Area_7" localSheetId="22">#REF!</definedName>
    <definedName name="_____xlnm.Print_Area_7" localSheetId="25">#REF!</definedName>
    <definedName name="_____xlnm.Print_Area_7" localSheetId="26">#REF!</definedName>
    <definedName name="_____xlnm.Print_Area_7" localSheetId="27">#REF!</definedName>
    <definedName name="_____xlnm.Print_Area_7" localSheetId="33">#REF!</definedName>
    <definedName name="_____xlnm.Print_Area_7" localSheetId="34">#REF!</definedName>
    <definedName name="_____xlnm.Print_Area_7" localSheetId="35">#REF!</definedName>
    <definedName name="_____xlnm.Print_Area_7" localSheetId="36">#REF!</definedName>
    <definedName name="_____xlnm.Print_Area_7" localSheetId="37">#REF!</definedName>
    <definedName name="_____xlnm.Print_Area_7" localSheetId="38">#REF!</definedName>
    <definedName name="_____xlnm.Print_Area_7" localSheetId="39">#REF!</definedName>
    <definedName name="_____xlnm.Print_Area_7" localSheetId="5">#REF!</definedName>
    <definedName name="_____xlnm.Print_Area_7">#REF!</definedName>
    <definedName name="____xlnm.Print_Area_3" localSheetId="11">#REF!</definedName>
    <definedName name="____xlnm.Print_Area_3" localSheetId="12">#REF!</definedName>
    <definedName name="____xlnm.Print_Area_3" localSheetId="13">#REF!</definedName>
    <definedName name="____xlnm.Print_Area_3" localSheetId="14">#REF!</definedName>
    <definedName name="____xlnm.Print_Area_3" localSheetId="15">#REF!</definedName>
    <definedName name="____xlnm.Print_Area_3" localSheetId="19">#REF!</definedName>
    <definedName name="____xlnm.Print_Area_3" localSheetId="20">#REF!</definedName>
    <definedName name="____xlnm.Print_Area_3" localSheetId="22">#REF!</definedName>
    <definedName name="____xlnm.Print_Area_3" localSheetId="25">#REF!</definedName>
    <definedName name="____xlnm.Print_Area_3" localSheetId="26">#REF!</definedName>
    <definedName name="____xlnm.Print_Area_3" localSheetId="27">#REF!</definedName>
    <definedName name="____xlnm.Print_Area_3" localSheetId="33">#REF!</definedName>
    <definedName name="____xlnm.Print_Area_3" localSheetId="34">#REF!</definedName>
    <definedName name="____xlnm.Print_Area_3" localSheetId="35">#REF!</definedName>
    <definedName name="____xlnm.Print_Area_3" localSheetId="36">#REF!</definedName>
    <definedName name="____xlnm.Print_Area_3" localSheetId="37">#REF!</definedName>
    <definedName name="____xlnm.Print_Area_3" localSheetId="38">#REF!</definedName>
    <definedName name="____xlnm.Print_Area_3" localSheetId="39">#REF!</definedName>
    <definedName name="____xlnm.Print_Area_3" localSheetId="5">#REF!</definedName>
    <definedName name="____xlnm.Print_Area_3">#REF!</definedName>
    <definedName name="____xlnm.Print_Area_6" localSheetId="11">#REF!</definedName>
    <definedName name="____xlnm.Print_Area_6" localSheetId="12">#REF!</definedName>
    <definedName name="____xlnm.Print_Area_6" localSheetId="13">#REF!</definedName>
    <definedName name="____xlnm.Print_Area_6" localSheetId="14">#REF!</definedName>
    <definedName name="____xlnm.Print_Area_6" localSheetId="15">#REF!</definedName>
    <definedName name="____xlnm.Print_Area_6" localSheetId="19">#REF!</definedName>
    <definedName name="____xlnm.Print_Area_6" localSheetId="20">#REF!</definedName>
    <definedName name="____xlnm.Print_Area_6" localSheetId="22">#REF!</definedName>
    <definedName name="____xlnm.Print_Area_6" localSheetId="25">#REF!</definedName>
    <definedName name="____xlnm.Print_Area_6" localSheetId="26">#REF!</definedName>
    <definedName name="____xlnm.Print_Area_6" localSheetId="27">#REF!</definedName>
    <definedName name="____xlnm.Print_Area_6" localSheetId="33">#REF!</definedName>
    <definedName name="____xlnm.Print_Area_6" localSheetId="34">#REF!</definedName>
    <definedName name="____xlnm.Print_Area_6" localSheetId="35">#REF!</definedName>
    <definedName name="____xlnm.Print_Area_6" localSheetId="36">#REF!</definedName>
    <definedName name="____xlnm.Print_Area_6" localSheetId="37">#REF!</definedName>
    <definedName name="____xlnm.Print_Area_6" localSheetId="38">#REF!</definedName>
    <definedName name="____xlnm.Print_Area_6" localSheetId="39">#REF!</definedName>
    <definedName name="____xlnm.Print_Area_6" localSheetId="5">#REF!</definedName>
    <definedName name="____xlnm.Print_Area_6">#REF!</definedName>
    <definedName name="____xlnm.Print_Area_7" localSheetId="11">#REF!</definedName>
    <definedName name="____xlnm.Print_Area_7" localSheetId="12">#REF!</definedName>
    <definedName name="____xlnm.Print_Area_7" localSheetId="13">#REF!</definedName>
    <definedName name="____xlnm.Print_Area_7" localSheetId="14">#REF!</definedName>
    <definedName name="____xlnm.Print_Area_7" localSheetId="15">#REF!</definedName>
    <definedName name="____xlnm.Print_Area_7" localSheetId="19">#REF!</definedName>
    <definedName name="____xlnm.Print_Area_7" localSheetId="20">#REF!</definedName>
    <definedName name="____xlnm.Print_Area_7" localSheetId="22">#REF!</definedName>
    <definedName name="____xlnm.Print_Area_7" localSheetId="25">#REF!</definedName>
    <definedName name="____xlnm.Print_Area_7" localSheetId="26">#REF!</definedName>
    <definedName name="____xlnm.Print_Area_7" localSheetId="27">#REF!</definedName>
    <definedName name="____xlnm.Print_Area_7" localSheetId="33">#REF!</definedName>
    <definedName name="____xlnm.Print_Area_7" localSheetId="34">#REF!</definedName>
    <definedName name="____xlnm.Print_Area_7" localSheetId="35">#REF!</definedName>
    <definedName name="____xlnm.Print_Area_7" localSheetId="36">#REF!</definedName>
    <definedName name="____xlnm.Print_Area_7" localSheetId="37">#REF!</definedName>
    <definedName name="____xlnm.Print_Area_7" localSheetId="38">#REF!</definedName>
    <definedName name="____xlnm.Print_Area_7" localSheetId="39">#REF!</definedName>
    <definedName name="____xlnm.Print_Area_7" localSheetId="5">#REF!</definedName>
    <definedName name="____xlnm.Print_Area_7">#REF!</definedName>
    <definedName name="___xlnm.Print_Area_1" localSheetId="11">#REF!</definedName>
    <definedName name="___xlnm.Print_Area_1" localSheetId="12">#REF!</definedName>
    <definedName name="___xlnm.Print_Area_1" localSheetId="13">#REF!</definedName>
    <definedName name="___xlnm.Print_Area_1" localSheetId="14">#REF!</definedName>
    <definedName name="___xlnm.Print_Area_1" localSheetId="15">#REF!</definedName>
    <definedName name="___xlnm.Print_Area_1" localSheetId="19">#REF!</definedName>
    <definedName name="___xlnm.Print_Area_1" localSheetId="20">#REF!</definedName>
    <definedName name="___xlnm.Print_Area_1" localSheetId="22">#REF!</definedName>
    <definedName name="___xlnm.Print_Area_1" localSheetId="25">#REF!</definedName>
    <definedName name="___xlnm.Print_Area_1" localSheetId="26">#REF!</definedName>
    <definedName name="___xlnm.Print_Area_1" localSheetId="27">#REF!</definedName>
    <definedName name="___xlnm.Print_Area_1" localSheetId="33">#REF!</definedName>
    <definedName name="___xlnm.Print_Area_1" localSheetId="34">#REF!</definedName>
    <definedName name="___xlnm.Print_Area_1" localSheetId="35">#REF!</definedName>
    <definedName name="___xlnm.Print_Area_1" localSheetId="36">#REF!</definedName>
    <definedName name="___xlnm.Print_Area_1" localSheetId="37">#REF!</definedName>
    <definedName name="___xlnm.Print_Area_1" localSheetId="38">#REF!</definedName>
    <definedName name="___xlnm.Print_Area_1" localSheetId="39">#REF!</definedName>
    <definedName name="___xlnm.Print_Area_1" localSheetId="5">#REF!</definedName>
    <definedName name="___xlnm.Print_Area_1">#REF!</definedName>
    <definedName name="___xlnm.Print_Area_3" localSheetId="11">#REF!</definedName>
    <definedName name="___xlnm.Print_Area_3" localSheetId="12">#REF!</definedName>
    <definedName name="___xlnm.Print_Area_3" localSheetId="13">#REF!</definedName>
    <definedName name="___xlnm.Print_Area_3" localSheetId="14">#REF!</definedName>
    <definedName name="___xlnm.Print_Area_3" localSheetId="15">#REF!</definedName>
    <definedName name="___xlnm.Print_Area_3" localSheetId="19">#REF!</definedName>
    <definedName name="___xlnm.Print_Area_3" localSheetId="20">#REF!</definedName>
    <definedName name="___xlnm.Print_Area_3" localSheetId="22">#REF!</definedName>
    <definedName name="___xlnm.Print_Area_3" localSheetId="25">#REF!</definedName>
    <definedName name="___xlnm.Print_Area_3" localSheetId="26">#REF!</definedName>
    <definedName name="___xlnm.Print_Area_3" localSheetId="27">#REF!</definedName>
    <definedName name="___xlnm.Print_Area_3" localSheetId="33">#REF!</definedName>
    <definedName name="___xlnm.Print_Area_3" localSheetId="34">#REF!</definedName>
    <definedName name="___xlnm.Print_Area_3" localSheetId="35">#REF!</definedName>
    <definedName name="___xlnm.Print_Area_3" localSheetId="36">#REF!</definedName>
    <definedName name="___xlnm.Print_Area_3" localSheetId="37">#REF!</definedName>
    <definedName name="___xlnm.Print_Area_3" localSheetId="38">#REF!</definedName>
    <definedName name="___xlnm.Print_Area_3" localSheetId="39">#REF!</definedName>
    <definedName name="___xlnm.Print_Area_3" localSheetId="5">#REF!</definedName>
    <definedName name="___xlnm.Print_Area_3">#REF!</definedName>
    <definedName name="___xlnm.Print_Area_6" localSheetId="11">#REF!</definedName>
    <definedName name="___xlnm.Print_Area_6" localSheetId="12">#REF!</definedName>
    <definedName name="___xlnm.Print_Area_6" localSheetId="13">#REF!</definedName>
    <definedName name="___xlnm.Print_Area_6" localSheetId="14">#REF!</definedName>
    <definedName name="___xlnm.Print_Area_6" localSheetId="15">#REF!</definedName>
    <definedName name="___xlnm.Print_Area_6" localSheetId="19">#REF!</definedName>
    <definedName name="___xlnm.Print_Area_6" localSheetId="20">#REF!</definedName>
    <definedName name="___xlnm.Print_Area_6" localSheetId="22">#REF!</definedName>
    <definedName name="___xlnm.Print_Area_6" localSheetId="25">#REF!</definedName>
    <definedName name="___xlnm.Print_Area_6" localSheetId="26">#REF!</definedName>
    <definedName name="___xlnm.Print_Area_6" localSheetId="27">#REF!</definedName>
    <definedName name="___xlnm.Print_Area_6" localSheetId="33">#REF!</definedName>
    <definedName name="___xlnm.Print_Area_6" localSheetId="34">#REF!</definedName>
    <definedName name="___xlnm.Print_Area_6" localSheetId="35">#REF!</definedName>
    <definedName name="___xlnm.Print_Area_6" localSheetId="36">#REF!</definedName>
    <definedName name="___xlnm.Print_Area_6" localSheetId="37">#REF!</definedName>
    <definedName name="___xlnm.Print_Area_6" localSheetId="38">#REF!</definedName>
    <definedName name="___xlnm.Print_Area_6" localSheetId="39">#REF!</definedName>
    <definedName name="___xlnm.Print_Area_6" localSheetId="5">#REF!</definedName>
    <definedName name="___xlnm.Print_Area_6">#REF!</definedName>
    <definedName name="___xlnm.Print_Area_7" localSheetId="11">#REF!</definedName>
    <definedName name="___xlnm.Print_Area_7" localSheetId="12">#REF!</definedName>
    <definedName name="___xlnm.Print_Area_7" localSheetId="13">#REF!</definedName>
    <definedName name="___xlnm.Print_Area_7" localSheetId="14">#REF!</definedName>
    <definedName name="___xlnm.Print_Area_7" localSheetId="15">#REF!</definedName>
    <definedName name="___xlnm.Print_Area_7" localSheetId="19">#REF!</definedName>
    <definedName name="___xlnm.Print_Area_7" localSheetId="20">#REF!</definedName>
    <definedName name="___xlnm.Print_Area_7" localSheetId="22">#REF!</definedName>
    <definedName name="___xlnm.Print_Area_7" localSheetId="25">#REF!</definedName>
    <definedName name="___xlnm.Print_Area_7" localSheetId="26">#REF!</definedName>
    <definedName name="___xlnm.Print_Area_7" localSheetId="27">#REF!</definedName>
    <definedName name="___xlnm.Print_Area_7" localSheetId="33">#REF!</definedName>
    <definedName name="___xlnm.Print_Area_7" localSheetId="34">#REF!</definedName>
    <definedName name="___xlnm.Print_Area_7" localSheetId="35">#REF!</definedName>
    <definedName name="___xlnm.Print_Area_7" localSheetId="36">#REF!</definedName>
    <definedName name="___xlnm.Print_Area_7" localSheetId="37">#REF!</definedName>
    <definedName name="___xlnm.Print_Area_7" localSheetId="38">#REF!</definedName>
    <definedName name="___xlnm.Print_Area_7" localSheetId="39">#REF!</definedName>
    <definedName name="___xlnm.Print_Area_7" localSheetId="5">#REF!</definedName>
    <definedName name="___xlnm.Print_Area_7">#REF!</definedName>
    <definedName name="__xlnm.Print_Area_1" localSheetId="11">#REF!</definedName>
    <definedName name="__xlnm.Print_Area_1" localSheetId="12">#REF!</definedName>
    <definedName name="__xlnm.Print_Area_1" localSheetId="13">#REF!</definedName>
    <definedName name="__xlnm.Print_Area_1" localSheetId="14">#REF!</definedName>
    <definedName name="__xlnm.Print_Area_1" localSheetId="15">#REF!</definedName>
    <definedName name="__xlnm.Print_Area_1" localSheetId="19">#REF!</definedName>
    <definedName name="__xlnm.Print_Area_1" localSheetId="20">#REF!</definedName>
    <definedName name="__xlnm.Print_Area_1" localSheetId="22">#REF!</definedName>
    <definedName name="__xlnm.Print_Area_1" localSheetId="25">#REF!</definedName>
    <definedName name="__xlnm.Print_Area_1" localSheetId="26">#REF!</definedName>
    <definedName name="__xlnm.Print_Area_1" localSheetId="27">#REF!</definedName>
    <definedName name="__xlnm.Print_Area_1" localSheetId="33">#REF!</definedName>
    <definedName name="__xlnm.Print_Area_1" localSheetId="34">#REF!</definedName>
    <definedName name="__xlnm.Print_Area_1" localSheetId="35">#REF!</definedName>
    <definedName name="__xlnm.Print_Area_1" localSheetId="36">#REF!</definedName>
    <definedName name="__xlnm.Print_Area_1" localSheetId="37">#REF!</definedName>
    <definedName name="__xlnm.Print_Area_1" localSheetId="38">#REF!</definedName>
    <definedName name="__xlnm.Print_Area_1" localSheetId="39">#REF!</definedName>
    <definedName name="__xlnm.Print_Area_1" localSheetId="5">#REF!</definedName>
    <definedName name="__xlnm.Print_Area_1">#REF!</definedName>
    <definedName name="__xlnm.Print_Area_3" localSheetId="11">#REF!</definedName>
    <definedName name="__xlnm.Print_Area_3" localSheetId="12">#REF!</definedName>
    <definedName name="__xlnm.Print_Area_3" localSheetId="13">#REF!</definedName>
    <definedName name="__xlnm.Print_Area_3" localSheetId="14">#REF!</definedName>
    <definedName name="__xlnm.Print_Area_3" localSheetId="15">#REF!</definedName>
    <definedName name="__xlnm.Print_Area_3" localSheetId="19">#REF!</definedName>
    <definedName name="__xlnm.Print_Area_3" localSheetId="20">#REF!</definedName>
    <definedName name="__xlnm.Print_Area_3" localSheetId="22">#REF!</definedName>
    <definedName name="__xlnm.Print_Area_3" localSheetId="25">#REF!</definedName>
    <definedName name="__xlnm.Print_Area_3" localSheetId="26">#REF!</definedName>
    <definedName name="__xlnm.Print_Area_3" localSheetId="27">#REF!</definedName>
    <definedName name="__xlnm.Print_Area_3" localSheetId="33">#REF!</definedName>
    <definedName name="__xlnm.Print_Area_3" localSheetId="34">#REF!</definedName>
    <definedName name="__xlnm.Print_Area_3" localSheetId="35">#REF!</definedName>
    <definedName name="__xlnm.Print_Area_3" localSheetId="36">#REF!</definedName>
    <definedName name="__xlnm.Print_Area_3" localSheetId="37">#REF!</definedName>
    <definedName name="__xlnm.Print_Area_3" localSheetId="38">#REF!</definedName>
    <definedName name="__xlnm.Print_Area_3" localSheetId="39">#REF!</definedName>
    <definedName name="__xlnm.Print_Area_3" localSheetId="5">#REF!</definedName>
    <definedName name="__xlnm.Print_Area_3">#REF!</definedName>
    <definedName name="__xlnm.Print_Area_6" localSheetId="11">#REF!</definedName>
    <definedName name="__xlnm.Print_Area_6" localSheetId="12">#REF!</definedName>
    <definedName name="__xlnm.Print_Area_6" localSheetId="13">#REF!</definedName>
    <definedName name="__xlnm.Print_Area_6" localSheetId="14">#REF!</definedName>
    <definedName name="__xlnm.Print_Area_6" localSheetId="15">#REF!</definedName>
    <definedName name="__xlnm.Print_Area_6" localSheetId="19">#REF!</definedName>
    <definedName name="__xlnm.Print_Area_6" localSheetId="20">#REF!</definedName>
    <definedName name="__xlnm.Print_Area_6" localSheetId="22">#REF!</definedName>
    <definedName name="__xlnm.Print_Area_6" localSheetId="25">#REF!</definedName>
    <definedName name="__xlnm.Print_Area_6" localSheetId="26">#REF!</definedName>
    <definedName name="__xlnm.Print_Area_6" localSheetId="27">#REF!</definedName>
    <definedName name="__xlnm.Print_Area_6" localSheetId="33">#REF!</definedName>
    <definedName name="__xlnm.Print_Area_6" localSheetId="34">#REF!</definedName>
    <definedName name="__xlnm.Print_Area_6" localSheetId="35">#REF!</definedName>
    <definedName name="__xlnm.Print_Area_6" localSheetId="36">#REF!</definedName>
    <definedName name="__xlnm.Print_Area_6" localSheetId="37">#REF!</definedName>
    <definedName name="__xlnm.Print_Area_6" localSheetId="38">#REF!</definedName>
    <definedName name="__xlnm.Print_Area_6" localSheetId="39">#REF!</definedName>
    <definedName name="__xlnm.Print_Area_6" localSheetId="5">#REF!</definedName>
    <definedName name="__xlnm.Print_Area_6">#REF!</definedName>
    <definedName name="__xlnm.Print_Area_7" localSheetId="11">#REF!</definedName>
    <definedName name="__xlnm.Print_Area_7" localSheetId="12">#REF!</definedName>
    <definedName name="__xlnm.Print_Area_7" localSheetId="13">#REF!</definedName>
    <definedName name="__xlnm.Print_Area_7" localSheetId="14">#REF!</definedName>
    <definedName name="__xlnm.Print_Area_7" localSheetId="15">#REF!</definedName>
    <definedName name="__xlnm.Print_Area_7" localSheetId="19">#REF!</definedName>
    <definedName name="__xlnm.Print_Area_7" localSheetId="20">#REF!</definedName>
    <definedName name="__xlnm.Print_Area_7" localSheetId="22">#REF!</definedName>
    <definedName name="__xlnm.Print_Area_7" localSheetId="25">#REF!</definedName>
    <definedName name="__xlnm.Print_Area_7" localSheetId="26">#REF!</definedName>
    <definedName name="__xlnm.Print_Area_7" localSheetId="27">#REF!</definedName>
    <definedName name="__xlnm.Print_Area_7" localSheetId="33">#REF!</definedName>
    <definedName name="__xlnm.Print_Area_7" localSheetId="34">#REF!</definedName>
    <definedName name="__xlnm.Print_Area_7" localSheetId="35">#REF!</definedName>
    <definedName name="__xlnm.Print_Area_7" localSheetId="36">#REF!</definedName>
    <definedName name="__xlnm.Print_Area_7" localSheetId="37">#REF!</definedName>
    <definedName name="__xlnm.Print_Area_7" localSheetId="38">#REF!</definedName>
    <definedName name="__xlnm.Print_Area_7" localSheetId="39">#REF!</definedName>
    <definedName name="__xlnm.Print_Area_7" localSheetId="5">#REF!</definedName>
    <definedName name="__xlnm.Print_Area_7">#REF!</definedName>
    <definedName name="abc" localSheetId="11">#REF!</definedName>
    <definedName name="abc" localSheetId="12">#REF!</definedName>
    <definedName name="abc" localSheetId="13">#REF!</definedName>
    <definedName name="abc" localSheetId="14">#REF!</definedName>
    <definedName name="abc" localSheetId="15">#REF!</definedName>
    <definedName name="abc" localSheetId="19">#REF!</definedName>
    <definedName name="abc" localSheetId="20">#REF!</definedName>
    <definedName name="abc" localSheetId="22">#REF!</definedName>
    <definedName name="abc" localSheetId="25">#REF!</definedName>
    <definedName name="abc" localSheetId="26">#REF!</definedName>
    <definedName name="abc" localSheetId="27">#REF!</definedName>
    <definedName name="abc" localSheetId="33">#REF!</definedName>
    <definedName name="abc" localSheetId="34">#REF!</definedName>
    <definedName name="abc" localSheetId="35">#REF!</definedName>
    <definedName name="abc" localSheetId="36">#REF!</definedName>
    <definedName name="abc" localSheetId="37">#REF!</definedName>
    <definedName name="abc" localSheetId="38">#REF!</definedName>
    <definedName name="abc" localSheetId="39">#REF!</definedName>
    <definedName name="abc" localSheetId="5">#REF!</definedName>
    <definedName name="abc">#REF!</definedName>
    <definedName name="ameer" localSheetId="22">'[2]21'!#REF!</definedName>
    <definedName name="ameer" localSheetId="4">'[2]21'!#REF!</definedName>
    <definedName name="ameer" localSheetId="5">'[2]21'!#REF!</definedName>
    <definedName name="ameer">'[2]21'!#REF!</definedName>
    <definedName name="ayaz" localSheetId="22">'[5]21'!#REF!</definedName>
    <definedName name="ayaz" localSheetId="4">'[4]21'!#REF!</definedName>
    <definedName name="ayaz" localSheetId="5">'[5]21'!#REF!</definedName>
    <definedName name="ayaz">'[5]21'!#REF!</definedName>
    <definedName name="bbv" localSheetId="22">'[6]21'!#REF!</definedName>
    <definedName name="bbv" localSheetId="4">'[6]21'!#REF!</definedName>
    <definedName name="bbv" localSheetId="5">'[6]21'!#REF!</definedName>
    <definedName name="bbv">'[6]21'!#REF!</definedName>
    <definedName name="dssd" localSheetId="11">#REF!</definedName>
    <definedName name="dssd" localSheetId="12">#REF!</definedName>
    <definedName name="dssd" localSheetId="13">#REF!</definedName>
    <definedName name="dssd" localSheetId="14">#REF!</definedName>
    <definedName name="dssd" localSheetId="15">#REF!</definedName>
    <definedName name="dssd" localSheetId="19">#REF!</definedName>
    <definedName name="dssd" localSheetId="20">#REF!</definedName>
    <definedName name="dssd" localSheetId="22">#REF!</definedName>
    <definedName name="dssd" localSheetId="25">#REF!</definedName>
    <definedName name="dssd" localSheetId="26">#REF!</definedName>
    <definedName name="dssd" localSheetId="27">#REF!</definedName>
    <definedName name="dssd" localSheetId="33">#REF!</definedName>
    <definedName name="dssd" localSheetId="34">#REF!</definedName>
    <definedName name="dssd" localSheetId="35">#REF!</definedName>
    <definedName name="dssd" localSheetId="36">#REF!</definedName>
    <definedName name="dssd" localSheetId="37">#REF!</definedName>
    <definedName name="dssd" localSheetId="38">#REF!</definedName>
    <definedName name="dssd" localSheetId="39">#REF!</definedName>
    <definedName name="dssd" localSheetId="5">#REF!</definedName>
    <definedName name="dssd">#REF!</definedName>
    <definedName name="hjhhf" localSheetId="11">#REF!</definedName>
    <definedName name="hjhhf" localSheetId="12">#REF!</definedName>
    <definedName name="hjhhf" localSheetId="13">#REF!</definedName>
    <definedName name="hjhhf" localSheetId="14">#REF!</definedName>
    <definedName name="hjhhf" localSheetId="15">#REF!</definedName>
    <definedName name="hjhhf" localSheetId="19">#REF!</definedName>
    <definedName name="hjhhf" localSheetId="20">#REF!</definedName>
    <definedName name="hjhhf" localSheetId="22">#REF!</definedName>
    <definedName name="hjhhf" localSheetId="25">#REF!</definedName>
    <definedName name="hjhhf" localSheetId="26">#REF!</definedName>
    <definedName name="hjhhf" localSheetId="27">#REF!</definedName>
    <definedName name="hjhhf" localSheetId="33">#REF!</definedName>
    <definedName name="hjhhf" localSheetId="34">#REF!</definedName>
    <definedName name="hjhhf" localSheetId="35">#REF!</definedName>
    <definedName name="hjhhf" localSheetId="36">#REF!</definedName>
    <definedName name="hjhhf" localSheetId="37">#REF!</definedName>
    <definedName name="hjhhf" localSheetId="38">#REF!</definedName>
    <definedName name="hjhhf" localSheetId="39">#REF!</definedName>
    <definedName name="hjhhf" localSheetId="5">#REF!</definedName>
    <definedName name="hjhhf">#REF!</definedName>
    <definedName name="Ins_Seg_GDP_F1" comment="Segment wise number of policies and GDP ">[1]Ins_Seg_GDP_F1!$B$7:$AF$40</definedName>
    <definedName name="jikjj" localSheetId="13">#REF!</definedName>
    <definedName name="jikjj" localSheetId="14">#REF!</definedName>
    <definedName name="jikjj" localSheetId="15">#REF!</definedName>
    <definedName name="jikjj" localSheetId="19">#REF!</definedName>
    <definedName name="jikjj" localSheetId="20">#REF!</definedName>
    <definedName name="jikjj" localSheetId="22">#REF!</definedName>
    <definedName name="jikjj" localSheetId="25">#REF!</definedName>
    <definedName name="jikjj" localSheetId="26">#REF!</definedName>
    <definedName name="jikjj" localSheetId="27">#REF!</definedName>
    <definedName name="jikjj" localSheetId="33">#REF!</definedName>
    <definedName name="jikjj" localSheetId="34">#REF!</definedName>
    <definedName name="jikjj" localSheetId="35">#REF!</definedName>
    <definedName name="jikjj" localSheetId="36">#REF!</definedName>
    <definedName name="jikjj" localSheetId="37">#REF!</definedName>
    <definedName name="jikjj" localSheetId="38">#REF!</definedName>
    <definedName name="jikjj" localSheetId="39">#REF!</definedName>
    <definedName name="jikjj" localSheetId="5">#REF!</definedName>
    <definedName name="jikjj">#REF!</definedName>
    <definedName name="kkk" localSheetId="13">#REF!</definedName>
    <definedName name="kkk" localSheetId="14">#REF!</definedName>
    <definedName name="kkk" localSheetId="15">#REF!</definedName>
    <definedName name="kkk" localSheetId="19">#REF!</definedName>
    <definedName name="kkk" localSheetId="20">#REF!</definedName>
    <definedName name="kkk" localSheetId="25">#REF!</definedName>
    <definedName name="kkk" localSheetId="26">#REF!</definedName>
    <definedName name="kkk" localSheetId="27">#REF!</definedName>
    <definedName name="kkk" localSheetId="33">#REF!</definedName>
    <definedName name="kkk" localSheetId="34">#REF!</definedName>
    <definedName name="kkk" localSheetId="35">#REF!</definedName>
    <definedName name="kkk" localSheetId="36">#REF!</definedName>
    <definedName name="kkk" localSheetId="37">#REF!</definedName>
    <definedName name="kkk" localSheetId="38">#REF!</definedName>
    <definedName name="kkk" localSheetId="39">#REF!</definedName>
    <definedName name="kkk">#REF!</definedName>
    <definedName name="kkxnlm.Print_Area_3" localSheetId="13">#REF!</definedName>
    <definedName name="kkxnlm.Print_Area_3" localSheetId="14">#REF!</definedName>
    <definedName name="kkxnlm.Print_Area_3" localSheetId="15">#REF!</definedName>
    <definedName name="kkxnlm.Print_Area_3" localSheetId="19">#REF!</definedName>
    <definedName name="kkxnlm.Print_Area_3" localSheetId="20">#REF!</definedName>
    <definedName name="kkxnlm.Print_Area_3" localSheetId="25">#REF!</definedName>
    <definedName name="kkxnlm.Print_Area_3" localSheetId="26">#REF!</definedName>
    <definedName name="kkxnlm.Print_Area_3" localSheetId="27">#REF!</definedName>
    <definedName name="kkxnlm.Print_Area_3" localSheetId="33">#REF!</definedName>
    <definedName name="kkxnlm.Print_Area_3" localSheetId="34">#REF!</definedName>
    <definedName name="kkxnlm.Print_Area_3" localSheetId="35">#REF!</definedName>
    <definedName name="kkxnlm.Print_Area_3" localSheetId="36">#REF!</definedName>
    <definedName name="kkxnlm.Print_Area_3" localSheetId="37">#REF!</definedName>
    <definedName name="kkxnlm.Print_Area_3" localSheetId="38">#REF!</definedName>
    <definedName name="kkxnlm.Print_Area_3" localSheetId="39">#REF!</definedName>
    <definedName name="kkxnlm.Print_Area_3">#REF!</definedName>
    <definedName name="OLE_LINK1" localSheetId="32">'32'!#REF!</definedName>
    <definedName name="ppgr" localSheetId="13">#REF!</definedName>
    <definedName name="ppgr" localSheetId="14">#REF!</definedName>
    <definedName name="ppgr" localSheetId="15">#REF!</definedName>
    <definedName name="ppgr" localSheetId="19">#REF!</definedName>
    <definedName name="ppgr" localSheetId="20">#REF!</definedName>
    <definedName name="ppgr" localSheetId="25">#REF!</definedName>
    <definedName name="ppgr" localSheetId="26">#REF!</definedName>
    <definedName name="ppgr" localSheetId="27">#REF!</definedName>
    <definedName name="ppgr" localSheetId="33">#REF!</definedName>
    <definedName name="ppgr" localSheetId="34">#REF!</definedName>
    <definedName name="ppgr" localSheetId="35">#REF!</definedName>
    <definedName name="ppgr" localSheetId="36">#REF!</definedName>
    <definedName name="ppgr" localSheetId="37">#REF!</definedName>
    <definedName name="ppgr" localSheetId="38">#REF!</definedName>
    <definedName name="ppgr" localSheetId="39">#REF!</definedName>
    <definedName name="ppgr">#REF!</definedName>
    <definedName name="_xlnm.Print_Area" localSheetId="1">'1'!$B$1:$F$29</definedName>
    <definedName name="_xlnm.Print_Area" localSheetId="13">'13'!$C$1:$EA$33</definedName>
    <definedName name="_xlnm.Print_Area" localSheetId="14">'14'!$C$1:$BQ$34</definedName>
    <definedName name="_xlnm.Print_Area" localSheetId="17">'17'!$A$1:$C$11</definedName>
    <definedName name="_xlnm.Print_Area" localSheetId="19">'19'!$A$1:$HU$21</definedName>
    <definedName name="_xlnm.Print_Area" localSheetId="2">'2'!$C$1:$E$36</definedName>
    <definedName name="_xlnm.Print_Area" localSheetId="20">'20'!$A$2:$HV$21</definedName>
    <definedName name="_xlnm.Print_Area" localSheetId="21">'21'!$A$1:$D$42</definedName>
    <definedName name="_xlnm.Print_Area" localSheetId="23">'23'!$C$1:$D$33</definedName>
    <definedName name="_xlnm.Print_Area" localSheetId="24">'24'!$B$1:$O$30</definedName>
    <definedName name="_xlnm.Print_Area" localSheetId="25">'25'!$A$1:$HL$56</definedName>
    <definedName name="_xlnm.Print_Area" localSheetId="26">'26'!$A$1:$HL$37</definedName>
    <definedName name="_xlnm.Print_Area" localSheetId="27">'27'!$A$1:$HL$45</definedName>
    <definedName name="_xlnm.Print_Area" localSheetId="28">'28'!$A$1:$D$25</definedName>
    <definedName name="_xlnm.Print_Area" localSheetId="29">'29'!$A$1:$D$33</definedName>
    <definedName name="_xlnm.Print_Area" localSheetId="3">'3'!$B$1:$G$35</definedName>
    <definedName name="_xlnm.Print_Area" localSheetId="30">'30'!$A$1:$D$27</definedName>
    <definedName name="_xlnm.Print_Area" localSheetId="31">'31'!$C$1:$W$34</definedName>
    <definedName name="_xlnm.Print_Area" localSheetId="32">'32'!$C$1:$L$34</definedName>
    <definedName name="_xlnm.Print_Area" localSheetId="33">'33'!$B$1:$HV$40</definedName>
    <definedName name="_xlnm.Print_Area" localSheetId="34">'34'!$C$1:$AN$32</definedName>
    <definedName name="_xlnm.Print_Area" localSheetId="35">'35'!$C$1:$AO$33</definedName>
    <definedName name="_xlnm.Print_Area" localSheetId="37">'37'!$A$1:$EA$24</definedName>
    <definedName name="_xlnm.Print_Area" localSheetId="38">'38'!$A$1:$DL$18</definedName>
    <definedName name="_xlnm.Print_Area" localSheetId="39">'39'!$A$1:$DX$18</definedName>
    <definedName name="_xlnm.Print_Area" localSheetId="41">'41'!$B$1:$N$31</definedName>
    <definedName name="_xlnm.Print_Area" localSheetId="42">'42'!$B$1:$BA$24</definedName>
    <definedName name="_xlnm.Print_Area" localSheetId="6">'6'!$B$1:$H$42</definedName>
    <definedName name="_xlnm.Print_Area" localSheetId="7">'7'!$B$3:$AM$41</definedName>
    <definedName name="_xlnm.Print_Area" localSheetId="8">'8'!$B$1:$K$41</definedName>
    <definedName name="_xlnm.Print_Area" localSheetId="9">'9'!#REF!</definedName>
    <definedName name="_xlnm.Print_Titles" localSheetId="13">'13'!#REF!</definedName>
    <definedName name="_xlnm.Print_Titles" localSheetId="19">'19'!$A:$A</definedName>
    <definedName name="_xlnm.Print_Titles" localSheetId="20">'20'!$A:$A</definedName>
    <definedName name="_xlnm.Print_Titles" localSheetId="24">'24'!$B:$B</definedName>
    <definedName name="_xlnm.Print_Titles" localSheetId="25">'25'!$A:$A</definedName>
    <definedName name="_xlnm.Print_Titles" localSheetId="26">'26'!$A:$A</definedName>
    <definedName name="_xlnm.Print_Titles" localSheetId="27">'27'!$A:$A</definedName>
    <definedName name="_xlnm.Print_Titles" localSheetId="28">'28'!$A:$A,'28'!$1:$1</definedName>
    <definedName name="_xlnm.Print_Titles" localSheetId="31">'31'!#REF!,'31'!$31:$34</definedName>
    <definedName name="_xlnm.Print_Titles" localSheetId="33">'33'!$B:$B</definedName>
    <definedName name="_xlnm.Print_Titles" localSheetId="34">'34'!#REF!</definedName>
    <definedName name="_xlnm.Print_Titles" localSheetId="35">'35'!#REF!</definedName>
    <definedName name="_xlnm.Print_Titles" localSheetId="36">'36'!$A:$A</definedName>
    <definedName name="_xlnm.Print_Titles" localSheetId="37">'37'!$A:$A</definedName>
    <definedName name="_xlnm.Print_Titles" localSheetId="39">'39'!$A:$A</definedName>
    <definedName name="_xlnm.Print_Titles" localSheetId="41">'41'!$B:$B</definedName>
    <definedName name="_xlnm.Print_Titles" localSheetId="6">'6'!$B:$B</definedName>
    <definedName name="_xlnm.Print_Titles" localSheetId="7">'7'!$B:$B</definedName>
    <definedName name="_xlnm.Print_Titles" localSheetId="8">'8'!$B:$B</definedName>
    <definedName name="_xlnm.Print_Titles" localSheetId="9">'9'!#REF!</definedName>
    <definedName name="Seg_Amt_Claims_F6" localSheetId="11">#REF!</definedName>
    <definedName name="Seg_Amt_Claims_F6" localSheetId="12">#REF!</definedName>
    <definedName name="Seg_Amt_Claims_F6" localSheetId="13">#REF!</definedName>
    <definedName name="Seg_Amt_Claims_F6" localSheetId="14">#REF!</definedName>
    <definedName name="Seg_Amt_Claims_F6" localSheetId="15">#REF!</definedName>
    <definedName name="Seg_Amt_Claims_F6" localSheetId="19">#REF!</definedName>
    <definedName name="Seg_Amt_Claims_F6" localSheetId="20">#REF!</definedName>
    <definedName name="Seg_Amt_Claims_F6" localSheetId="22">#REF!</definedName>
    <definedName name="Seg_Amt_Claims_F6" localSheetId="25">#REF!</definedName>
    <definedName name="Seg_Amt_Claims_F6" localSheetId="26">#REF!</definedName>
    <definedName name="Seg_Amt_Claims_F6" localSheetId="27">#REF!</definedName>
    <definedName name="Seg_Amt_Claims_F6" localSheetId="33">#REF!</definedName>
    <definedName name="Seg_Amt_Claims_F6" localSheetId="34">#REF!</definedName>
    <definedName name="Seg_Amt_Claims_F6" localSheetId="35">#REF!</definedName>
    <definedName name="Seg_Amt_Claims_F6" localSheetId="36">#REF!</definedName>
    <definedName name="Seg_Amt_Claims_F6" localSheetId="37">#REF!</definedName>
    <definedName name="Seg_Amt_Claims_F6" localSheetId="38">#REF!</definedName>
    <definedName name="Seg_Amt_Claims_F6" localSheetId="39">#REF!</definedName>
    <definedName name="Seg_Amt_Claims_F6" localSheetId="5">#REF!</definedName>
    <definedName name="Seg_Amt_Claims_F6">#REF!</definedName>
    <definedName name="ViewType" localSheetId="11">'[2]21'!#REF!</definedName>
    <definedName name="ViewType" localSheetId="12">'[2]21'!#REF!</definedName>
    <definedName name="ViewType" localSheetId="13">'[2]21'!#REF!</definedName>
    <definedName name="ViewType" localSheetId="14">'[2]21'!#REF!</definedName>
    <definedName name="ViewType" localSheetId="15">'[2]21'!#REF!</definedName>
    <definedName name="ViewType" localSheetId="17">'[2]21'!#REF!</definedName>
    <definedName name="ViewType" localSheetId="19">'[2]21'!#REF!</definedName>
    <definedName name="ViewType" localSheetId="2">'[2]21'!#REF!</definedName>
    <definedName name="ViewType" localSheetId="20">'[2]21'!#REF!</definedName>
    <definedName name="ViewType" localSheetId="22">'[2]21'!#REF!</definedName>
    <definedName name="ViewType" localSheetId="25">'[2]21'!#REF!</definedName>
    <definedName name="ViewType" localSheetId="26">'[2]21'!#REF!</definedName>
    <definedName name="ViewType" localSheetId="27">'[2]21'!#REF!</definedName>
    <definedName name="ViewType" localSheetId="33">'[2]21'!#REF!</definedName>
    <definedName name="ViewType" localSheetId="34">'[2]21'!#REF!</definedName>
    <definedName name="ViewType" localSheetId="35">'[2]21'!#REF!</definedName>
    <definedName name="ViewType" localSheetId="36">'[2]21'!#REF!</definedName>
    <definedName name="ViewType" localSheetId="37">'[2]21'!#REF!</definedName>
    <definedName name="ViewType" localSheetId="38">'[2]21'!#REF!</definedName>
    <definedName name="ViewType" localSheetId="39">'[2]21'!#REF!</definedName>
    <definedName name="ViewType" localSheetId="4">'[6]21'!#REF!</definedName>
    <definedName name="ViewType" localSheetId="5">'[6]21'!#REF!</definedName>
    <definedName name="ViewType" localSheetId="6">'[2]21'!#REF!</definedName>
    <definedName name="ViewType" localSheetId="8">'[2]21'!#REF!</definedName>
    <definedName name="ViewType">'[2]21'!#REF!</definedName>
    <definedName name="x" localSheetId="11">#REF!</definedName>
    <definedName name="x" localSheetId="12">#REF!</definedName>
    <definedName name="x" localSheetId="13">#REF!</definedName>
    <definedName name="x" localSheetId="14">#REF!</definedName>
    <definedName name="x" localSheetId="15">#REF!</definedName>
    <definedName name="x" localSheetId="19">#REF!</definedName>
    <definedName name="x" localSheetId="20">#REF!</definedName>
    <definedName name="x" localSheetId="22">#REF!</definedName>
    <definedName name="x" localSheetId="25">#REF!</definedName>
    <definedName name="x" localSheetId="26">#REF!</definedName>
    <definedName name="x" localSheetId="27">#REF!</definedName>
    <definedName name="x" localSheetId="33">#REF!</definedName>
    <definedName name="x" localSheetId="34">#REF!</definedName>
    <definedName name="x" localSheetId="35">#REF!</definedName>
    <definedName name="x" localSheetId="36">#REF!</definedName>
    <definedName name="x" localSheetId="37">#REF!</definedName>
    <definedName name="x" localSheetId="38">#REF!</definedName>
    <definedName name="x" localSheetId="39">#REF!</definedName>
    <definedName name="x" localSheetId="5">#REF!</definedName>
    <definedName name="x">#REF!</definedName>
    <definedName name="y" localSheetId="13">#REF!</definedName>
    <definedName name="y" localSheetId="14">#REF!</definedName>
    <definedName name="y" localSheetId="15">#REF!</definedName>
    <definedName name="y" localSheetId="19">#REF!</definedName>
    <definedName name="y" localSheetId="20">#REF!</definedName>
    <definedName name="y" localSheetId="25">#REF!</definedName>
    <definedName name="y" localSheetId="26">#REF!</definedName>
    <definedName name="y" localSheetId="27">#REF!</definedName>
    <definedName name="y" localSheetId="33">#REF!</definedName>
    <definedName name="y" localSheetId="34">#REF!</definedName>
    <definedName name="y" localSheetId="35">#REF!</definedName>
    <definedName name="y" localSheetId="36">#REF!</definedName>
    <definedName name="y" localSheetId="37">#REF!</definedName>
    <definedName name="y" localSheetId="38">#REF!</definedName>
    <definedName name="y" localSheetId="39">#REF!</definedName>
    <definedName name="y">#REF!</definedName>
    <definedName name="Z_768B3E0E_F495_46F6_9147_5C5FB8FD8BE3_.wvu.PrintArea" localSheetId="19" hidden="1">'19'!$A$1:$HU$21</definedName>
    <definedName name="Z_768B3E0E_F495_46F6_9147_5C5FB8FD8BE3_.wvu.PrintArea" localSheetId="20" hidden="1">'20'!$A$2:$HV$21</definedName>
    <definedName name="Z_768B3E0E_F495_46F6_9147_5C5FB8FD8BE3_.wvu.PrintArea" localSheetId="33" hidden="1">'33'!$B$1:$HV$40</definedName>
    <definedName name="Z_768B3E0E_F495_46F6_9147_5C5FB8FD8BE3_.wvu.PrintArea" localSheetId="34" hidden="1">'34'!$C$1:$AN$32</definedName>
    <definedName name="Z_768B3E0E_F495_46F6_9147_5C5FB8FD8BE3_.wvu.PrintArea" localSheetId="35" hidden="1">'35'!$C$1:$AO$33</definedName>
    <definedName name="Z_768B3E0E_F495_46F6_9147_5C5FB8FD8BE3_.wvu.PrintArea" localSheetId="37" hidden="1">'37'!$A$1:$EA$24</definedName>
    <definedName name="Z_768B3E0E_F495_46F6_9147_5C5FB8FD8BE3_.wvu.PrintArea" localSheetId="38" hidden="1">'38'!$A$1:$DL$18</definedName>
    <definedName name="Z_768B3E0E_F495_46F6_9147_5C5FB8FD8BE3_.wvu.PrintArea" localSheetId="39" hidden="1">'39'!$A$1:$DX$18</definedName>
    <definedName name="Z_768B3E0E_F495_46F6_9147_5C5FB8FD8BE3_.wvu.PrintTitles" localSheetId="19" hidden="1">'19'!$A:$A</definedName>
    <definedName name="Z_768B3E0E_F495_46F6_9147_5C5FB8FD8BE3_.wvu.PrintTitles" localSheetId="20" hidden="1">'20'!$A:$A</definedName>
    <definedName name="Z_768B3E0E_F495_46F6_9147_5C5FB8FD8BE3_.wvu.PrintTitles" localSheetId="33" hidden="1">'33'!$B:$B</definedName>
    <definedName name="Z_768B3E0E_F495_46F6_9147_5C5FB8FD8BE3_.wvu.PrintTitles" localSheetId="36" hidden="1">'36'!$A:$A</definedName>
    <definedName name="Z_768B3E0E_F495_46F6_9147_5C5FB8FD8BE3_.wvu.PrintTitles" localSheetId="37" hidden="1">'37'!$A:$A</definedName>
    <definedName name="Z_768B3E0E_F495_46F6_9147_5C5FB8FD8BE3_.wvu.PrintTitles" localSheetId="39" hidden="1">'39'!$A:$A</definedName>
  </definedNames>
  <calcPr calcId="162913"/>
</workbook>
</file>

<file path=xl/calcChain.xml><?xml version="1.0" encoding="utf-8"?>
<calcChain xmlns="http://schemas.openxmlformats.org/spreadsheetml/2006/main">
  <c r="BW4" i="97" l="1"/>
  <c r="BW40" i="97" s="1"/>
  <c r="BZ40" i="97" s="1"/>
  <c r="BX4" i="97"/>
  <c r="CA4" i="97" s="1"/>
  <c r="BY4" i="97"/>
  <c r="CB4" i="97" s="1"/>
  <c r="BW5" i="97"/>
  <c r="BZ5" i="97" s="1"/>
  <c r="BX5" i="97"/>
  <c r="CA5" i="97" s="1"/>
  <c r="BY5" i="97"/>
  <c r="CB5" i="97" s="1"/>
  <c r="BW6" i="97"/>
  <c r="BX6" i="97"/>
  <c r="BY6" i="97"/>
  <c r="CB6" i="97" s="1"/>
  <c r="BZ6" i="97"/>
  <c r="CA6" i="97"/>
  <c r="BW7" i="97"/>
  <c r="BZ7" i="97" s="1"/>
  <c r="BX7" i="97"/>
  <c r="BY7" i="97"/>
  <c r="CA7" i="97"/>
  <c r="CB7" i="97"/>
  <c r="BW8" i="97"/>
  <c r="BZ8" i="97" s="1"/>
  <c r="BX8" i="97"/>
  <c r="CA8" i="97" s="1"/>
  <c r="BY8" i="97"/>
  <c r="CB8" i="97" s="1"/>
  <c r="BW9" i="97"/>
  <c r="BZ9" i="97" s="1"/>
  <c r="BX9" i="97"/>
  <c r="CA9" i="97" s="1"/>
  <c r="BY9" i="97"/>
  <c r="CB9" i="97" s="1"/>
  <c r="BW10" i="97"/>
  <c r="BX10" i="97"/>
  <c r="BY10" i="97"/>
  <c r="CB10" i="97" s="1"/>
  <c r="BZ10" i="97"/>
  <c r="CA10" i="97"/>
  <c r="BW11" i="97"/>
  <c r="BZ11" i="97" s="1"/>
  <c r="BX11" i="97"/>
  <c r="BY11" i="97"/>
  <c r="CA11" i="97"/>
  <c r="CB11" i="97"/>
  <c r="BW12" i="97"/>
  <c r="BZ12" i="97" s="1"/>
  <c r="BX12" i="97"/>
  <c r="CA12" i="97" s="1"/>
  <c r="BY12" i="97"/>
  <c r="CB12" i="97" s="1"/>
  <c r="BW13" i="97"/>
  <c r="BZ13" i="97" s="1"/>
  <c r="BX13" i="97"/>
  <c r="CA13" i="97" s="1"/>
  <c r="BY13" i="97"/>
  <c r="CB13" i="97" s="1"/>
  <c r="BW14" i="97"/>
  <c r="BX14" i="97"/>
  <c r="BY14" i="97"/>
  <c r="CB14" i="97" s="1"/>
  <c r="BZ14" i="97"/>
  <c r="CA14" i="97"/>
  <c r="BW15" i="97"/>
  <c r="BZ15" i="97" s="1"/>
  <c r="BX15" i="97"/>
  <c r="BY15" i="97"/>
  <c r="CA15" i="97"/>
  <c r="CB15" i="97"/>
  <c r="BW16" i="97"/>
  <c r="BZ16" i="97" s="1"/>
  <c r="BX16" i="97"/>
  <c r="CA16" i="97" s="1"/>
  <c r="BY16" i="97"/>
  <c r="CB16" i="97" s="1"/>
  <c r="BW17" i="97"/>
  <c r="BZ17" i="97" s="1"/>
  <c r="BX17" i="97"/>
  <c r="CA17" i="97" s="1"/>
  <c r="BY17" i="97"/>
  <c r="CB17" i="97" s="1"/>
  <c r="BW18" i="97"/>
  <c r="BX18" i="97"/>
  <c r="BY18" i="97"/>
  <c r="CB18" i="97" s="1"/>
  <c r="BZ18" i="97"/>
  <c r="CA18" i="97"/>
  <c r="BW19" i="97"/>
  <c r="BZ19" i="97" s="1"/>
  <c r="BX19" i="97"/>
  <c r="BY19" i="97"/>
  <c r="CA19" i="97"/>
  <c r="CB19" i="97"/>
  <c r="BW20" i="97"/>
  <c r="BZ20" i="97" s="1"/>
  <c r="BX20" i="97"/>
  <c r="CA20" i="97" s="1"/>
  <c r="BY20" i="97"/>
  <c r="CB20" i="97" s="1"/>
  <c r="BW21" i="97"/>
  <c r="BZ21" i="97" s="1"/>
  <c r="BX21" i="97"/>
  <c r="CA21" i="97" s="1"/>
  <c r="BY21" i="97"/>
  <c r="CB21" i="97" s="1"/>
  <c r="BW22" i="97"/>
  <c r="BX22" i="97"/>
  <c r="BY22" i="97"/>
  <c r="CB22" i="97" s="1"/>
  <c r="BZ22" i="97"/>
  <c r="CA22" i="97"/>
  <c r="BW23" i="97"/>
  <c r="BZ23" i="97" s="1"/>
  <c r="BX23" i="97"/>
  <c r="BY23" i="97"/>
  <c r="CA23" i="97"/>
  <c r="CB23" i="97"/>
  <c r="BW24" i="97"/>
  <c r="BZ24" i="97" s="1"/>
  <c r="BX24" i="97"/>
  <c r="CA24" i="97" s="1"/>
  <c r="BY24" i="97"/>
  <c r="CB24" i="97" s="1"/>
  <c r="BW25" i="97"/>
  <c r="BZ25" i="97" s="1"/>
  <c r="BX25" i="97"/>
  <c r="CA25" i="97" s="1"/>
  <c r="BY25" i="97"/>
  <c r="CB25" i="97" s="1"/>
  <c r="BW26" i="97"/>
  <c r="BX26" i="97"/>
  <c r="BY26" i="97"/>
  <c r="CB26" i="97" s="1"/>
  <c r="BZ26" i="97"/>
  <c r="CA26" i="97"/>
  <c r="BW27" i="97"/>
  <c r="BZ27" i="97" s="1"/>
  <c r="BX27" i="97"/>
  <c r="BY27" i="97"/>
  <c r="CA27" i="97"/>
  <c r="CB27" i="97"/>
  <c r="BW28" i="97"/>
  <c r="BZ28" i="97" s="1"/>
  <c r="BX28" i="97"/>
  <c r="CA28" i="97" s="1"/>
  <c r="BY28" i="97"/>
  <c r="CB28" i="97" s="1"/>
  <c r="BW29" i="97"/>
  <c r="BZ29" i="97" s="1"/>
  <c r="BX29" i="97"/>
  <c r="CA29" i="97" s="1"/>
  <c r="BY29" i="97"/>
  <c r="CB29" i="97" s="1"/>
  <c r="BW30" i="97"/>
  <c r="BX30" i="97"/>
  <c r="BY30" i="97"/>
  <c r="CB30" i="97" s="1"/>
  <c r="BZ30" i="97"/>
  <c r="CA30" i="97"/>
  <c r="BW31" i="97"/>
  <c r="BZ31" i="97" s="1"/>
  <c r="BX31" i="97"/>
  <c r="BY31" i="97"/>
  <c r="CA31" i="97"/>
  <c r="CB31" i="97"/>
  <c r="BW32" i="97"/>
  <c r="BZ32" i="97" s="1"/>
  <c r="BX32" i="97"/>
  <c r="CA32" i="97" s="1"/>
  <c r="BY32" i="97"/>
  <c r="CB32" i="97" s="1"/>
  <c r="BW33" i="97"/>
  <c r="BZ33" i="97" s="1"/>
  <c r="BX33" i="97"/>
  <c r="CA33" i="97" s="1"/>
  <c r="BY33" i="97"/>
  <c r="CB33" i="97" s="1"/>
  <c r="BW34" i="97"/>
  <c r="BX34" i="97"/>
  <c r="BY34" i="97"/>
  <c r="CB34" i="97" s="1"/>
  <c r="BZ34" i="97"/>
  <c r="CA34" i="97"/>
  <c r="BW35" i="97"/>
  <c r="BZ35" i="97" s="1"/>
  <c r="BX35" i="97"/>
  <c r="BY35" i="97"/>
  <c r="CA35" i="97"/>
  <c r="CB35" i="97"/>
  <c r="BW36" i="97"/>
  <c r="BZ36" i="97" s="1"/>
  <c r="BX36" i="97"/>
  <c r="CA36" i="97" s="1"/>
  <c r="BY36" i="97"/>
  <c r="CB36" i="97" s="1"/>
  <c r="BW37" i="97"/>
  <c r="BZ37" i="97" s="1"/>
  <c r="BX37" i="97"/>
  <c r="CA37" i="97" s="1"/>
  <c r="BY37" i="97"/>
  <c r="CB37" i="97" s="1"/>
  <c r="BW38" i="97"/>
  <c r="BX38" i="97"/>
  <c r="BY38" i="97"/>
  <c r="CB38" i="97" s="1"/>
  <c r="BZ38" i="97"/>
  <c r="CA38" i="97"/>
  <c r="BW39" i="97"/>
  <c r="BZ39" i="97" s="1"/>
  <c r="BX39" i="97"/>
  <c r="BY39" i="97"/>
  <c r="CA39" i="97"/>
  <c r="CB39" i="97"/>
  <c r="C40" i="97"/>
  <c r="D40" i="97"/>
  <c r="E40" i="97"/>
  <c r="F40" i="97"/>
  <c r="H40" i="97"/>
  <c r="I40" i="97"/>
  <c r="K40" i="97"/>
  <c r="L40" i="97"/>
  <c r="N40" i="97"/>
  <c r="O40" i="97"/>
  <c r="Q40" i="97"/>
  <c r="R40" i="97"/>
  <c r="T40" i="97"/>
  <c r="U40" i="97"/>
  <c r="W40" i="97"/>
  <c r="X40" i="97"/>
  <c r="Z40" i="97"/>
  <c r="AA40" i="97"/>
  <c r="AC40" i="97"/>
  <c r="AD40" i="97"/>
  <c r="AF40" i="97"/>
  <c r="AG40" i="97"/>
  <c r="AI40" i="97"/>
  <c r="AJ40" i="97"/>
  <c r="AL40" i="97"/>
  <c r="AM40" i="97"/>
  <c r="AO40" i="97"/>
  <c r="AP40" i="97"/>
  <c r="AR40" i="97"/>
  <c r="AS40" i="97"/>
  <c r="AU40" i="97"/>
  <c r="AV40" i="97"/>
  <c r="AX40" i="97"/>
  <c r="AY40" i="97"/>
  <c r="BA40" i="97"/>
  <c r="BB40" i="97"/>
  <c r="BD40" i="97"/>
  <c r="BE40" i="97"/>
  <c r="BG40" i="97"/>
  <c r="BH40" i="97"/>
  <c r="BJ40" i="97"/>
  <c r="BK40" i="97"/>
  <c r="BM40" i="97"/>
  <c r="BN40" i="97"/>
  <c r="BP40" i="97"/>
  <c r="BQ40" i="97"/>
  <c r="BS40" i="97"/>
  <c r="BT40" i="97"/>
  <c r="BV40" i="97"/>
  <c r="AY5" i="96"/>
  <c r="BA5" i="96" s="1"/>
  <c r="AZ5" i="96"/>
  <c r="BB5" i="96" s="1"/>
  <c r="AY6" i="96"/>
  <c r="BA6" i="96" s="1"/>
  <c r="AZ6" i="96"/>
  <c r="BB6" i="96"/>
  <c r="AY7" i="96"/>
  <c r="BA7" i="96" s="1"/>
  <c r="AZ7" i="96"/>
  <c r="BB7" i="96" s="1"/>
  <c r="AY8" i="96"/>
  <c r="BA8" i="96" s="1"/>
  <c r="AZ8" i="96"/>
  <c r="BB8" i="96"/>
  <c r="AY9" i="96"/>
  <c r="BA9" i="96" s="1"/>
  <c r="AZ9" i="96"/>
  <c r="BB9" i="96" s="1"/>
  <c r="AY10" i="96"/>
  <c r="BA10" i="96" s="1"/>
  <c r="AZ10" i="96"/>
  <c r="BB10" i="96"/>
  <c r="AY11" i="96"/>
  <c r="BA11" i="96" s="1"/>
  <c r="AZ11" i="96"/>
  <c r="BB11" i="96" s="1"/>
  <c r="AY12" i="96"/>
  <c r="BA12" i="96" s="1"/>
  <c r="AZ12" i="96"/>
  <c r="BB12" i="96"/>
  <c r="AY13" i="96"/>
  <c r="BA13" i="96" s="1"/>
  <c r="AZ13" i="96"/>
  <c r="BB13" i="96" s="1"/>
  <c r="AY14" i="96"/>
  <c r="BA14" i="96" s="1"/>
  <c r="AZ14" i="96"/>
  <c r="BB14" i="96"/>
  <c r="AY15" i="96"/>
  <c r="BA15" i="96" s="1"/>
  <c r="AZ15" i="96"/>
  <c r="BB15" i="96" s="1"/>
  <c r="AY16" i="96"/>
  <c r="BA16" i="96" s="1"/>
  <c r="AZ16" i="96"/>
  <c r="BB16" i="96"/>
  <c r="AY17" i="96"/>
  <c r="BA17" i="96" s="1"/>
  <c r="AZ17" i="96"/>
  <c r="BB17" i="96" s="1"/>
  <c r="AY18" i="96"/>
  <c r="BA18" i="96" s="1"/>
  <c r="AZ18" i="96"/>
  <c r="BB18" i="96"/>
  <c r="AY19" i="96"/>
  <c r="BA19" i="96" s="1"/>
  <c r="AZ19" i="96"/>
  <c r="BB19" i="96" s="1"/>
  <c r="AY20" i="96"/>
  <c r="BA20" i="96" s="1"/>
  <c r="AZ20" i="96"/>
  <c r="BB20" i="96"/>
  <c r="AY21" i="96"/>
  <c r="BA21" i="96" s="1"/>
  <c r="AZ21" i="96"/>
  <c r="BB21" i="96" s="1"/>
  <c r="AY22" i="96"/>
  <c r="BA22" i="96" s="1"/>
  <c r="AZ22" i="96"/>
  <c r="BB22" i="96"/>
  <c r="AY23" i="96"/>
  <c r="BA23" i="96" s="1"/>
  <c r="AZ23" i="96"/>
  <c r="BB23" i="96" s="1"/>
  <c r="AY24" i="96"/>
  <c r="BA24" i="96" s="1"/>
  <c r="AZ24" i="96"/>
  <c r="BB24" i="96"/>
  <c r="AY25" i="96"/>
  <c r="BA25" i="96" s="1"/>
  <c r="AZ25" i="96"/>
  <c r="BB25" i="96" s="1"/>
  <c r="AY26" i="96"/>
  <c r="BA26" i="96" s="1"/>
  <c r="AZ26" i="96"/>
  <c r="BB26" i="96"/>
  <c r="AY27" i="96"/>
  <c r="BA27" i="96" s="1"/>
  <c r="AZ27" i="96"/>
  <c r="BB27" i="96" s="1"/>
  <c r="AY28" i="96"/>
  <c r="BA28" i="96" s="1"/>
  <c r="AZ28" i="96"/>
  <c r="BB28" i="96"/>
  <c r="AY29" i="96"/>
  <c r="BA29" i="96" s="1"/>
  <c r="AZ29" i="96"/>
  <c r="BB29" i="96" s="1"/>
  <c r="AY31" i="96"/>
  <c r="BA31" i="96" s="1"/>
  <c r="AZ31" i="96"/>
  <c r="BB31" i="96"/>
  <c r="AY32" i="96"/>
  <c r="BA32" i="96" s="1"/>
  <c r="AZ32" i="96"/>
  <c r="BB32" i="96" s="1"/>
  <c r="AY33" i="96"/>
  <c r="BA33" i="96" s="1"/>
  <c r="AZ33" i="96"/>
  <c r="BB33" i="96"/>
  <c r="AY34" i="96"/>
  <c r="BA34" i="96" s="1"/>
  <c r="AZ34" i="96"/>
  <c r="BB34" i="96" s="1"/>
  <c r="AY35" i="96"/>
  <c r="BA35" i="96" s="1"/>
  <c r="AZ35" i="96"/>
  <c r="BB35" i="96"/>
  <c r="AY36" i="96"/>
  <c r="BA36" i="96" s="1"/>
  <c r="AZ36" i="96"/>
  <c r="BB36" i="96" s="1"/>
  <c r="AY37" i="96"/>
  <c r="BA37" i="96" s="1"/>
  <c r="AZ37" i="96"/>
  <c r="BB37" i="96"/>
  <c r="AY38" i="96"/>
  <c r="BA38" i="96" s="1"/>
  <c r="AZ38" i="96"/>
  <c r="BB38" i="96" s="1"/>
  <c r="AY39" i="96"/>
  <c r="BA39" i="96" s="1"/>
  <c r="AZ39" i="96"/>
  <c r="BB39" i="96"/>
  <c r="AY40" i="96"/>
  <c r="BA40" i="96" s="1"/>
  <c r="AZ40" i="96"/>
  <c r="BB40" i="96" s="1"/>
  <c r="C41" i="96"/>
  <c r="D41" i="96"/>
  <c r="E41" i="96"/>
  <c r="F41" i="96"/>
  <c r="G41" i="96"/>
  <c r="H41" i="96"/>
  <c r="I41" i="96"/>
  <c r="J41" i="96"/>
  <c r="K41" i="96"/>
  <c r="L41" i="96"/>
  <c r="M41" i="96"/>
  <c r="N41" i="96"/>
  <c r="O41" i="96"/>
  <c r="P41" i="96"/>
  <c r="Q41" i="96"/>
  <c r="R41" i="96"/>
  <c r="S41" i="96"/>
  <c r="T41" i="96"/>
  <c r="U41" i="96"/>
  <c r="V41" i="96"/>
  <c r="W41" i="96"/>
  <c r="X41" i="96"/>
  <c r="Y41" i="96"/>
  <c r="Z41" i="96"/>
  <c r="AA41" i="96"/>
  <c r="AB41" i="96"/>
  <c r="AC41" i="96"/>
  <c r="AD41" i="96"/>
  <c r="AE41" i="96"/>
  <c r="AF41" i="96"/>
  <c r="AG41" i="96"/>
  <c r="AH41" i="96"/>
  <c r="AI41" i="96"/>
  <c r="AJ41" i="96"/>
  <c r="AK41" i="96"/>
  <c r="AL41" i="96"/>
  <c r="AM41" i="96"/>
  <c r="AN41" i="96"/>
  <c r="AO41" i="96"/>
  <c r="AP41" i="96"/>
  <c r="AQ41" i="96"/>
  <c r="AR41" i="96"/>
  <c r="AS41" i="96"/>
  <c r="AT41" i="96"/>
  <c r="AU41" i="96"/>
  <c r="AV41" i="96"/>
  <c r="AW41" i="96"/>
  <c r="AX41" i="96"/>
  <c r="BB41" i="96" l="1"/>
  <c r="BA41" i="96"/>
  <c r="AZ41" i="96"/>
  <c r="BY40" i="97"/>
  <c r="CB40" i="97" s="1"/>
  <c r="BZ4" i="97"/>
  <c r="BX40" i="97"/>
  <c r="CA40" i="97" s="1"/>
  <c r="AY41" i="96"/>
  <c r="CF40" i="93" l="1"/>
  <c r="CF44" i="93" s="1"/>
  <c r="HB39" i="93"/>
  <c r="HA39" i="93"/>
  <c r="GS39" i="93"/>
  <c r="GR39" i="93"/>
  <c r="GJ39" i="93"/>
  <c r="GI39" i="93"/>
  <c r="GA39" i="93"/>
  <c r="FZ39" i="93"/>
  <c r="FR39" i="93"/>
  <c r="FQ39" i="93"/>
  <c r="FI39" i="93"/>
  <c r="FH39" i="93"/>
  <c r="EZ39" i="93"/>
  <c r="EY39" i="93"/>
  <c r="EQ39" i="93"/>
  <c r="EP39" i="93"/>
  <c r="EH39" i="93"/>
  <c r="EG39" i="93"/>
  <c r="DY39" i="93"/>
  <c r="DX39" i="93"/>
  <c r="DP39" i="93"/>
  <c r="DO39" i="93"/>
  <c r="DG39" i="93"/>
  <c r="DF39" i="93"/>
  <c r="CX39" i="93"/>
  <c r="CW39" i="93"/>
  <c r="CO39" i="93"/>
  <c r="CN39" i="93"/>
  <c r="CF39" i="93"/>
  <c r="CE39" i="93"/>
  <c r="BW39" i="93"/>
  <c r="BV39" i="93"/>
  <c r="BN39" i="93"/>
  <c r="BM39" i="93"/>
  <c r="BE39" i="93"/>
  <c r="BD39" i="93"/>
  <c r="AV39" i="93"/>
  <c r="AU39" i="93"/>
  <c r="AM39" i="93"/>
  <c r="AL39" i="93"/>
  <c r="AD39" i="93"/>
  <c r="AC39" i="93"/>
  <c r="U39" i="93"/>
  <c r="T39" i="93"/>
  <c r="L39" i="93"/>
  <c r="K39" i="93"/>
  <c r="C39" i="93"/>
  <c r="B39" i="93"/>
  <c r="HB36" i="93"/>
  <c r="HB40" i="93" s="1"/>
  <c r="HB44" i="93" s="1"/>
  <c r="HA36" i="93"/>
  <c r="GS36" i="93"/>
  <c r="GS40" i="93" s="1"/>
  <c r="GS44" i="93" s="1"/>
  <c r="GR36" i="93"/>
  <c r="GR40" i="93" s="1"/>
  <c r="GR44" i="93" s="1"/>
  <c r="GJ36" i="93"/>
  <c r="GJ40" i="93" s="1"/>
  <c r="GJ44" i="93" s="1"/>
  <c r="GI36" i="93"/>
  <c r="GI40" i="93" s="1"/>
  <c r="GI44" i="93" s="1"/>
  <c r="GA36" i="93"/>
  <c r="GA40" i="93" s="1"/>
  <c r="GA44" i="93" s="1"/>
  <c r="FZ36" i="93"/>
  <c r="FZ40" i="93" s="1"/>
  <c r="FZ44" i="93" s="1"/>
  <c r="FR36" i="93"/>
  <c r="FR40" i="93" s="1"/>
  <c r="FR44" i="93" s="1"/>
  <c r="FQ36" i="93"/>
  <c r="FI36" i="93"/>
  <c r="FI40" i="93" s="1"/>
  <c r="FI44" i="93" s="1"/>
  <c r="FH36" i="93"/>
  <c r="FH40" i="93" s="1"/>
  <c r="FH44" i="93" s="1"/>
  <c r="EZ36" i="93"/>
  <c r="EZ40" i="93" s="1"/>
  <c r="EZ44" i="93" s="1"/>
  <c r="EY36" i="93"/>
  <c r="EY40" i="93" s="1"/>
  <c r="EY44" i="93" s="1"/>
  <c r="EQ36" i="93"/>
  <c r="EQ40" i="93" s="1"/>
  <c r="EQ44" i="93" s="1"/>
  <c r="EP36" i="93"/>
  <c r="EP40" i="93" s="1"/>
  <c r="EP44" i="93" s="1"/>
  <c r="EH36" i="93"/>
  <c r="EH40" i="93" s="1"/>
  <c r="EH44" i="93" s="1"/>
  <c r="EG36" i="93"/>
  <c r="DY36" i="93"/>
  <c r="DY40" i="93" s="1"/>
  <c r="DY44" i="93" s="1"/>
  <c r="DX36" i="93"/>
  <c r="DX40" i="93" s="1"/>
  <c r="DX44" i="93" s="1"/>
  <c r="DP36" i="93"/>
  <c r="DP40" i="93" s="1"/>
  <c r="DP44" i="93" s="1"/>
  <c r="DO36" i="93"/>
  <c r="DO40" i="93" s="1"/>
  <c r="DO44" i="93" s="1"/>
  <c r="DG36" i="93"/>
  <c r="DG40" i="93" s="1"/>
  <c r="DG44" i="93" s="1"/>
  <c r="DF36" i="93"/>
  <c r="DF40" i="93" s="1"/>
  <c r="DF44" i="93" s="1"/>
  <c r="CX36" i="93"/>
  <c r="CX40" i="93" s="1"/>
  <c r="CX44" i="93" s="1"/>
  <c r="CW36" i="93"/>
  <c r="CO36" i="93"/>
  <c r="CO40" i="93" s="1"/>
  <c r="CO44" i="93" s="1"/>
  <c r="CN36" i="93"/>
  <c r="CN40" i="93" s="1"/>
  <c r="CN44" i="93" s="1"/>
  <c r="CF36" i="93"/>
  <c r="CE36" i="93"/>
  <c r="CE40" i="93" s="1"/>
  <c r="CE44" i="93" s="1"/>
  <c r="BW36" i="93"/>
  <c r="BW40" i="93" s="1"/>
  <c r="BW44" i="93" s="1"/>
  <c r="BV36" i="93"/>
  <c r="BV40" i="93" s="1"/>
  <c r="BV44" i="93" s="1"/>
  <c r="BN36" i="93"/>
  <c r="BN40" i="93" s="1"/>
  <c r="BN44" i="93" s="1"/>
  <c r="BM36" i="93"/>
  <c r="BE36" i="93"/>
  <c r="BE40" i="93" s="1"/>
  <c r="BE44" i="93" s="1"/>
  <c r="BD36" i="93"/>
  <c r="BD40" i="93" s="1"/>
  <c r="BD44" i="93" s="1"/>
  <c r="AV36" i="93"/>
  <c r="AV40" i="93" s="1"/>
  <c r="AV44" i="93" s="1"/>
  <c r="AU36" i="93"/>
  <c r="AU40" i="93" s="1"/>
  <c r="AU44" i="93" s="1"/>
  <c r="AM36" i="93"/>
  <c r="AM40" i="93" s="1"/>
  <c r="AL36" i="93"/>
  <c r="AL40" i="93" s="1"/>
  <c r="AL44" i="93" s="1"/>
  <c r="AD36" i="93"/>
  <c r="AD40" i="93" s="1"/>
  <c r="AD44" i="93" s="1"/>
  <c r="AC36" i="93"/>
  <c r="U36" i="93"/>
  <c r="U40" i="93" s="1"/>
  <c r="U44" i="93" s="1"/>
  <c r="T36" i="93"/>
  <c r="T40" i="93" s="1"/>
  <c r="T44" i="93" s="1"/>
  <c r="L36" i="93"/>
  <c r="L40" i="93" s="1"/>
  <c r="L44" i="93" s="1"/>
  <c r="K36" i="93"/>
  <c r="K40" i="93" s="1"/>
  <c r="K44" i="93" s="1"/>
  <c r="C36" i="93"/>
  <c r="C40" i="93" s="1"/>
  <c r="C44" i="93" s="1"/>
  <c r="B36" i="93"/>
  <c r="B40" i="93" s="1"/>
  <c r="B44" i="93" s="1"/>
  <c r="AM29" i="93"/>
  <c r="AL29" i="93"/>
  <c r="HB23" i="93"/>
  <c r="HA23" i="93"/>
  <c r="CO23" i="93"/>
  <c r="CN23" i="93"/>
  <c r="BW23" i="93"/>
  <c r="BV23" i="93"/>
  <c r="L23" i="93"/>
  <c r="GJ21" i="93"/>
  <c r="GI21" i="93"/>
  <c r="FR21" i="93"/>
  <c r="FQ21" i="93"/>
  <c r="FI21" i="93"/>
  <c r="FI24" i="93" s="1"/>
  <c r="FH21" i="93"/>
  <c r="EZ21" i="93"/>
  <c r="EY21" i="93"/>
  <c r="EH21" i="93"/>
  <c r="EG21" i="93"/>
  <c r="DY21" i="93"/>
  <c r="DP21" i="93"/>
  <c r="DO21" i="93"/>
  <c r="DG21" i="93"/>
  <c r="DF21" i="93"/>
  <c r="CX21" i="93"/>
  <c r="CW21" i="93"/>
  <c r="CW24" i="93" s="1"/>
  <c r="CF21" i="93"/>
  <c r="CE21" i="93"/>
  <c r="BN21" i="93"/>
  <c r="BM21" i="93"/>
  <c r="AV21" i="93"/>
  <c r="AU21" i="93"/>
  <c r="AC21" i="93"/>
  <c r="AC24" i="93" s="1"/>
  <c r="U21" i="93"/>
  <c r="T21" i="93"/>
  <c r="HB20" i="93"/>
  <c r="HB21" i="93" s="1"/>
  <c r="HA20" i="93"/>
  <c r="GS20" i="93"/>
  <c r="GR20" i="93"/>
  <c r="GA20" i="93"/>
  <c r="FZ20" i="93"/>
  <c r="DY20" i="93"/>
  <c r="DX20" i="93"/>
  <c r="DX21" i="93" s="1"/>
  <c r="CO20" i="93"/>
  <c r="CO21" i="93" s="1"/>
  <c r="CO24" i="93" s="1"/>
  <c r="CN20" i="93"/>
  <c r="CN21" i="93" s="1"/>
  <c r="BW20" i="93"/>
  <c r="BV20" i="93"/>
  <c r="BE20" i="93"/>
  <c r="BD20" i="93"/>
  <c r="L20" i="93"/>
  <c r="L21" i="93" s="1"/>
  <c r="K20" i="93"/>
  <c r="K21" i="93" s="1"/>
  <c r="HA19" i="93"/>
  <c r="HA21" i="93" s="1"/>
  <c r="HA24" i="93" s="1"/>
  <c r="GS19" i="93"/>
  <c r="GS21" i="93" s="1"/>
  <c r="GS24" i="93" s="1"/>
  <c r="GR19" i="93"/>
  <c r="GR21" i="93" s="1"/>
  <c r="GA19" i="93"/>
  <c r="FZ19" i="93"/>
  <c r="EQ19" i="93"/>
  <c r="EQ21" i="93" s="1"/>
  <c r="EP19" i="93"/>
  <c r="EP21" i="93" s="1"/>
  <c r="BV19" i="93"/>
  <c r="AM19" i="93"/>
  <c r="AM21" i="93" s="1"/>
  <c r="AL19" i="93"/>
  <c r="AL21" i="93" s="1"/>
  <c r="C19" i="93"/>
  <c r="C21" i="93" s="1"/>
  <c r="B19" i="93"/>
  <c r="B21" i="93" s="1"/>
  <c r="BW17" i="93"/>
  <c r="BV17" i="93"/>
  <c r="BV21" i="93" s="1"/>
  <c r="BE17" i="93"/>
  <c r="BD17" i="93"/>
  <c r="AD17" i="93"/>
  <c r="AD21" i="93" s="1"/>
  <c r="HB12" i="93"/>
  <c r="HA12" i="93"/>
  <c r="GS12" i="93"/>
  <c r="GR12" i="93"/>
  <c r="GJ12" i="93"/>
  <c r="GJ24" i="93" s="1"/>
  <c r="GI12" i="93"/>
  <c r="GI24" i="93" s="1"/>
  <c r="GA12" i="93"/>
  <c r="FZ12" i="93"/>
  <c r="FR12" i="93"/>
  <c r="FR24" i="93" s="1"/>
  <c r="FQ12" i="93"/>
  <c r="FI12" i="93"/>
  <c r="FH12" i="93"/>
  <c r="FH24" i="93" s="1"/>
  <c r="EZ12" i="93"/>
  <c r="EZ24" i="93" s="1"/>
  <c r="EY12" i="93"/>
  <c r="EY24" i="93" s="1"/>
  <c r="EQ12" i="93"/>
  <c r="EP12" i="93"/>
  <c r="EP24" i="93" s="1"/>
  <c r="EH12" i="93"/>
  <c r="EG12" i="93"/>
  <c r="DY12" i="93"/>
  <c r="DX12" i="93"/>
  <c r="DP12" i="93"/>
  <c r="DP24" i="93" s="1"/>
  <c r="DO12" i="93"/>
  <c r="DO24" i="93" s="1"/>
  <c r="DG12" i="93"/>
  <c r="DF12" i="93"/>
  <c r="DF24" i="93" s="1"/>
  <c r="CX12" i="93"/>
  <c r="CX24" i="93" s="1"/>
  <c r="CW12" i="93"/>
  <c r="CO12" i="93"/>
  <c r="CN12" i="93"/>
  <c r="CN24" i="93" s="1"/>
  <c r="CF12" i="93"/>
  <c r="CF24" i="93" s="1"/>
  <c r="CE12" i="93"/>
  <c r="CE24" i="93" s="1"/>
  <c r="BW12" i="93"/>
  <c r="BV12" i="93"/>
  <c r="BN12" i="93"/>
  <c r="BN24" i="93" s="1"/>
  <c r="BM12" i="93"/>
  <c r="BE12" i="93"/>
  <c r="BD12" i="93"/>
  <c r="AV12" i="93"/>
  <c r="AV24" i="93" s="1"/>
  <c r="AU12" i="93"/>
  <c r="AU24" i="93" s="1"/>
  <c r="AM12" i="93"/>
  <c r="AM24" i="93" s="1"/>
  <c r="AL12" i="93"/>
  <c r="AL24" i="93" s="1"/>
  <c r="AD12" i="93"/>
  <c r="AD24" i="93" s="1"/>
  <c r="AC12" i="93"/>
  <c r="U12" i="93"/>
  <c r="T12" i="93"/>
  <c r="T24" i="93" s="1"/>
  <c r="L12" i="93"/>
  <c r="L24" i="93" s="1"/>
  <c r="K12" i="93"/>
  <c r="C12" i="93"/>
  <c r="B12" i="93"/>
  <c r="B24" i="93" s="1"/>
  <c r="GR24" i="93" l="1"/>
  <c r="BW21" i="93"/>
  <c r="BW24" i="93" s="1"/>
  <c r="FZ21" i="93"/>
  <c r="FZ24" i="93" s="1"/>
  <c r="GA21" i="93"/>
  <c r="AC40" i="93"/>
  <c r="AC44" i="93" s="1"/>
  <c r="BM40" i="93"/>
  <c r="BM44" i="93" s="1"/>
  <c r="CW40" i="93"/>
  <c r="CW44" i="93" s="1"/>
  <c r="EG40" i="93"/>
  <c r="EG44" i="93" s="1"/>
  <c r="FQ40" i="93"/>
  <c r="FQ44" i="93" s="1"/>
  <c r="HA40" i="93"/>
  <c r="HA44" i="93" s="1"/>
  <c r="BM24" i="93"/>
  <c r="EH24" i="93"/>
  <c r="BV24" i="93"/>
  <c r="FQ24" i="93"/>
  <c r="C24" i="93"/>
  <c r="DG24" i="93"/>
  <c r="GA24" i="93"/>
  <c r="BD21" i="93"/>
  <c r="DY24" i="93"/>
  <c r="BE21" i="93"/>
  <c r="BE24" i="93" s="1"/>
  <c r="U24" i="93"/>
  <c r="EG24" i="93"/>
  <c r="K24" i="93"/>
  <c r="EQ24" i="93"/>
  <c r="AM44" i="93"/>
  <c r="BD24" i="93"/>
  <c r="DX24" i="93"/>
  <c r="HB24" i="93"/>
  <c r="DA26" i="92" l="1"/>
  <c r="DA36" i="92" s="1"/>
  <c r="CI26" i="92"/>
  <c r="CI36" i="92" s="1"/>
  <c r="CW25" i="92"/>
  <c r="AL25" i="92"/>
  <c r="CW23" i="92"/>
  <c r="CW26" i="92" s="1"/>
  <c r="CW36" i="92" s="1"/>
  <c r="HE22" i="92"/>
  <c r="HD22" i="92"/>
  <c r="HA22" i="92"/>
  <c r="GU22" i="92"/>
  <c r="GM22" i="92"/>
  <c r="GL22" i="92"/>
  <c r="GI22" i="92"/>
  <c r="GC22" i="92"/>
  <c r="FU22" i="92"/>
  <c r="FT22" i="92"/>
  <c r="FQ22" i="92"/>
  <c r="FL22" i="92"/>
  <c r="FK22" i="92"/>
  <c r="FH22" i="92"/>
  <c r="FB22" i="92"/>
  <c r="ET22" i="92"/>
  <c r="ES22" i="92"/>
  <c r="EP22" i="92"/>
  <c r="EK22" i="92"/>
  <c r="EJ22" i="92"/>
  <c r="EB22" i="92"/>
  <c r="EA22" i="92"/>
  <c r="DS22" i="92"/>
  <c r="DR22" i="92"/>
  <c r="DO22" i="92"/>
  <c r="DJ22" i="92"/>
  <c r="DI22" i="92"/>
  <c r="DF22" i="92"/>
  <c r="DA22" i="92"/>
  <c r="CZ22" i="92"/>
  <c r="CW22" i="92"/>
  <c r="CR22" i="92"/>
  <c r="CQ22" i="92"/>
  <c r="CN22" i="92"/>
  <c r="CI22" i="92"/>
  <c r="CH22" i="92"/>
  <c r="BY22" i="92"/>
  <c r="BP22" i="92"/>
  <c r="BM22" i="92"/>
  <c r="BH22" i="92"/>
  <c r="BG22" i="92"/>
  <c r="AY22" i="92"/>
  <c r="AX22" i="92"/>
  <c r="AU22" i="92"/>
  <c r="AP22" i="92"/>
  <c r="AO22" i="92"/>
  <c r="AL22" i="92"/>
  <c r="AG22" i="92"/>
  <c r="AF22" i="92"/>
  <c r="AC22" i="92"/>
  <c r="X22" i="92"/>
  <c r="W22" i="92"/>
  <c r="T22" i="92"/>
  <c r="O22" i="92"/>
  <c r="N22" i="92"/>
  <c r="K22" i="92"/>
  <c r="E22" i="92"/>
  <c r="GV21" i="92"/>
  <c r="GR21" i="92"/>
  <c r="GR22" i="92" s="1"/>
  <c r="FC21" i="92"/>
  <c r="EY21" i="92"/>
  <c r="EY22" i="92" s="1"/>
  <c r="BV21" i="92"/>
  <c r="BV22" i="92" s="1"/>
  <c r="BD21" i="92"/>
  <c r="BD22" i="92" s="1"/>
  <c r="GV19" i="92"/>
  <c r="FZ14" i="92"/>
  <c r="FZ22" i="92" s="1"/>
  <c r="FC14" i="92"/>
  <c r="FC22" i="92" s="1"/>
  <c r="EK14" i="92"/>
  <c r="EG14" i="92"/>
  <c r="EG22" i="92" s="1"/>
  <c r="CI14" i="92"/>
  <c r="CE14" i="92"/>
  <c r="CE22" i="92" s="1"/>
  <c r="BZ14" i="92"/>
  <c r="BZ22" i="92" s="1"/>
  <c r="HE13" i="92"/>
  <c r="HE23" i="92" s="1"/>
  <c r="HE26" i="92" s="1"/>
  <c r="HE36" i="92" s="1"/>
  <c r="HD13" i="92"/>
  <c r="HD23" i="92" s="1"/>
  <c r="HD26" i="92" s="1"/>
  <c r="HD36" i="92" s="1"/>
  <c r="HA13" i="92"/>
  <c r="HA23" i="92" s="1"/>
  <c r="HA26" i="92" s="1"/>
  <c r="HA36" i="92" s="1"/>
  <c r="GV13" i="92"/>
  <c r="GU13" i="92"/>
  <c r="GU23" i="92" s="1"/>
  <c r="GU26" i="92" s="1"/>
  <c r="GU36" i="92" s="1"/>
  <c r="GR13" i="92"/>
  <c r="GM13" i="92"/>
  <c r="GM23" i="92" s="1"/>
  <c r="GM26" i="92" s="1"/>
  <c r="GM36" i="92" s="1"/>
  <c r="GL13" i="92"/>
  <c r="GL23" i="92" s="1"/>
  <c r="GL26" i="92" s="1"/>
  <c r="GL36" i="92" s="1"/>
  <c r="GI13" i="92"/>
  <c r="GI23" i="92" s="1"/>
  <c r="GI26" i="92" s="1"/>
  <c r="GI36" i="92" s="1"/>
  <c r="GC13" i="92"/>
  <c r="GC23" i="92" s="1"/>
  <c r="GC26" i="92" s="1"/>
  <c r="GC36" i="92" s="1"/>
  <c r="FZ13" i="92"/>
  <c r="FZ23" i="92" s="1"/>
  <c r="FZ26" i="92" s="1"/>
  <c r="FZ36" i="92" s="1"/>
  <c r="FU13" i="92"/>
  <c r="FU23" i="92" s="1"/>
  <c r="FU26" i="92" s="1"/>
  <c r="FU36" i="92" s="1"/>
  <c r="FT13" i="92"/>
  <c r="FT23" i="92" s="1"/>
  <c r="FT26" i="92" s="1"/>
  <c r="FT36" i="92" s="1"/>
  <c r="FQ13" i="92"/>
  <c r="FQ23" i="92" s="1"/>
  <c r="FQ26" i="92" s="1"/>
  <c r="FQ36" i="92" s="1"/>
  <c r="FL13" i="92"/>
  <c r="FL23" i="92" s="1"/>
  <c r="FL26" i="92" s="1"/>
  <c r="FL36" i="92" s="1"/>
  <c r="FK13" i="92"/>
  <c r="FK23" i="92" s="1"/>
  <c r="FK26" i="92" s="1"/>
  <c r="FK36" i="92" s="1"/>
  <c r="FH13" i="92"/>
  <c r="FH23" i="92" s="1"/>
  <c r="FH26" i="92" s="1"/>
  <c r="FH36" i="92" s="1"/>
  <c r="FB13" i="92"/>
  <c r="FB23" i="92" s="1"/>
  <c r="FB26" i="92" s="1"/>
  <c r="FB36" i="92" s="1"/>
  <c r="EY13" i="92"/>
  <c r="EY23" i="92" s="1"/>
  <c r="EY26" i="92" s="1"/>
  <c r="EY36" i="92" s="1"/>
  <c r="ET13" i="92"/>
  <c r="ET23" i="92" s="1"/>
  <c r="ET26" i="92" s="1"/>
  <c r="ET36" i="92" s="1"/>
  <c r="ES13" i="92"/>
  <c r="ES23" i="92" s="1"/>
  <c r="ES26" i="92" s="1"/>
  <c r="ES36" i="92" s="1"/>
  <c r="EP13" i="92"/>
  <c r="EP23" i="92" s="1"/>
  <c r="EP26" i="92" s="1"/>
  <c r="EP36" i="92" s="1"/>
  <c r="EK13" i="92"/>
  <c r="EJ13" i="92"/>
  <c r="EJ23" i="92" s="1"/>
  <c r="EJ26" i="92" s="1"/>
  <c r="EJ36" i="92" s="1"/>
  <c r="EG13" i="92"/>
  <c r="EB13" i="92"/>
  <c r="EB23" i="92" s="1"/>
  <c r="EB26" i="92" s="1"/>
  <c r="EB36" i="92" s="1"/>
  <c r="EA13" i="92"/>
  <c r="EA23" i="92" s="1"/>
  <c r="EA26" i="92" s="1"/>
  <c r="EA36" i="92" s="1"/>
  <c r="DX13" i="92"/>
  <c r="DX23" i="92" s="1"/>
  <c r="DX26" i="92" s="1"/>
  <c r="DX36" i="92" s="1"/>
  <c r="DS13" i="92"/>
  <c r="DS23" i="92" s="1"/>
  <c r="DS26" i="92" s="1"/>
  <c r="DS36" i="92" s="1"/>
  <c r="DR13" i="92"/>
  <c r="DR23" i="92" s="1"/>
  <c r="DR26" i="92" s="1"/>
  <c r="DR36" i="92" s="1"/>
  <c r="DO13" i="92"/>
  <c r="DO23" i="92" s="1"/>
  <c r="DO26" i="92" s="1"/>
  <c r="DO36" i="92" s="1"/>
  <c r="DJ13" i="92"/>
  <c r="DJ23" i="92" s="1"/>
  <c r="DJ26" i="92" s="1"/>
  <c r="DJ36" i="92" s="1"/>
  <c r="DI13" i="92"/>
  <c r="DF13" i="92"/>
  <c r="DF23" i="92" s="1"/>
  <c r="DF26" i="92" s="1"/>
  <c r="DF36" i="92" s="1"/>
  <c r="DA13" i="92"/>
  <c r="CZ13" i="92"/>
  <c r="CZ23" i="92" s="1"/>
  <c r="CZ26" i="92" s="1"/>
  <c r="CZ36" i="92" s="1"/>
  <c r="CW13" i="92"/>
  <c r="CR13" i="92"/>
  <c r="CR23" i="92" s="1"/>
  <c r="CR26" i="92" s="1"/>
  <c r="CR36" i="92" s="1"/>
  <c r="CQ13" i="92"/>
  <c r="CQ23" i="92" s="1"/>
  <c r="CQ26" i="92" s="1"/>
  <c r="CQ36" i="92" s="1"/>
  <c r="CN13" i="92"/>
  <c r="CN23" i="92" s="1"/>
  <c r="CN26" i="92" s="1"/>
  <c r="CN36" i="92" s="1"/>
  <c r="CI13" i="92"/>
  <c r="CH13" i="92"/>
  <c r="CH23" i="92" s="1"/>
  <c r="CH26" i="92" s="1"/>
  <c r="CH36" i="92" s="1"/>
  <c r="CE13" i="92"/>
  <c r="CE23" i="92" s="1"/>
  <c r="CE26" i="92" s="1"/>
  <c r="CE36" i="92" s="1"/>
  <c r="BZ13" i="92"/>
  <c r="BZ23" i="92" s="1"/>
  <c r="BZ26" i="92" s="1"/>
  <c r="BZ36" i="92" s="1"/>
  <c r="BY13" i="92"/>
  <c r="BY23" i="92" s="1"/>
  <c r="BY26" i="92" s="1"/>
  <c r="BY36" i="92" s="1"/>
  <c r="BV13" i="92"/>
  <c r="BP13" i="92"/>
  <c r="BP23" i="92" s="1"/>
  <c r="BP26" i="92" s="1"/>
  <c r="BP36" i="92" s="1"/>
  <c r="BM13" i="92"/>
  <c r="BM23" i="92" s="1"/>
  <c r="BM26" i="92" s="1"/>
  <c r="BM36" i="92" s="1"/>
  <c r="BG13" i="92"/>
  <c r="BG23" i="92" s="1"/>
  <c r="BG26" i="92" s="1"/>
  <c r="BG36" i="92" s="1"/>
  <c r="BD13" i="92"/>
  <c r="AY13" i="92"/>
  <c r="AY23" i="92" s="1"/>
  <c r="AY26" i="92" s="1"/>
  <c r="AY36" i="92" s="1"/>
  <c r="AX13" i="92"/>
  <c r="AX23" i="92" s="1"/>
  <c r="AX26" i="92" s="1"/>
  <c r="AX36" i="92" s="1"/>
  <c r="AU13" i="92"/>
  <c r="AU23" i="92" s="1"/>
  <c r="AU26" i="92" s="1"/>
  <c r="AU36" i="92" s="1"/>
  <c r="AP13" i="92"/>
  <c r="AP23" i="92" s="1"/>
  <c r="AP26" i="92" s="1"/>
  <c r="AP36" i="92" s="1"/>
  <c r="AO13" i="92"/>
  <c r="AO23" i="92" s="1"/>
  <c r="AO26" i="92" s="1"/>
  <c r="AO36" i="92" s="1"/>
  <c r="AL13" i="92"/>
  <c r="AL23" i="92" s="1"/>
  <c r="AL26" i="92" s="1"/>
  <c r="AL36" i="92" s="1"/>
  <c r="AG13" i="92"/>
  <c r="AG23" i="92" s="1"/>
  <c r="AG26" i="92" s="1"/>
  <c r="AG36" i="92" s="1"/>
  <c r="AF13" i="92"/>
  <c r="AF23" i="92" s="1"/>
  <c r="AF26" i="92" s="1"/>
  <c r="AF36" i="92" s="1"/>
  <c r="AC13" i="92"/>
  <c r="AC23" i="92" s="1"/>
  <c r="AC26" i="92" s="1"/>
  <c r="AC36" i="92" s="1"/>
  <c r="T13" i="92"/>
  <c r="T23" i="92" s="1"/>
  <c r="T26" i="92" s="1"/>
  <c r="T36" i="92" s="1"/>
  <c r="O13" i="92"/>
  <c r="O23" i="92" s="1"/>
  <c r="O26" i="92" s="1"/>
  <c r="O36" i="92" s="1"/>
  <c r="N13" i="92"/>
  <c r="N23" i="92" s="1"/>
  <c r="N26" i="92" s="1"/>
  <c r="N36" i="92" s="1"/>
  <c r="K13" i="92"/>
  <c r="K23" i="92" s="1"/>
  <c r="K26" i="92" s="1"/>
  <c r="K36" i="92" s="1"/>
  <c r="E13" i="92"/>
  <c r="E23" i="92" s="1"/>
  <c r="E26" i="92" s="1"/>
  <c r="E36" i="92" s="1"/>
  <c r="X12" i="92"/>
  <c r="X13" i="92" s="1"/>
  <c r="X23" i="92" s="1"/>
  <c r="X26" i="92" s="1"/>
  <c r="X36" i="92" s="1"/>
  <c r="W12" i="92"/>
  <c r="W13" i="92" s="1"/>
  <c r="W23" i="92" s="1"/>
  <c r="W26" i="92" s="1"/>
  <c r="W36" i="92" s="1"/>
  <c r="FC5" i="92"/>
  <c r="FC13" i="92" s="1"/>
  <c r="EY5" i="92"/>
  <c r="BH5" i="92"/>
  <c r="BH13" i="92" s="1"/>
  <c r="BH23" i="92" s="1"/>
  <c r="BH26" i="92" s="1"/>
  <c r="BH36" i="92" s="1"/>
  <c r="BD5" i="92"/>
  <c r="BD23" i="92" l="1"/>
  <c r="BD26" i="92" s="1"/>
  <c r="BD36" i="92" s="1"/>
  <c r="DI23" i="92"/>
  <c r="DI26" i="92" s="1"/>
  <c r="DI36" i="92" s="1"/>
  <c r="GV22" i="92"/>
  <c r="EK23" i="92"/>
  <c r="EK26" i="92" s="1"/>
  <c r="EK36" i="92" s="1"/>
  <c r="BV23" i="92"/>
  <c r="BV26" i="92" s="1"/>
  <c r="BV36" i="92" s="1"/>
  <c r="GV23" i="92"/>
  <c r="GV26" i="92" s="1"/>
  <c r="GV36" i="92" s="1"/>
  <c r="GR23" i="92"/>
  <c r="GR26" i="92" s="1"/>
  <c r="GR36" i="92" s="1"/>
  <c r="FC23" i="92"/>
  <c r="FC26" i="92" s="1"/>
  <c r="FC36" i="92" s="1"/>
  <c r="EG23" i="92"/>
  <c r="EG26" i="92" s="1"/>
  <c r="EG36" i="92" s="1"/>
  <c r="DE17" i="88" l="1"/>
  <c r="CV17" i="88"/>
  <c r="BB17" i="88"/>
  <c r="AC17" i="88"/>
  <c r="T17" i="88"/>
  <c r="C17" i="88"/>
  <c r="DW17" i="88" s="1"/>
  <c r="DW16" i="88"/>
  <c r="DN16" i="88"/>
  <c r="DW15" i="88"/>
  <c r="DW14" i="88"/>
  <c r="DW13" i="88"/>
  <c r="DW12" i="88"/>
  <c r="DE10" i="88"/>
  <c r="CV10" i="88"/>
  <c r="BB10" i="88"/>
  <c r="AC10" i="88"/>
  <c r="T10" i="88"/>
  <c r="C10" i="88"/>
  <c r="DN9" i="88"/>
  <c r="DW9" i="88" s="1"/>
  <c r="DW7" i="88"/>
  <c r="DW6" i="88"/>
  <c r="DQ24" i="85"/>
  <c r="DZ24" i="85" s="1"/>
  <c r="DQ23" i="85"/>
  <c r="DZ23" i="85" s="1"/>
  <c r="DQ22" i="85"/>
  <c r="DZ22" i="85" s="1"/>
  <c r="DQ21" i="85"/>
  <c r="DZ21" i="85" s="1"/>
  <c r="DZ19" i="85"/>
  <c r="DZ18" i="85"/>
  <c r="DZ17" i="85"/>
  <c r="DZ16" i="85"/>
  <c r="DZ15" i="85"/>
  <c r="DZ14" i="85"/>
  <c r="DZ13" i="85"/>
  <c r="DZ11" i="85"/>
  <c r="DZ10" i="85"/>
  <c r="DZ9" i="85"/>
  <c r="DZ8" i="85"/>
  <c r="DZ7" i="85"/>
  <c r="DZ6" i="85"/>
  <c r="DZ5" i="85"/>
  <c r="R24" i="45" l="1"/>
  <c r="Q24" i="45"/>
  <c r="P24" i="45"/>
  <c r="N24" i="45"/>
  <c r="M24" i="45"/>
  <c r="L24" i="45"/>
  <c r="J24" i="45"/>
  <c r="I24" i="45"/>
  <c r="H24" i="45"/>
  <c r="G24" i="45"/>
  <c r="F24" i="45"/>
  <c r="E24" i="45"/>
  <c r="D24" i="45"/>
  <c r="C24" i="45"/>
  <c r="S23" i="45"/>
  <c r="O23" i="45"/>
  <c r="K23" i="45"/>
  <c r="E23" i="45"/>
  <c r="S22" i="45"/>
  <c r="O22" i="45"/>
  <c r="K22" i="45"/>
  <c r="E22" i="45"/>
  <c r="S21" i="45"/>
  <c r="O21" i="45"/>
  <c r="K21" i="45"/>
  <c r="E21" i="45"/>
  <c r="S20" i="45"/>
  <c r="O20" i="45"/>
  <c r="K20" i="45"/>
  <c r="E20" i="45"/>
  <c r="S19" i="45"/>
  <c r="O19" i="45"/>
  <c r="K19" i="45"/>
  <c r="E19" i="45"/>
  <c r="S18" i="45"/>
  <c r="O18" i="45"/>
  <c r="K18" i="45"/>
  <c r="E18" i="45"/>
  <c r="S17" i="45"/>
  <c r="O17" i="45"/>
  <c r="K17" i="45"/>
  <c r="E17" i="45"/>
  <c r="S16" i="45"/>
  <c r="O16" i="45"/>
  <c r="K16" i="45"/>
  <c r="E16" i="45"/>
  <c r="S15" i="45"/>
  <c r="O15" i="45"/>
  <c r="K15" i="45"/>
  <c r="E15" i="45"/>
  <c r="S14" i="45"/>
  <c r="O14" i="45"/>
  <c r="K14" i="45"/>
  <c r="E14" i="45"/>
  <c r="S13" i="45"/>
  <c r="O13" i="45"/>
  <c r="K13" i="45"/>
  <c r="E13" i="45"/>
  <c r="S12" i="45"/>
  <c r="O12" i="45"/>
  <c r="K12" i="45"/>
  <c r="E12" i="45"/>
  <c r="S11" i="45"/>
  <c r="O11" i="45"/>
  <c r="K11" i="45"/>
  <c r="E11" i="45"/>
  <c r="S10" i="45"/>
  <c r="O10" i="45"/>
  <c r="K10" i="45"/>
  <c r="E10" i="45"/>
  <c r="S9" i="45"/>
  <c r="O9" i="45"/>
  <c r="K9" i="45"/>
  <c r="E9" i="45"/>
  <c r="S8" i="45"/>
  <c r="O8" i="45"/>
  <c r="K8" i="45"/>
  <c r="E8" i="45"/>
  <c r="S7" i="45"/>
  <c r="S24" i="45" s="1"/>
  <c r="O7" i="45"/>
  <c r="O24" i="45" s="1"/>
  <c r="K7" i="45"/>
  <c r="K24" i="45" s="1"/>
  <c r="E7" i="45"/>
  <c r="AL30" i="81" l="1"/>
  <c r="AL29" i="81"/>
  <c r="AL28" i="81"/>
  <c r="AL27" i="81"/>
  <c r="AL26" i="81"/>
  <c r="AL25" i="81"/>
  <c r="AL24" i="81"/>
  <c r="AL23" i="81"/>
  <c r="AL22" i="81"/>
  <c r="AL21" i="81"/>
  <c r="AL20" i="81"/>
  <c r="AL19" i="81"/>
  <c r="AL18" i="81"/>
  <c r="AL17" i="81"/>
  <c r="AL16" i="81"/>
  <c r="AL15" i="81"/>
  <c r="AL14" i="81"/>
  <c r="AL13" i="81"/>
  <c r="AL12" i="81"/>
  <c r="AL11" i="81"/>
  <c r="AL10" i="81"/>
  <c r="AL9" i="81"/>
  <c r="AL8" i="81"/>
  <c r="AL6" i="81"/>
  <c r="HD40" i="80"/>
  <c r="GU40" i="80"/>
  <c r="GL40" i="80"/>
  <c r="GC40" i="80"/>
  <c r="FT40" i="80"/>
  <c r="FK40" i="80"/>
  <c r="FB40" i="80"/>
  <c r="ES40" i="80"/>
  <c r="EJ40" i="80"/>
  <c r="EA40" i="80"/>
  <c r="DR40" i="80"/>
  <c r="DI40" i="80"/>
  <c r="CZ40" i="80"/>
  <c r="CQ40" i="80"/>
  <c r="CH40" i="80"/>
  <c r="BY40" i="80"/>
  <c r="BP40" i="80"/>
  <c r="BG40" i="80"/>
  <c r="AX40" i="80"/>
  <c r="AO40" i="80"/>
  <c r="AF40" i="80"/>
  <c r="W40" i="80"/>
  <c r="HL39" i="80"/>
  <c r="HU39" i="80" s="1"/>
  <c r="HL38" i="80"/>
  <c r="HU38" i="80" s="1"/>
  <c r="HL37" i="80"/>
  <c r="D37" i="80" s="1"/>
  <c r="HL36" i="80"/>
  <c r="HU36" i="80" s="1"/>
  <c r="HL35" i="80"/>
  <c r="HU35" i="80" s="1"/>
  <c r="HL34" i="80"/>
  <c r="HU34" i="80" s="1"/>
  <c r="HL33" i="80"/>
  <c r="HU33" i="80" s="1"/>
  <c r="HL32" i="80"/>
  <c r="HU32" i="80" s="1"/>
  <c r="HL31" i="80"/>
  <c r="HU31" i="80" s="1"/>
  <c r="HL30" i="80"/>
  <c r="HU30" i="80" s="1"/>
  <c r="HL29" i="80"/>
  <c r="HU29" i="80" s="1"/>
  <c r="HL28" i="80"/>
  <c r="HU28" i="80" s="1"/>
  <c r="HL27" i="80"/>
  <c r="HU27" i="80" s="1"/>
  <c r="HL26" i="80"/>
  <c r="HU26" i="80" s="1"/>
  <c r="HL25" i="80"/>
  <c r="HU25" i="80" s="1"/>
  <c r="HL24" i="80"/>
  <c r="HU24" i="80" s="1"/>
  <c r="HL23" i="80"/>
  <c r="HU23" i="80" s="1"/>
  <c r="HL22" i="80"/>
  <c r="HU22" i="80" s="1"/>
  <c r="HL21" i="80"/>
  <c r="HU21" i="80" s="1"/>
  <c r="HL20" i="80"/>
  <c r="HU20" i="80" s="1"/>
  <c r="HL19" i="80"/>
  <c r="HU19" i="80" s="1"/>
  <c r="HL18" i="80"/>
  <c r="HU18" i="80" s="1"/>
  <c r="HL17" i="80"/>
  <c r="HU17" i="80" s="1"/>
  <c r="HL16" i="80"/>
  <c r="HU16" i="80" s="1"/>
  <c r="HL15" i="80"/>
  <c r="HU15" i="80" s="1"/>
  <c r="HL14" i="80"/>
  <c r="HU14" i="80" s="1"/>
  <c r="HL13" i="80"/>
  <c r="HU13" i="80" s="1"/>
  <c r="HL12" i="80"/>
  <c r="HU12" i="80" s="1"/>
  <c r="HL11" i="80"/>
  <c r="HU11" i="80" s="1"/>
  <c r="HL10" i="80"/>
  <c r="HU10" i="80" s="1"/>
  <c r="HL9" i="80"/>
  <c r="HU9" i="80" s="1"/>
  <c r="HL8" i="80"/>
  <c r="HU8" i="80" s="1"/>
  <c r="HL7" i="80"/>
  <c r="HU7" i="80" s="1"/>
  <c r="HL6" i="80"/>
  <c r="HU6" i="80" s="1"/>
  <c r="HL5" i="80"/>
  <c r="HU5" i="80" s="1"/>
  <c r="HL4" i="80"/>
  <c r="HU4" i="80" s="1"/>
  <c r="HU37" i="80" l="1"/>
  <c r="HL40" i="80"/>
  <c r="HU40" i="80" l="1"/>
  <c r="HX21" i="79" l="1"/>
  <c r="HB21" i="79"/>
  <c r="GS21" i="79"/>
  <c r="GJ21" i="79"/>
  <c r="GA21" i="79"/>
  <c r="FR21" i="79"/>
  <c r="FI21" i="79"/>
  <c r="EZ21" i="79"/>
  <c r="EU21" i="79"/>
  <c r="EQ21" i="79"/>
  <c r="EL21" i="79"/>
  <c r="EH21" i="79"/>
  <c r="DP21" i="79"/>
  <c r="DG21" i="79"/>
  <c r="CX21" i="79"/>
  <c r="CO21" i="79"/>
  <c r="CJ21" i="79"/>
  <c r="CF21" i="79"/>
  <c r="CA21" i="79"/>
  <c r="BW21" i="79"/>
  <c r="BR21" i="79"/>
  <c r="BN21" i="79"/>
  <c r="BI21" i="79"/>
  <c r="BE21" i="79"/>
  <c r="AV21" i="79"/>
  <c r="AQ21" i="79"/>
  <c r="AM21" i="79"/>
  <c r="AD21" i="79"/>
  <c r="Y21" i="79"/>
  <c r="U21" i="79"/>
  <c r="L21" i="79"/>
  <c r="C21" i="79"/>
  <c r="HT21" i="79" s="1"/>
  <c r="HT20" i="79"/>
  <c r="HO20" i="79"/>
  <c r="HX20" i="79" s="1"/>
  <c r="HT19" i="79"/>
  <c r="HO19" i="79"/>
  <c r="HX19" i="79" s="1"/>
  <c r="HT18" i="79"/>
  <c r="HO18" i="79"/>
  <c r="HX18" i="79" s="1"/>
  <c r="HO17" i="79"/>
  <c r="HX17" i="79" s="1"/>
  <c r="HO16" i="79"/>
  <c r="HX16" i="79" s="1"/>
  <c r="HO10" i="79"/>
  <c r="HX10" i="79" s="1"/>
  <c r="HB10" i="79"/>
  <c r="GS10" i="79"/>
  <c r="GJ10" i="79"/>
  <c r="GA10" i="79"/>
  <c r="FR10" i="79"/>
  <c r="FI10" i="79"/>
  <c r="EZ10" i="79"/>
  <c r="EQ10" i="79"/>
  <c r="EH10" i="79"/>
  <c r="DY10" i="79"/>
  <c r="DP10" i="79"/>
  <c r="DG10" i="79"/>
  <c r="CX10" i="79"/>
  <c r="CO10" i="79"/>
  <c r="CF10" i="79"/>
  <c r="BW10" i="79"/>
  <c r="BN10" i="79"/>
  <c r="BE10" i="79"/>
  <c r="AV10" i="79"/>
  <c r="AM10" i="79"/>
  <c r="AD10" i="79"/>
  <c r="U10" i="79"/>
  <c r="L10" i="79"/>
  <c r="C10" i="79"/>
  <c r="HO9" i="79"/>
  <c r="HX9" i="79" s="1"/>
  <c r="HX8" i="79"/>
  <c r="HO8" i="79"/>
  <c r="HO7" i="79"/>
  <c r="HX7" i="79" s="1"/>
  <c r="HO6" i="79"/>
  <c r="HX6" i="79" s="1"/>
  <c r="HO5" i="79"/>
  <c r="HX5" i="79" s="1"/>
  <c r="HX21" i="78"/>
  <c r="HO21" i="78"/>
  <c r="HF21" i="78"/>
  <c r="HE21" i="78"/>
  <c r="HB21" i="78"/>
  <c r="GW21" i="78"/>
  <c r="GV21" i="78"/>
  <c r="GS21" i="78"/>
  <c r="GN21" i="78"/>
  <c r="GM21" i="78"/>
  <c r="GJ21" i="78"/>
  <c r="GE21" i="78"/>
  <c r="GD21" i="78"/>
  <c r="GA21" i="78"/>
  <c r="FV21" i="78"/>
  <c r="FU21" i="78"/>
  <c r="FR21" i="78"/>
  <c r="FM21" i="78"/>
  <c r="FL21" i="78"/>
  <c r="FI21" i="78"/>
  <c r="FD21" i="78"/>
  <c r="FC21" i="78"/>
  <c r="EZ21" i="78"/>
  <c r="EU21" i="78"/>
  <c r="ET21" i="78"/>
  <c r="EQ21" i="78"/>
  <c r="EL21" i="78"/>
  <c r="EK21" i="78"/>
  <c r="EH21" i="78"/>
  <c r="EC21" i="78"/>
  <c r="EB21" i="78"/>
  <c r="DT21" i="78"/>
  <c r="DS21" i="78"/>
  <c r="DP21" i="78"/>
  <c r="DK21" i="78"/>
  <c r="DJ21" i="78"/>
  <c r="DG21" i="78"/>
  <c r="DB21" i="78"/>
  <c r="DA21" i="78"/>
  <c r="CX21" i="78"/>
  <c r="CS21" i="78"/>
  <c r="CR21" i="78"/>
  <c r="CO21" i="78"/>
  <c r="CJ21" i="78"/>
  <c r="CI21" i="78"/>
  <c r="CF21" i="78"/>
  <c r="CA21" i="78"/>
  <c r="BZ21" i="78"/>
  <c r="BW21" i="78"/>
  <c r="BR21" i="78"/>
  <c r="BQ21" i="78"/>
  <c r="BN21" i="78"/>
  <c r="BI21" i="78"/>
  <c r="BH21" i="78"/>
  <c r="BE21" i="78"/>
  <c r="AZ21" i="78"/>
  <c r="AY21" i="78"/>
  <c r="AV21" i="78"/>
  <c r="AQ21" i="78"/>
  <c r="AP21" i="78"/>
  <c r="AH21" i="78"/>
  <c r="AG21" i="78"/>
  <c r="AD21" i="78"/>
  <c r="Y21" i="78"/>
  <c r="X21" i="78"/>
  <c r="U21" i="78"/>
  <c r="P21" i="78"/>
  <c r="O21" i="78"/>
  <c r="L21" i="78"/>
  <c r="G21" i="78"/>
  <c r="C21" i="78"/>
  <c r="HX10" i="78"/>
  <c r="HO10" i="78"/>
  <c r="HF10" i="78"/>
  <c r="HE10" i="78"/>
  <c r="HB10" i="78"/>
  <c r="GW10" i="78"/>
  <c r="GV10" i="78"/>
  <c r="GS10" i="78"/>
  <c r="GN10" i="78"/>
  <c r="GM10" i="78"/>
  <c r="GJ10" i="78"/>
  <c r="GE10" i="78"/>
  <c r="GD10" i="78"/>
  <c r="GA10" i="78"/>
  <c r="FV10" i="78"/>
  <c r="FU10" i="78"/>
  <c r="FR10" i="78"/>
  <c r="FM10" i="78"/>
  <c r="FL10" i="78"/>
  <c r="FI10" i="78"/>
  <c r="FD10" i="78"/>
  <c r="FC10" i="78"/>
  <c r="EZ10" i="78"/>
  <c r="EU10" i="78"/>
  <c r="ET10" i="78"/>
  <c r="EQ10" i="78"/>
  <c r="EL10" i="78"/>
  <c r="EK10" i="78"/>
  <c r="EH10" i="78"/>
  <c r="EC10" i="78"/>
  <c r="EB10" i="78"/>
  <c r="DY10" i="78"/>
  <c r="DT10" i="78"/>
  <c r="DS10" i="78"/>
  <c r="DP10" i="78"/>
  <c r="DK10" i="78"/>
  <c r="DJ10" i="78"/>
  <c r="DG10" i="78"/>
  <c r="DB10" i="78"/>
  <c r="DA10" i="78"/>
  <c r="CX10" i="78"/>
  <c r="CS10" i="78"/>
  <c r="CR10" i="78"/>
  <c r="CO10" i="78"/>
  <c r="CJ10" i="78"/>
  <c r="CI10" i="78"/>
  <c r="CF10" i="78"/>
  <c r="CA10" i="78"/>
  <c r="BZ10" i="78"/>
  <c r="BW10" i="78"/>
  <c r="BR10" i="78"/>
  <c r="BQ10" i="78"/>
  <c r="BN10" i="78"/>
  <c r="BI10" i="78"/>
  <c r="BH10" i="78"/>
  <c r="BE10" i="78"/>
  <c r="AZ10" i="78"/>
  <c r="AY10" i="78"/>
  <c r="AV10" i="78"/>
  <c r="AQ10" i="78"/>
  <c r="AP10" i="78"/>
  <c r="AH10" i="78"/>
  <c r="AG10" i="78"/>
  <c r="AD10" i="78"/>
  <c r="Y10" i="78"/>
  <c r="X10" i="78"/>
  <c r="U10" i="78"/>
  <c r="P10" i="78"/>
  <c r="L10" i="78"/>
  <c r="G10" i="78"/>
  <c r="F10" i="78"/>
  <c r="C10" i="78"/>
  <c r="L6" i="77" l="1"/>
  <c r="C6" i="77"/>
  <c r="ET86" i="76" l="1"/>
  <c r="EZ86" i="76" s="1"/>
  <c r="ES86" i="76"/>
  <c r="EY86" i="76" s="1"/>
  <c r="EZ84" i="76"/>
  <c r="EY84" i="76"/>
  <c r="ET84" i="76"/>
  <c r="ES84" i="76"/>
  <c r="EY83" i="76"/>
  <c r="ET83" i="76"/>
  <c r="EZ83" i="76" s="1"/>
  <c r="ES83" i="76"/>
  <c r="ET82" i="76"/>
  <c r="EZ82" i="76" s="1"/>
  <c r="ES82" i="76"/>
  <c r="EY82" i="76" s="1"/>
  <c r="ET81" i="76"/>
  <c r="EZ81" i="76" s="1"/>
  <c r="ES81" i="76"/>
  <c r="EY81" i="76" s="1"/>
  <c r="EY79" i="76"/>
  <c r="ET79" i="76"/>
  <c r="EZ79" i="76" s="1"/>
  <c r="ES79" i="76"/>
  <c r="ET78" i="76"/>
  <c r="EZ78" i="76" s="1"/>
  <c r="ES78" i="76"/>
  <c r="EY78" i="76" s="1"/>
  <c r="ET77" i="76"/>
  <c r="EZ77" i="76" s="1"/>
  <c r="ES77" i="76"/>
  <c r="EY77" i="76" s="1"/>
  <c r="ET76" i="76"/>
  <c r="EZ76" i="76" s="1"/>
  <c r="ES76" i="76"/>
  <c r="EY76" i="76" s="1"/>
  <c r="ET74" i="76"/>
  <c r="EZ74" i="76" s="1"/>
  <c r="ES74" i="76"/>
  <c r="EY74" i="76" s="1"/>
  <c r="ET73" i="76"/>
  <c r="EZ73" i="76" s="1"/>
  <c r="ES73" i="76"/>
  <c r="EY73" i="76" s="1"/>
  <c r="ET72" i="76"/>
  <c r="EZ72" i="76" s="1"/>
  <c r="ES72" i="76"/>
  <c r="EY72" i="76" s="1"/>
  <c r="ET71" i="76"/>
  <c r="EZ71" i="76" s="1"/>
  <c r="ES71" i="76"/>
  <c r="EY71" i="76" s="1"/>
  <c r="ET69" i="76"/>
  <c r="EZ69" i="76" s="1"/>
  <c r="ES69" i="76"/>
  <c r="EY69" i="76" s="1"/>
  <c r="ET68" i="76"/>
  <c r="EZ68" i="76" s="1"/>
  <c r="ES68" i="76"/>
  <c r="EY68" i="76" s="1"/>
  <c r="ET67" i="76"/>
  <c r="EZ67" i="76" s="1"/>
  <c r="ES67" i="76"/>
  <c r="EY67" i="76" s="1"/>
  <c r="ET66" i="76"/>
  <c r="EZ66" i="76" s="1"/>
  <c r="ES66" i="76"/>
  <c r="EY66" i="76" s="1"/>
  <c r="ET64" i="76"/>
  <c r="EZ64" i="76" s="1"/>
  <c r="ES64" i="76"/>
  <c r="EY64" i="76" s="1"/>
  <c r="ET63" i="76"/>
  <c r="EZ63" i="76" s="1"/>
  <c r="ES63" i="76"/>
  <c r="EY63" i="76" s="1"/>
  <c r="ET62" i="76"/>
  <c r="EZ62" i="76" s="1"/>
  <c r="ES62" i="76"/>
  <c r="EY62" i="76" s="1"/>
  <c r="EZ61" i="76"/>
  <c r="ET61" i="76"/>
  <c r="ES61" i="76"/>
  <c r="EY61" i="76" s="1"/>
  <c r="ET59" i="76"/>
  <c r="EZ59" i="76" s="1"/>
  <c r="ES59" i="76"/>
  <c r="EY59" i="76" s="1"/>
  <c r="ET58" i="76"/>
  <c r="EZ58" i="76" s="1"/>
  <c r="ES58" i="76"/>
  <c r="EY58" i="76" s="1"/>
  <c r="EZ57" i="76"/>
  <c r="ET57" i="76"/>
  <c r="ES57" i="76"/>
  <c r="EY57" i="76" s="1"/>
  <c r="EZ56" i="76"/>
  <c r="EY56" i="76"/>
  <c r="ET56" i="76"/>
  <c r="ES56" i="76"/>
  <c r="ET54" i="76"/>
  <c r="EZ54" i="76" s="1"/>
  <c r="ES54" i="76"/>
  <c r="EY54" i="76" s="1"/>
  <c r="EZ53" i="76"/>
  <c r="ET53" i="76"/>
  <c r="ES53" i="76"/>
  <c r="EY53" i="76" s="1"/>
  <c r="EZ52" i="76"/>
  <c r="EY52" i="76"/>
  <c r="ET52" i="76"/>
  <c r="ES52" i="76"/>
  <c r="EY51" i="76"/>
  <c r="ET51" i="76"/>
  <c r="EZ51" i="76" s="1"/>
  <c r="ES51" i="76"/>
  <c r="EZ49" i="76"/>
  <c r="ET49" i="76"/>
  <c r="ES49" i="76"/>
  <c r="EY49" i="76" s="1"/>
  <c r="EZ48" i="76"/>
  <c r="EY48" i="76"/>
  <c r="ET48" i="76"/>
  <c r="ES48" i="76"/>
  <c r="EY47" i="76"/>
  <c r="ET47" i="76"/>
  <c r="EZ47" i="76" s="1"/>
  <c r="ES47" i="76"/>
  <c r="ET46" i="76"/>
  <c r="EZ46" i="76" s="1"/>
  <c r="ES46" i="76"/>
  <c r="EY46" i="76" s="1"/>
  <c r="EZ44" i="76"/>
  <c r="EY44" i="76"/>
  <c r="ET44" i="76"/>
  <c r="ES44" i="76"/>
  <c r="EY43" i="76"/>
  <c r="ET43" i="76"/>
  <c r="EZ43" i="76" s="1"/>
  <c r="ES43" i="76"/>
  <c r="ET42" i="76"/>
  <c r="EZ42" i="76" s="1"/>
  <c r="ES42" i="76"/>
  <c r="EY42" i="76" s="1"/>
  <c r="ET41" i="76"/>
  <c r="EZ41" i="76" s="1"/>
  <c r="ES41" i="76"/>
  <c r="EY41" i="76" s="1"/>
  <c r="EY39" i="76"/>
  <c r="ET39" i="76"/>
  <c r="EZ39" i="76" s="1"/>
  <c r="ES39" i="76"/>
  <c r="ET38" i="76"/>
  <c r="EZ38" i="76" s="1"/>
  <c r="ES38" i="76"/>
  <c r="EY38" i="76" s="1"/>
  <c r="ET37" i="76"/>
  <c r="EZ37" i="76" s="1"/>
  <c r="ES37" i="76"/>
  <c r="EY37" i="76" s="1"/>
  <c r="ET36" i="76"/>
  <c r="EZ36" i="76" s="1"/>
  <c r="ES36" i="76"/>
  <c r="EY36" i="76" s="1"/>
  <c r="ET34" i="76"/>
  <c r="EZ34" i="76" s="1"/>
  <c r="ES34" i="76"/>
  <c r="EY34" i="76" s="1"/>
  <c r="ET33" i="76"/>
  <c r="EZ33" i="76" s="1"/>
  <c r="ES33" i="76"/>
  <c r="EY33" i="76" s="1"/>
  <c r="ET32" i="76"/>
  <c r="EZ32" i="76" s="1"/>
  <c r="ES32" i="76"/>
  <c r="EY32" i="76" s="1"/>
  <c r="ET31" i="76"/>
  <c r="EZ31" i="76" s="1"/>
  <c r="ES31" i="76"/>
  <c r="EY31" i="76" s="1"/>
  <c r="ET29" i="76"/>
  <c r="EZ29" i="76" s="1"/>
  <c r="ES29" i="76"/>
  <c r="EY29" i="76" s="1"/>
  <c r="ET28" i="76"/>
  <c r="EZ28" i="76" s="1"/>
  <c r="ES28" i="76"/>
  <c r="EY28" i="76" s="1"/>
  <c r="ET27" i="76"/>
  <c r="EZ27" i="76" s="1"/>
  <c r="ES27" i="76"/>
  <c r="EY27" i="76" s="1"/>
  <c r="ET26" i="76"/>
  <c r="EZ26" i="76" s="1"/>
  <c r="ES26" i="76"/>
  <c r="EY26" i="76" s="1"/>
  <c r="ET24" i="76"/>
  <c r="EZ24" i="76" s="1"/>
  <c r="ES24" i="76"/>
  <c r="EY24" i="76" s="1"/>
  <c r="ET23" i="76"/>
  <c r="EZ23" i="76" s="1"/>
  <c r="ES23" i="76"/>
  <c r="EY23" i="76" s="1"/>
  <c r="ET22" i="76"/>
  <c r="EZ22" i="76" s="1"/>
  <c r="ES22" i="76"/>
  <c r="EY22" i="76" s="1"/>
  <c r="EZ21" i="76"/>
  <c r="ET21" i="76"/>
  <c r="ES21" i="76"/>
  <c r="EY21" i="76" s="1"/>
  <c r="ET19" i="76"/>
  <c r="EZ19" i="76" s="1"/>
  <c r="ES19" i="76"/>
  <c r="EY19" i="76" s="1"/>
  <c r="ET18" i="76"/>
  <c r="EZ18" i="76" s="1"/>
  <c r="ES18" i="76"/>
  <c r="EY18" i="76" s="1"/>
  <c r="EZ17" i="76"/>
  <c r="ET17" i="76"/>
  <c r="ES17" i="76"/>
  <c r="EY17" i="76" s="1"/>
  <c r="EZ16" i="76"/>
  <c r="EY16" i="76"/>
  <c r="ET16" i="76"/>
  <c r="ES16" i="76"/>
  <c r="ET14" i="76"/>
  <c r="EZ14" i="76" s="1"/>
  <c r="ES14" i="76"/>
  <c r="EY14" i="76" s="1"/>
  <c r="EZ13" i="76"/>
  <c r="ET13" i="76"/>
  <c r="ES13" i="76"/>
  <c r="EY13" i="76" s="1"/>
  <c r="EZ12" i="76"/>
  <c r="EY12" i="76"/>
  <c r="ET12" i="76"/>
  <c r="ES12" i="76"/>
  <c r="EY11" i="76"/>
  <c r="ET11" i="76"/>
  <c r="EZ11" i="76" s="1"/>
  <c r="ES11" i="76"/>
  <c r="EZ9" i="76"/>
  <c r="ET9" i="76"/>
  <c r="ES9" i="76"/>
  <c r="EY9" i="76" s="1"/>
  <c r="EZ8" i="76"/>
  <c r="EY8" i="76"/>
  <c r="ET8" i="76"/>
  <c r="ES8" i="76"/>
  <c r="EY7" i="76"/>
  <c r="ET7" i="76"/>
  <c r="EZ7" i="76" s="1"/>
  <c r="ES7" i="76"/>
  <c r="ET6" i="76"/>
  <c r="EZ6" i="76" s="1"/>
  <c r="ES6" i="76"/>
  <c r="EY6" i="76" s="1"/>
  <c r="ET86" i="75" l="1"/>
  <c r="ES86" i="75"/>
  <c r="ET84" i="75"/>
  <c r="EZ84" i="75" s="1"/>
  <c r="ES84" i="75"/>
  <c r="EY84" i="75" s="1"/>
  <c r="EZ83" i="75"/>
  <c r="EY83" i="75"/>
  <c r="ET83" i="75"/>
  <c r="ES83" i="75"/>
  <c r="EZ82" i="75"/>
  <c r="EY82" i="75"/>
  <c r="ET82" i="75"/>
  <c r="ES82" i="75"/>
  <c r="EZ81" i="75"/>
  <c r="ET81" i="75"/>
  <c r="ES81" i="75"/>
  <c r="EY81" i="75" s="1"/>
  <c r="EZ79" i="75"/>
  <c r="EY79" i="75"/>
  <c r="ET79" i="75"/>
  <c r="ES79" i="75"/>
  <c r="EY78" i="75"/>
  <c r="ET78" i="75"/>
  <c r="EZ78" i="75" s="1"/>
  <c r="ES78" i="75"/>
  <c r="EZ77" i="75"/>
  <c r="ET77" i="75"/>
  <c r="ES77" i="75"/>
  <c r="EY77" i="75" s="1"/>
  <c r="EY76" i="75"/>
  <c r="ET76" i="75"/>
  <c r="EZ76" i="75" s="1"/>
  <c r="ES76" i="75"/>
  <c r="EY74" i="75"/>
  <c r="ET74" i="75"/>
  <c r="EZ74" i="75" s="1"/>
  <c r="ES74" i="75"/>
  <c r="EZ73" i="75"/>
  <c r="ET73" i="75"/>
  <c r="ES73" i="75"/>
  <c r="EY73" i="75" s="1"/>
  <c r="EY72" i="75"/>
  <c r="ET72" i="75"/>
  <c r="EZ72" i="75" s="1"/>
  <c r="ES72" i="75"/>
  <c r="ET71" i="75"/>
  <c r="EZ71" i="75" s="1"/>
  <c r="ES71" i="75"/>
  <c r="EY71" i="75" s="1"/>
  <c r="EZ69" i="75"/>
  <c r="ET69" i="75"/>
  <c r="ES69" i="75"/>
  <c r="EY69" i="75" s="1"/>
  <c r="EY68" i="75"/>
  <c r="ET68" i="75"/>
  <c r="EZ68" i="75" s="1"/>
  <c r="ES68" i="75"/>
  <c r="ET67" i="75"/>
  <c r="EZ67" i="75" s="1"/>
  <c r="ES67" i="75"/>
  <c r="EY67" i="75" s="1"/>
  <c r="ET66" i="75"/>
  <c r="EZ66" i="75" s="1"/>
  <c r="ES66" i="75"/>
  <c r="EY66" i="75" s="1"/>
  <c r="EY64" i="75"/>
  <c r="ET64" i="75"/>
  <c r="EZ64" i="75" s="1"/>
  <c r="ES64" i="75"/>
  <c r="ET63" i="75"/>
  <c r="EZ63" i="75" s="1"/>
  <c r="ES63" i="75"/>
  <c r="EY63" i="75" s="1"/>
  <c r="EZ62" i="75"/>
  <c r="ET62" i="75"/>
  <c r="ES62" i="75"/>
  <c r="EY62" i="75" s="1"/>
  <c r="EZ61" i="75"/>
  <c r="EY61" i="75"/>
  <c r="ET61" i="75"/>
  <c r="ES61" i="75"/>
  <c r="ET59" i="75"/>
  <c r="EZ59" i="75" s="1"/>
  <c r="ES59" i="75"/>
  <c r="EY59" i="75" s="1"/>
  <c r="EZ58" i="75"/>
  <c r="ET58" i="75"/>
  <c r="ES58" i="75"/>
  <c r="EY58" i="75" s="1"/>
  <c r="EZ57" i="75"/>
  <c r="EY57" i="75"/>
  <c r="ET57" i="75"/>
  <c r="ES57" i="75"/>
  <c r="EY56" i="75"/>
  <c r="ET56" i="75"/>
  <c r="EZ56" i="75" s="1"/>
  <c r="ES56" i="75"/>
  <c r="EZ54" i="75"/>
  <c r="ET54" i="75"/>
  <c r="ES54" i="75"/>
  <c r="EY54" i="75" s="1"/>
  <c r="EZ53" i="75"/>
  <c r="EY53" i="75"/>
  <c r="ET53" i="75"/>
  <c r="ES53" i="75"/>
  <c r="ET52" i="75"/>
  <c r="EZ52" i="75" s="1"/>
  <c r="ES52" i="75"/>
  <c r="EY52" i="75" s="1"/>
  <c r="EZ51" i="75"/>
  <c r="ET51" i="75"/>
  <c r="ES51" i="75"/>
  <c r="EY51" i="75" s="1"/>
  <c r="EZ49" i="75"/>
  <c r="EY49" i="75"/>
  <c r="ET49" i="75"/>
  <c r="ES49" i="75"/>
  <c r="ET48" i="75"/>
  <c r="EZ48" i="75" s="1"/>
  <c r="ES48" i="75"/>
  <c r="EY48" i="75" s="1"/>
  <c r="EZ47" i="75"/>
  <c r="ET47" i="75"/>
  <c r="ES47" i="75"/>
  <c r="EY47" i="75" s="1"/>
  <c r="EZ46" i="75"/>
  <c r="EY46" i="75"/>
  <c r="ET46" i="75"/>
  <c r="ES46" i="75"/>
  <c r="EY44" i="75"/>
  <c r="ET44" i="75"/>
  <c r="EZ44" i="75" s="1"/>
  <c r="ES44" i="75"/>
  <c r="EZ43" i="75"/>
  <c r="ET43" i="75"/>
  <c r="ES43" i="75"/>
  <c r="EY43" i="75" s="1"/>
  <c r="EZ42" i="75"/>
  <c r="EY42" i="75"/>
  <c r="ET42" i="75"/>
  <c r="ES42" i="75"/>
  <c r="EZ41" i="75"/>
  <c r="EY41" i="75"/>
  <c r="ET41" i="75"/>
  <c r="ES41" i="75"/>
  <c r="EZ39" i="75"/>
  <c r="ET39" i="75"/>
  <c r="ES39" i="75"/>
  <c r="EY39" i="75" s="1"/>
  <c r="EZ38" i="75"/>
  <c r="EY38" i="75"/>
  <c r="ET38" i="75"/>
  <c r="ES38" i="75"/>
  <c r="EZ37" i="75"/>
  <c r="EY37" i="75"/>
  <c r="ET37" i="75"/>
  <c r="ES37" i="75"/>
  <c r="EY36" i="75"/>
  <c r="ET36" i="75"/>
  <c r="EZ36" i="75" s="1"/>
  <c r="ES36" i="75"/>
  <c r="EY34" i="75"/>
  <c r="ET34" i="75"/>
  <c r="EZ34" i="75" s="1"/>
  <c r="ES34" i="75"/>
  <c r="EZ33" i="75"/>
  <c r="ET33" i="75"/>
  <c r="ES33" i="75"/>
  <c r="EY33" i="75" s="1"/>
  <c r="EY32" i="75"/>
  <c r="ET32" i="75"/>
  <c r="EZ32" i="75" s="1"/>
  <c r="ES32" i="75"/>
  <c r="ET31" i="75"/>
  <c r="EZ31" i="75" s="1"/>
  <c r="ES31" i="75"/>
  <c r="EY31" i="75" s="1"/>
  <c r="EZ29" i="75"/>
  <c r="ET29" i="75"/>
  <c r="ES29" i="75"/>
  <c r="EY29" i="75" s="1"/>
  <c r="EY28" i="75"/>
  <c r="ET28" i="75"/>
  <c r="EZ28" i="75" s="1"/>
  <c r="ES28" i="75"/>
  <c r="ET27" i="75"/>
  <c r="EZ27" i="75" s="1"/>
  <c r="ES27" i="75"/>
  <c r="EY27" i="75" s="1"/>
  <c r="EZ26" i="75"/>
  <c r="ET26" i="75"/>
  <c r="ES26" i="75"/>
  <c r="EY26" i="75" s="1"/>
  <c r="EY24" i="75"/>
  <c r="ET24" i="75"/>
  <c r="EZ24" i="75" s="1"/>
  <c r="ES24" i="75"/>
  <c r="ET23" i="75"/>
  <c r="EZ23" i="75" s="1"/>
  <c r="ES23" i="75"/>
  <c r="EY23" i="75" s="1"/>
  <c r="EZ22" i="75"/>
  <c r="ET22" i="75"/>
  <c r="ES22" i="75"/>
  <c r="EY22" i="75" s="1"/>
  <c r="EY21" i="75"/>
  <c r="ET21" i="75"/>
  <c r="EZ21" i="75" s="1"/>
  <c r="ES21" i="75"/>
  <c r="ET19" i="75"/>
  <c r="EZ19" i="75" s="1"/>
  <c r="ES19" i="75"/>
  <c r="EY19" i="75" s="1"/>
  <c r="EZ18" i="75"/>
  <c r="ET18" i="75"/>
  <c r="ES18" i="75"/>
  <c r="EY18" i="75" s="1"/>
  <c r="EY17" i="75"/>
  <c r="ET17" i="75"/>
  <c r="EZ17" i="75" s="1"/>
  <c r="ES17" i="75"/>
  <c r="ET16" i="75"/>
  <c r="EZ16" i="75" s="1"/>
  <c r="ES16" i="75"/>
  <c r="EY16" i="75" s="1"/>
  <c r="EZ14" i="75"/>
  <c r="ET14" i="75"/>
  <c r="ES14" i="75"/>
  <c r="EY14" i="75" s="1"/>
  <c r="EY13" i="75"/>
  <c r="ET13" i="75"/>
  <c r="EZ13" i="75" s="1"/>
  <c r="ES13" i="75"/>
  <c r="ET12" i="75"/>
  <c r="EZ12" i="75" s="1"/>
  <c r="ES12" i="75"/>
  <c r="EY12" i="75" s="1"/>
  <c r="ET11" i="75"/>
  <c r="EZ11" i="75" s="1"/>
  <c r="ES11" i="75"/>
  <c r="EY11" i="75" s="1"/>
  <c r="EY9" i="75"/>
  <c r="ET9" i="75"/>
  <c r="EZ9" i="75" s="1"/>
  <c r="ES9" i="75"/>
  <c r="ET8" i="75"/>
  <c r="EZ8" i="75" s="1"/>
  <c r="ES8" i="75"/>
  <c r="EY8" i="75" s="1"/>
  <c r="EZ7" i="75"/>
  <c r="ET7" i="75"/>
  <c r="ES7" i="75"/>
  <c r="EY7" i="75" s="1"/>
  <c r="EY6" i="75"/>
  <c r="ET6" i="75"/>
  <c r="EZ6" i="75" s="1"/>
  <c r="ES6" i="75"/>
  <c r="J42" i="19" l="1"/>
  <c r="W30" i="44" l="1"/>
  <c r="V30" i="44"/>
  <c r="U30" i="44"/>
  <c r="Q30" i="44"/>
  <c r="P30" i="44"/>
  <c r="O30" i="44"/>
  <c r="N30" i="44"/>
  <c r="M30" i="44"/>
  <c r="L30" i="44"/>
  <c r="K30" i="44"/>
  <c r="J30" i="44"/>
  <c r="I30" i="44"/>
  <c r="H30" i="44"/>
  <c r="H31" i="44" s="1"/>
  <c r="G30" i="44"/>
  <c r="G31" i="44" s="1"/>
  <c r="F30" i="44"/>
  <c r="F31" i="44" s="1"/>
  <c r="E30" i="44"/>
  <c r="E31" i="44" s="1"/>
  <c r="D30" i="44"/>
  <c r="D31" i="44" s="1"/>
  <c r="C30" i="44"/>
  <c r="C31" i="44" s="1"/>
  <c r="L13" i="28" l="1"/>
  <c r="C21" i="27" l="1"/>
  <c r="C18" i="27"/>
  <c r="C10" i="27"/>
  <c r="C26" i="27" s="1"/>
  <c r="C22" i="27" l="1"/>
  <c r="C18" i="25"/>
  <c r="C5" i="25"/>
  <c r="C10" i="25" s="1"/>
  <c r="C19" i="25" l="1"/>
  <c r="C24" i="25" s="1"/>
  <c r="I42" i="19" l="1"/>
  <c r="H42" i="19"/>
  <c r="D42" i="19"/>
</calcChain>
</file>

<file path=xl/sharedStrings.xml><?xml version="1.0" encoding="utf-8"?>
<sst xmlns="http://schemas.openxmlformats.org/spreadsheetml/2006/main" count="6882" uniqueCount="915">
  <si>
    <t>Life Insurance Corporation of India</t>
  </si>
  <si>
    <t>---</t>
  </si>
  <si>
    <t>01.09.1956</t>
  </si>
  <si>
    <t>1956-57</t>
  </si>
  <si>
    <t>23.10.2000</t>
  </si>
  <si>
    <t>2000-01</t>
  </si>
  <si>
    <t>15.11.2000</t>
  </si>
  <si>
    <t>24.11.2000</t>
  </si>
  <si>
    <t>10.01.2001</t>
  </si>
  <si>
    <t>2001-02</t>
  </si>
  <si>
    <t>31.01.2001</t>
  </si>
  <si>
    <t>12.02.2001</t>
  </si>
  <si>
    <t>29.03.2001</t>
  </si>
  <si>
    <t>02.08.2001</t>
  </si>
  <si>
    <t>03.08.2001</t>
  </si>
  <si>
    <t>06.08.2001</t>
  </si>
  <si>
    <t>03.01.2002</t>
  </si>
  <si>
    <t>14.05.2002</t>
  </si>
  <si>
    <t>2002-03</t>
  </si>
  <si>
    <t>06.02.2004</t>
  </si>
  <si>
    <t>2004-05</t>
  </si>
  <si>
    <t>17.11.2005</t>
  </si>
  <si>
    <t>2005-06</t>
  </si>
  <si>
    <t>14.07.2006</t>
  </si>
  <si>
    <t>2006-07</t>
  </si>
  <si>
    <t>04.09.2007</t>
  </si>
  <si>
    <t>2007-08</t>
  </si>
  <si>
    <t>19.12.2007</t>
  </si>
  <si>
    <t>08.05.2008</t>
  </si>
  <si>
    <t>2008-09</t>
  </si>
  <si>
    <t>27.06.2008</t>
  </si>
  <si>
    <t>26.12.2008</t>
  </si>
  <si>
    <t>05.11.2009</t>
  </si>
  <si>
    <t>2009-10</t>
  </si>
  <si>
    <t>Foreign Partners</t>
  </si>
  <si>
    <t>Regn. No.</t>
  </si>
  <si>
    <t>Date of Registration</t>
  </si>
  <si>
    <t>Year of Operation</t>
  </si>
  <si>
    <t>2011-12</t>
  </si>
  <si>
    <t>Aegon India Holdings BV, Netherlands</t>
  </si>
  <si>
    <t>Allianz, SE Germany</t>
  </si>
  <si>
    <t>AXA India Holdings, France</t>
  </si>
  <si>
    <t>Sun Life Financial (India) Insurance Investment Inc, Canada</t>
  </si>
  <si>
    <t>Prudential International Insurance Holdings Ltd. USA</t>
  </si>
  <si>
    <t>Participatie Maatschapij Graafsschap Holland NV, Netherlands</t>
  </si>
  <si>
    <t>Metlife International Holdings Inc, USA</t>
  </si>
  <si>
    <t>BNP Paribas Cardif, France</t>
  </si>
  <si>
    <t>Bajaj Allianz Life Insurance Company Ltd.</t>
  </si>
  <si>
    <t>Bharti AXA Life Insurance Company Ltd.</t>
  </si>
  <si>
    <t>Canara HSBC OBC Life Insurance Company Ltd.</t>
  </si>
  <si>
    <t>Edelweiss Tokio Life Insurance Company Ltd.</t>
  </si>
  <si>
    <t>ICICI Prudential Life Insurance Company Ltd.</t>
  </si>
  <si>
    <t>IndiaFirst Life Insurance Company Ltd.</t>
  </si>
  <si>
    <t>MaxLife  Insurance Company Ltd.</t>
  </si>
  <si>
    <t>Sahara  India Life Insurance Company Ltd.</t>
  </si>
  <si>
    <t>SBI Life Insurance Company Ltd.</t>
  </si>
  <si>
    <t>Shriram Life Insurance Company Ltd.</t>
  </si>
  <si>
    <t>Star Union Dai-ichi Life Insurance Company Ltd.</t>
  </si>
  <si>
    <t>TATA AIA Life Insurance Company Ltd.</t>
  </si>
  <si>
    <t>Aviva International Holdings Ltd. UK</t>
  </si>
  <si>
    <t>Prudential Corporation Holdings Ltd. UK</t>
  </si>
  <si>
    <t xml:space="preserve">Tokio Marine &amp; Nichido Fire Insurance Company Ltd. Japan </t>
  </si>
  <si>
    <t>Mitsui Sumitomo Insurance Company Ltd. Japan</t>
  </si>
  <si>
    <t>Nippon Life Insurance Company Ltd. Japan</t>
  </si>
  <si>
    <t>Aegis Insurance International NV Netherlands</t>
  </si>
  <si>
    <t>PNB Metlife India Insurance Company Ltd.</t>
  </si>
  <si>
    <t>Standard Life (Mauritius Holdings) 2006, Ltd. UK</t>
  </si>
  <si>
    <t>Exide Life Insurance Company Ltd.</t>
  </si>
  <si>
    <t>HSBC Insurance (Asia Pacific) Holdings Ltd. UK</t>
  </si>
  <si>
    <t>Dai-ichi Life Insurance Company Ltd. Japan</t>
  </si>
  <si>
    <t>10.05.2011</t>
  </si>
  <si>
    <t>American International Assurance Company (Bermuda) Ltd.</t>
  </si>
  <si>
    <t>Aegon Life Insurance Company Ltd.</t>
  </si>
  <si>
    <t>Reliance Nippon  Life Insurance Company Ltd.</t>
  </si>
  <si>
    <t>Future Generali India Life Insurance Company Ltd.</t>
  </si>
  <si>
    <t>Aviva Life Insurance Company India Ltd.</t>
  </si>
  <si>
    <t>Sanlam Emerging Markets (Mauritius) Limited</t>
  </si>
  <si>
    <t>Aditya Birla Sunlife Insurance Company Ltd.</t>
  </si>
  <si>
    <t>Kotak Mahindra Life Insurance Ltd.</t>
  </si>
  <si>
    <t>HDFC  Life Insurance Company Ltd.</t>
  </si>
  <si>
    <t>Carmel point investments India pvt. Ltd.</t>
  </si>
  <si>
    <t>Pramerica Life Insurance Company Ltd.</t>
  </si>
  <si>
    <t>TABLE 1 : LIFE INSURANCE COMPANIES OPERATING IN INDIA</t>
  </si>
  <si>
    <t>2013-14</t>
  </si>
  <si>
    <t>2014-15</t>
  </si>
  <si>
    <t>2015-16</t>
  </si>
  <si>
    <t>2016-17</t>
  </si>
  <si>
    <t>2018-19</t>
  </si>
  <si>
    <t>2019-20</t>
  </si>
  <si>
    <t>Aditya Birla Sunlife</t>
  </si>
  <si>
    <t>Aegon</t>
  </si>
  <si>
    <t xml:space="preserve">Aviva </t>
  </si>
  <si>
    <t>Bajaj Allianz</t>
  </si>
  <si>
    <t>Bharti AXA</t>
  </si>
  <si>
    <t>Canara HSBC</t>
  </si>
  <si>
    <t>Edelweiss Tokio</t>
  </si>
  <si>
    <t>Exide Life</t>
  </si>
  <si>
    <t>Future Generali</t>
  </si>
  <si>
    <t xml:space="preserve">HDFC </t>
  </si>
  <si>
    <t>ICICI Prudential</t>
  </si>
  <si>
    <t>IndiaFirst</t>
  </si>
  <si>
    <t>Kotak Mahindra</t>
  </si>
  <si>
    <t>Max Life</t>
  </si>
  <si>
    <t>Pramerica</t>
  </si>
  <si>
    <t>Reliance Nippon</t>
  </si>
  <si>
    <t>Sahara</t>
  </si>
  <si>
    <t>SBI Life</t>
  </si>
  <si>
    <t>Shriram Life</t>
  </si>
  <si>
    <t>Star Union Dai-ichi</t>
  </si>
  <si>
    <t>Tata AIA</t>
  </si>
  <si>
    <t>Private Total</t>
  </si>
  <si>
    <t>(-4.01)</t>
  </si>
  <si>
    <t>LIC</t>
  </si>
  <si>
    <t>(18.53)</t>
  </si>
  <si>
    <t>(-13.55)</t>
  </si>
  <si>
    <t>(12.08)</t>
  </si>
  <si>
    <t>(-5.82)</t>
  </si>
  <si>
    <t>2017-18</t>
  </si>
  <si>
    <t>(-1.33)</t>
  </si>
  <si>
    <t>(13.48)</t>
  </si>
  <si>
    <t>(9.44)</t>
  </si>
  <si>
    <t>-</t>
  </si>
  <si>
    <t>0</t>
  </si>
  <si>
    <t>TOTAL</t>
  </si>
  <si>
    <t xml:space="preserve"> </t>
  </si>
  <si>
    <t>TABLE 6: STATE WISE INDIVIDUAL NEW BUSINESS (LIFE) UNDERWRITTEN</t>
  </si>
  <si>
    <t>State / Union Territory</t>
  </si>
  <si>
    <t xml:space="preserve"> Policies</t>
  </si>
  <si>
    <t>Premium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</si>
  <si>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</si>
  <si>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</si>
  <si>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</si>
  <si>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</si>
  <si>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</si>
  <si>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</si>
  <si>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</si>
  <si>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</si>
  <si>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</si>
  <si>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</si>
  <si>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</si>
  <si>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</si>
  <si>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</si>
  <si>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</si>
  <si>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</si>
  <si>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</si>
  <si>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</si>
  <si>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</si>
  <si>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</si>
  <si>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</si>
  <si>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</si>
  <si>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</si>
  <si>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</si>
  <si>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</si>
  <si>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</si>
  <si>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Uttrakhand</t>
  </si>
  <si>
    <t>Uttar Pradesh</t>
  </si>
  <si>
    <t>West Bengal</t>
  </si>
  <si>
    <t>Andaman &amp; Nicobar</t>
  </si>
  <si>
    <t>Chandigarh</t>
  </si>
  <si>
    <t>Dadra &amp; Nagra Haveli and Daman &amp; Diu</t>
  </si>
  <si>
    <t>Delhi</t>
  </si>
  <si>
    <t>Jammu &amp; Kashmir</t>
  </si>
  <si>
    <t>Ladakh</t>
  </si>
  <si>
    <t>Lakshadweep</t>
  </si>
  <si>
    <t>Puducherry</t>
  </si>
  <si>
    <t>No. of schemes</t>
  </si>
  <si>
    <t>No. of Lives Covered</t>
  </si>
  <si>
    <t>Uttarakhand</t>
  </si>
  <si>
    <t xml:space="preserve">Andaman &amp; Nicobar </t>
  </si>
  <si>
    <t>Dadra &amp; Nagar Haveli and Daman &amp; Diu</t>
  </si>
  <si>
    <t>(In Lakhs)</t>
  </si>
  <si>
    <t>(-6.17)</t>
  </si>
  <si>
    <t>(-41.55)</t>
  </si>
  <si>
    <t>(-2.02)</t>
  </si>
  <si>
    <t>Private Sector</t>
  </si>
  <si>
    <t>(-14.11)</t>
  </si>
  <si>
    <t>(-9.79)</t>
  </si>
  <si>
    <t>(-4.05)</t>
  </si>
  <si>
    <t>Total</t>
  </si>
  <si>
    <t>(-7.50)</t>
  </si>
  <si>
    <t>(-36.61)</t>
  </si>
  <si>
    <t>(-1.05)</t>
  </si>
  <si>
    <t># Excluding linked Health Business, if any.</t>
  </si>
  <si>
    <t>**Includes policy terminations by death, maturity, lapse, surrenders or cancellations.</t>
  </si>
  <si>
    <t>* Includes New Policies issued, Old Policies reinstated/revived.</t>
  </si>
  <si>
    <t>Business in force at end of the financial year = A + B + C + D +E+F+G+H+I+J+K+L+M+N+O+P</t>
  </si>
  <si>
    <t>Grand Total</t>
  </si>
  <si>
    <t>Business in force at end of the financial year (P)</t>
  </si>
  <si>
    <t>Deletions during the year**</t>
  </si>
  <si>
    <t>Additions during the year*</t>
  </si>
  <si>
    <t>Business in force at start of the financial year</t>
  </si>
  <si>
    <t/>
  </si>
  <si>
    <t>Linked VIP-Health Business</t>
  </si>
  <si>
    <t>Business in force at end of the financial year (O)</t>
  </si>
  <si>
    <t>Linked VIP-Pension Business</t>
  </si>
  <si>
    <t>Business in force at end of the financial year (N)</t>
  </si>
  <si>
    <t>Linked VIP-General Annuity Business</t>
  </si>
  <si>
    <t>Business in force at end of the financial year (M)</t>
  </si>
  <si>
    <t>Linked VIP-Life Business</t>
  </si>
  <si>
    <t>Business in force at end of the financial year (L)</t>
  </si>
  <si>
    <t>Non-Linked VIP-Health Business</t>
  </si>
  <si>
    <t>Business in force at end of the financial year (K)</t>
  </si>
  <si>
    <t>Non-Linked VIP-Pension Business</t>
  </si>
  <si>
    <t>Business in force at end of the financial year (J)</t>
  </si>
  <si>
    <t>Non-Linked VIP-General Annuity Business</t>
  </si>
  <si>
    <t>Business in force at end of the financial year (I)</t>
  </si>
  <si>
    <t>Non-Linked VIP-Life Business</t>
  </si>
  <si>
    <t>Business in force at end of the financial year (H)</t>
  </si>
  <si>
    <t>Linked Health Business</t>
  </si>
  <si>
    <t>Business in force at end of the financial year (G)</t>
  </si>
  <si>
    <t>Linked Pension Business</t>
  </si>
  <si>
    <t>Business in force at end of the financial year ( F)</t>
  </si>
  <si>
    <t>Linked General annuity business</t>
  </si>
  <si>
    <t>Business in force at end of the financial year (E)</t>
  </si>
  <si>
    <t>Linked Business - Life business</t>
  </si>
  <si>
    <t>Business in force at end of the financial year ( D)</t>
  </si>
  <si>
    <t>Non linked Health Business</t>
  </si>
  <si>
    <t>Business in force at end of the financial year (C)</t>
  </si>
  <si>
    <t>Non Linked - Pension Business</t>
  </si>
  <si>
    <t>Business in force at end of the financial year (B)</t>
  </si>
  <si>
    <t>Non Linked -General Annuity Business</t>
  </si>
  <si>
    <t>Business in force at end of the financial year (A)</t>
  </si>
  <si>
    <t>Non Linked Life Business</t>
  </si>
  <si>
    <t>LIC of India</t>
  </si>
  <si>
    <t>TATA AIA</t>
  </si>
  <si>
    <t xml:space="preserve">Shriram </t>
  </si>
  <si>
    <t>SBI LIFE</t>
  </si>
  <si>
    <t>Sahara India</t>
  </si>
  <si>
    <t xml:space="preserve">PNB MetLife </t>
  </si>
  <si>
    <t xml:space="preserve">Kotak Mahindra </t>
  </si>
  <si>
    <t xml:space="preserve">IndiaFirst </t>
  </si>
  <si>
    <t xml:space="preserve">Future Generali </t>
  </si>
  <si>
    <t>Exide</t>
  </si>
  <si>
    <t xml:space="preserve">Edelweiss Tokio </t>
  </si>
  <si>
    <t>Canara HSBC OBC</t>
  </si>
  <si>
    <t xml:space="preserve">Bharti-AXA </t>
  </si>
  <si>
    <t xml:space="preserve">Bajaj Allianz </t>
  </si>
  <si>
    <t>Particulars</t>
  </si>
  <si>
    <t>(Number of Policies in '000)</t>
  </si>
  <si>
    <t xml:space="preserve">Aditya Birla Sunlife </t>
  </si>
  <si>
    <t xml:space="preserve">Aegon </t>
  </si>
  <si>
    <t>Exide Life Insurance</t>
  </si>
  <si>
    <t xml:space="preserve">ICICI Prudential </t>
  </si>
  <si>
    <t xml:space="preserve">Pramerica </t>
  </si>
  <si>
    <t>Shriram Life Insurance</t>
  </si>
  <si>
    <t xml:space="preserve">TATA AIA </t>
  </si>
  <si>
    <t>Insurer</t>
  </si>
  <si>
    <t>A. LINKED PREMIUM</t>
  </si>
  <si>
    <t>B. NON-LINKED PREMIUM</t>
  </si>
  <si>
    <t>C. TOTAL OF LINKED AND NON-LINKED PREMIUM</t>
  </si>
  <si>
    <t xml:space="preserve">a.First Year </t>
  </si>
  <si>
    <t>b.Single</t>
  </si>
  <si>
    <t>c.New Business (a+b)</t>
  </si>
  <si>
    <t>d.Renewal</t>
  </si>
  <si>
    <t>e.Total (c+d)</t>
  </si>
  <si>
    <t xml:space="preserve">a. First Year </t>
  </si>
  <si>
    <t>HDFC</t>
  </si>
  <si>
    <t>Unit Linked Plans</t>
  </si>
  <si>
    <t>Traditional Plans</t>
  </si>
  <si>
    <t>Total (ULIP + Traditional)</t>
  </si>
  <si>
    <t>ULIP Commission</t>
  </si>
  <si>
    <t>% to ULIP Premium</t>
  </si>
  <si>
    <t>% to Total Commission</t>
  </si>
  <si>
    <t>Traditional Commission</t>
  </si>
  <si>
    <t>% to Traditional Premium</t>
  </si>
  <si>
    <t>Total Commission (ULIP+Traditional)</t>
  </si>
  <si>
    <t>% of Total Commission to Total Premium</t>
  </si>
  <si>
    <t xml:space="preserve">Particulars                                                  </t>
  </si>
  <si>
    <t>NUMBER OF POLICIES</t>
  </si>
  <si>
    <t>Claims pending at start of year (A)</t>
  </si>
  <si>
    <t>Claims intimated / booked (B)</t>
  </si>
  <si>
    <t>Total Claims (C=A+B)</t>
  </si>
  <si>
    <t>Claims paid (D)</t>
  </si>
  <si>
    <t>Claims repudiated/rejected (E)</t>
  </si>
  <si>
    <t>Unclaimed (F)</t>
  </si>
  <si>
    <t>Claims pending at end of year (G=C-D-E-F)</t>
  </si>
  <si>
    <t xml:space="preserve">Particulars </t>
  </si>
  <si>
    <t>ADITYA BIRLA SUNLIFE</t>
  </si>
  <si>
    <t>AEGON</t>
  </si>
  <si>
    <t>AVIVA</t>
  </si>
  <si>
    <t>BAJAJ ALLIANZ</t>
  </si>
  <si>
    <t>BHARTI AXA</t>
  </si>
  <si>
    <t>CANARA HSBC OBC</t>
  </si>
  <si>
    <t>EDELWEISS TOKIO</t>
  </si>
  <si>
    <t>EXIDE LIFE</t>
  </si>
  <si>
    <t>FUTURE GENERALI</t>
  </si>
  <si>
    <t>ICICI PRUDENTIAL</t>
  </si>
  <si>
    <t>INDIAFIRST</t>
  </si>
  <si>
    <t>KOTAK MAHINDRA</t>
  </si>
  <si>
    <t>MAX LIFE</t>
  </si>
  <si>
    <t>PNB METLIFE</t>
  </si>
  <si>
    <t>PRAMERICA</t>
  </si>
  <si>
    <t>RELIANCE NIPPON</t>
  </si>
  <si>
    <t>SAHARA</t>
  </si>
  <si>
    <t>SHRIRAM</t>
  </si>
  <si>
    <t>STAR UNION</t>
  </si>
  <si>
    <t>PRIVATE TOTAL</t>
  </si>
  <si>
    <t xml:space="preserve">LIC </t>
  </si>
  <si>
    <t>Within 30 Days of Intimation</t>
  </si>
  <si>
    <t>31 to 90 Days</t>
  </si>
  <si>
    <t>91 to 180 Days</t>
  </si>
  <si>
    <t>181 Days to 1 Year</t>
  </si>
  <si>
    <t>More than 1 Year</t>
  </si>
  <si>
    <t>Total Claims Settled</t>
  </si>
  <si>
    <t>BENEFIT AMOUNT PAID</t>
  </si>
  <si>
    <t xml:space="preserve"> ADITYA BIRLA SUNLIFE</t>
  </si>
  <si>
    <t>510..08</t>
  </si>
  <si>
    <r>
      <t>(As on 31</t>
    </r>
    <r>
      <rPr>
        <b/>
        <vertAlign val="superscript"/>
        <sz val="10"/>
        <rFont val="Arial"/>
        <family val="2"/>
      </rPr>
      <t>st</t>
    </r>
    <r>
      <rPr>
        <b/>
        <sz val="10"/>
        <rFont val="Arial"/>
        <family val="2"/>
      </rPr>
      <t xml:space="preserve"> March)</t>
    </r>
  </si>
  <si>
    <t>Life Fund</t>
  </si>
  <si>
    <t>Central Govt - Securities</t>
  </si>
  <si>
    <t xml:space="preserve">State Govt &amp; Other Approved Securities </t>
  </si>
  <si>
    <t>Infrastructure Investments</t>
  </si>
  <si>
    <t xml:space="preserve">Approved Investments </t>
  </si>
  <si>
    <t>Other than Approved Investments (OTAI)</t>
  </si>
  <si>
    <t>Total (Life Fund)</t>
  </si>
  <si>
    <t>Pension &amp; General Annuity Fund</t>
  </si>
  <si>
    <t>(-4.81)</t>
  </si>
  <si>
    <t>Total (Pension &amp; General Annuity &amp; Group Fund) Investments</t>
  </si>
  <si>
    <t>ULIP Funds</t>
  </si>
  <si>
    <t>Approved Investments</t>
  </si>
  <si>
    <t>(-6.64)</t>
  </si>
  <si>
    <t>(-1.42)</t>
  </si>
  <si>
    <t>(-7.81)</t>
  </si>
  <si>
    <t>(-26.85)</t>
  </si>
  <si>
    <t>Total (ULIP Funds)</t>
  </si>
  <si>
    <t>(-6.16)</t>
  </si>
  <si>
    <t>(-0.50)</t>
  </si>
  <si>
    <t>(-9.32)</t>
  </si>
  <si>
    <t xml:space="preserve">GRAND TOTAL
</t>
  </si>
  <si>
    <t>SHARE OF EACH FUND IN TOTAL ASSETS UNDER MANAGEMENT</t>
  </si>
  <si>
    <t>(In percent)</t>
  </si>
  <si>
    <t>Pension &amp; Group Fund</t>
  </si>
  <si>
    <t>ULIP Fund</t>
  </si>
  <si>
    <t>Aviva</t>
  </si>
  <si>
    <t xml:space="preserve">SBI Life </t>
  </si>
  <si>
    <t>(At the end of the Quarter)</t>
  </si>
  <si>
    <t>March 2014</t>
  </si>
  <si>
    <t xml:space="preserve"> June 2014</t>
  </si>
  <si>
    <t xml:space="preserve"> September 2014</t>
  </si>
  <si>
    <t xml:space="preserve"> December 2014</t>
  </si>
  <si>
    <t>March 2015</t>
  </si>
  <si>
    <t xml:space="preserve"> June 2015</t>
  </si>
  <si>
    <t xml:space="preserve"> September 2015</t>
  </si>
  <si>
    <t xml:space="preserve"> December 2015</t>
  </si>
  <si>
    <t>March 2016</t>
  </si>
  <si>
    <t xml:space="preserve"> June 2016</t>
  </si>
  <si>
    <t xml:space="preserve"> September 2016</t>
  </si>
  <si>
    <t xml:space="preserve"> December 2016</t>
  </si>
  <si>
    <t>March 2017</t>
  </si>
  <si>
    <t xml:space="preserve"> June 2017</t>
  </si>
  <si>
    <t xml:space="preserve"> September 2017</t>
  </si>
  <si>
    <t xml:space="preserve"> December 2017</t>
  </si>
  <si>
    <t>March 2018</t>
  </si>
  <si>
    <t xml:space="preserve"> June 2018</t>
  </si>
  <si>
    <t xml:space="preserve"> September 2018</t>
  </si>
  <si>
    <t xml:space="preserve"> December 2018</t>
  </si>
  <si>
    <t>March 2019</t>
  </si>
  <si>
    <t>June 2019</t>
  </si>
  <si>
    <t>September 2019</t>
  </si>
  <si>
    <t>December 2019</t>
  </si>
  <si>
    <t>March 2020</t>
  </si>
  <si>
    <t>Shriram</t>
  </si>
  <si>
    <t xml:space="preserve">AEGON </t>
  </si>
  <si>
    <t>FUTURE GENERALI INDIA</t>
  </si>
  <si>
    <t>SAHARA INDIA</t>
  </si>
  <si>
    <t>SHRIRAM LIFE</t>
  </si>
  <si>
    <t>STAR UNION DAI-ICHI</t>
  </si>
  <si>
    <t>Premiums earned – net</t>
  </si>
  <si>
    <t xml:space="preserve">    (a)  Premium </t>
  </si>
  <si>
    <t xml:space="preserve">    (b)  Reinsurance ceded</t>
  </si>
  <si>
    <t xml:space="preserve">    (c)  Reinsurance accepted</t>
  </si>
  <si>
    <t>Income from Investments</t>
  </si>
  <si>
    <t xml:space="preserve">   (a)  Interest, Dividends &amp; Rent – Gross</t>
  </si>
  <si>
    <t xml:space="preserve">   (b)  Profit on sale/redemption of  investments</t>
  </si>
  <si>
    <t xml:space="preserve">   (c) (Loss on sale/ redemption of investments)</t>
  </si>
  <si>
    <t xml:space="preserve">  (d)   Transfer/Gain on revaluation/change in fair value</t>
  </si>
  <si>
    <t>(e) Amortization of Premium/Discount on Investments</t>
  </si>
  <si>
    <t>(f) Appropriation/Expropriation Adjustment Account</t>
  </si>
  <si>
    <t>Unrealised Gains/Loss</t>
  </si>
  <si>
    <t xml:space="preserve">Other Income </t>
  </si>
  <si>
    <t>Transfer from Shareholders' Account</t>
  </si>
  <si>
    <t>TOTAL (A)</t>
  </si>
  <si>
    <t xml:space="preserve">Commission </t>
  </si>
  <si>
    <t>Operating Expenses related to Insurance Business</t>
  </si>
  <si>
    <t>Provision for doubtful debts</t>
  </si>
  <si>
    <t>Adjustment related to previous year</t>
  </si>
  <si>
    <t>Bad debts written off</t>
  </si>
  <si>
    <t>Provision for Tax</t>
  </si>
  <si>
    <t>Provisions (other than taxation)</t>
  </si>
  <si>
    <t xml:space="preserve">    (a) For diminution in the value of investments (Net)</t>
  </si>
  <si>
    <t xml:space="preserve">    (b) Others </t>
  </si>
  <si>
    <t>Service Tax on Unit Linked Charges</t>
  </si>
  <si>
    <t>TOTAL (B)</t>
  </si>
  <si>
    <t>Benefits Paid (Net)</t>
  </si>
  <si>
    <t>Interim Bonuses Paid</t>
  </si>
  <si>
    <t>Change in valuation of liability in respect of life policies</t>
  </si>
  <si>
    <t xml:space="preserve">    (a)  Gross*</t>
  </si>
  <si>
    <t xml:space="preserve">    (b)  Amount ceded in Reinsurance</t>
  </si>
  <si>
    <t xml:space="preserve">    (c)  Amount accepted in Reinsurance </t>
  </si>
  <si>
    <t xml:space="preserve">    (d)  Transfer to Linked Fund (Fund Reserve)</t>
  </si>
  <si>
    <t xml:space="preserve">    (e)  Fund for discontinued policies</t>
  </si>
  <si>
    <t>SURPLUS/ (DEFICIT)  (D) =(A)-(B)-(C)</t>
  </si>
  <si>
    <t>Prior Period Items</t>
  </si>
  <si>
    <t>Balance at the beginning of the year</t>
  </si>
  <si>
    <t>Transfer from Linked Fund (Lapsed Policies)</t>
  </si>
  <si>
    <t>Surplus available for appropriations</t>
  </si>
  <si>
    <t>APPROPRIATIONS</t>
  </si>
  <si>
    <t>Transfer to Shareholders’ Account</t>
  </si>
  <si>
    <t>Transfer from shareholders’ Account(Non Technical Accounts)</t>
  </si>
  <si>
    <t>Funds for future appropriations (Reserve for lapsed unit linked policies unlikely to be revived)</t>
  </si>
  <si>
    <t>Balance being funds for future appropriations-Policyholders</t>
  </si>
  <si>
    <t>Balance being funds for future appropriations-Previous year</t>
  </si>
  <si>
    <t>Balance transferred to Balance Sheet</t>
  </si>
  <si>
    <t>TOTAL (D)</t>
  </si>
  <si>
    <t>CANARA HSBC</t>
  </si>
  <si>
    <t>Amounts transferred from the Policyholders Account (Technical Account)</t>
  </si>
  <si>
    <t>Income From Investments:</t>
  </si>
  <si>
    <t>(a) Interest, Dividends &amp; Rent – Gross</t>
  </si>
  <si>
    <t>(b) Profit on sale/redemption of investments</t>
  </si>
  <si>
    <t>(c) (Loss on sale/ redemption of investments)</t>
  </si>
  <si>
    <t>(d) Transfer/gain on revaluation/Change in Fair value</t>
  </si>
  <si>
    <t>Expenses other than those directly related to the insurance business</t>
  </si>
  <si>
    <t>Provisions (Other than taxation)</t>
  </si>
  <si>
    <t>(a) For diminution in the value of investments (Net)</t>
  </si>
  <si>
    <t>(b) Provision for doubtful debts</t>
  </si>
  <si>
    <t xml:space="preserve">(c) Others </t>
  </si>
  <si>
    <t>Prior Period Expenses</t>
  </si>
  <si>
    <t>Contribution to Policyholders Account</t>
  </si>
  <si>
    <t xml:space="preserve">Profit/ (Loss) before tax </t>
  </si>
  <si>
    <t>Prior period expenses</t>
  </si>
  <si>
    <t xml:space="preserve">Provision for Taxation </t>
  </si>
  <si>
    <t>Profit / (Loss) after tax</t>
  </si>
  <si>
    <t>(a) Balance at the beginning of the year</t>
  </si>
  <si>
    <t>(b) Interim dividends paid during the year</t>
  </si>
  <si>
    <t>(c) Proposed final dividend</t>
  </si>
  <si>
    <t>(d) Dividend distribution tax</t>
  </si>
  <si>
    <t>(e) Transfer to reserves/ other accounts</t>
  </si>
  <si>
    <t>(f) Adjustment on account of depreciation in PY</t>
  </si>
  <si>
    <t>(g) Adjustment done due to scheme approved by High Court</t>
  </si>
  <si>
    <t>Profit carried to the Balance Sheet</t>
  </si>
  <si>
    <t>ADITY BIRLA SUNLIFE</t>
  </si>
  <si>
    <t>AEGON LIFE</t>
  </si>
  <si>
    <t>AVIVA LIFE</t>
  </si>
  <si>
    <t xml:space="preserve">BAJAJ ALLIANZ </t>
  </si>
  <si>
    <t xml:space="preserve">FUTURE GENERALI </t>
  </si>
  <si>
    <t>SBI</t>
  </si>
  <si>
    <t>Sources of Funds</t>
  </si>
  <si>
    <t>Shareholders’ Funds:</t>
  </si>
  <si>
    <t xml:space="preserve">    Share Capital </t>
  </si>
  <si>
    <t xml:space="preserve">    Advance Against share capital</t>
  </si>
  <si>
    <t xml:space="preserve">    Share Application Money Pending Allotment</t>
  </si>
  <si>
    <t xml:space="preserve">    Reserves and Surplus</t>
  </si>
  <si>
    <t xml:space="preserve">    Credit/[Debit] Fair Value Change Account</t>
  </si>
  <si>
    <t xml:space="preserve">    Sub-Total</t>
  </si>
  <si>
    <t>Borrowings</t>
  </si>
  <si>
    <t>Policyholders’ Funds:</t>
  </si>
  <si>
    <t xml:space="preserve">    Revaluation Reserve-Investment Property</t>
  </si>
  <si>
    <t xml:space="preserve">    Policy Liabilities</t>
  </si>
  <si>
    <t xml:space="preserve">    Insurance Reserves</t>
  </si>
  <si>
    <t xml:space="preserve">    Provision for Linked Liabilities</t>
  </si>
  <si>
    <t xml:space="preserve">    Fund for Discontinued Policy</t>
  </si>
  <si>
    <t>Deferred Tax Liability</t>
  </si>
  <si>
    <t>Funds for Future Appropriations</t>
  </si>
  <si>
    <t>Application of Funds</t>
  </si>
  <si>
    <t>Investments</t>
  </si>
  <si>
    <t xml:space="preserve">    Shareholders’</t>
  </si>
  <si>
    <t xml:space="preserve">    Policyholders’</t>
  </si>
  <si>
    <t>Assets Held to Cover Linked Liabilities</t>
  </si>
  <si>
    <t>Loans</t>
  </si>
  <si>
    <t xml:space="preserve">Fixed Assets </t>
  </si>
  <si>
    <t xml:space="preserve">Deferred Tax Asset </t>
  </si>
  <si>
    <t>Current Assets</t>
  </si>
  <si>
    <t xml:space="preserve">    Cash and Bank Balances</t>
  </si>
  <si>
    <t xml:space="preserve">    Advances and Other Assets</t>
  </si>
  <si>
    <t xml:space="preserve">    Sub-Total (A)</t>
  </si>
  <si>
    <t>Current Liabilities</t>
  </si>
  <si>
    <t xml:space="preserve">    Provisions</t>
  </si>
  <si>
    <t xml:space="preserve">    Sub-Total (B)</t>
  </si>
  <si>
    <t>Net Current Assets (C) = (A – B)</t>
  </si>
  <si>
    <t>Miscellaneous  Expenditure                                                  (To the Extent Not Written off or Adjusted)</t>
  </si>
  <si>
    <t>Debit Balance In Profit &amp; Loss Account                                (Shareholders’ Account)</t>
  </si>
  <si>
    <t>Debit Balance In Policyholders’ A/c</t>
  </si>
  <si>
    <t>Premiums earned (Net)</t>
  </si>
  <si>
    <t>Profit/ Loss on sale/redemption of  Investments</t>
  </si>
  <si>
    <t>Change in Policy Liabilities</t>
  </si>
  <si>
    <t>Others</t>
  </si>
  <si>
    <t>Interest on premium</t>
  </si>
  <si>
    <t>Interest, Dividend &amp; Rent –(Gross)</t>
  </si>
  <si>
    <t>Claims Incurred (Net)</t>
  </si>
  <si>
    <t>Provision for Bad &amp; Doubtful Debts</t>
  </si>
  <si>
    <t>Provision for Taxation</t>
  </si>
  <si>
    <t>Provision for diminution in investment</t>
  </si>
  <si>
    <t>TOTAL  (B)</t>
  </si>
  <si>
    <t>Operating Profit/(Loss)  C= (A - B)</t>
  </si>
  <si>
    <t>Transfer to Shareholders' Account</t>
  </si>
  <si>
    <t>Transfer to Catastrophe Reserve</t>
  </si>
  <si>
    <t>Transfer to Other Reserves</t>
  </si>
  <si>
    <t>TOTAL (C )</t>
  </si>
  <si>
    <t>OPERATING PROFIT/(LOSS)</t>
  </si>
  <si>
    <t>(a)     Fire Insurance</t>
  </si>
  <si>
    <t>(b)     Marine Insurance</t>
  </si>
  <si>
    <t>(c)     Miscellaneous  Insurance</t>
  </si>
  <si>
    <t>INCOME FROM INVESTMENTS</t>
  </si>
  <si>
    <t>(a)     Interest, Dividend &amp; Rent – Gross</t>
  </si>
  <si>
    <t>(b)     Profit on sale of investments</t>
  </si>
  <si>
    <t xml:space="preserve">         Less: Loss on sale of investments</t>
  </si>
  <si>
    <t>PROVISIONS (Other than taxation)</t>
  </si>
  <si>
    <t>(a)     For diminution in the value of investments</t>
  </si>
  <si>
    <t>(b)     For doubtful debts</t>
  </si>
  <si>
    <t>(C)    Others</t>
  </si>
  <si>
    <t>OTHER EXPENSES</t>
  </si>
  <si>
    <t xml:space="preserve">(a)     Expenses other than those related to Insurance Business </t>
  </si>
  <si>
    <t>(b)     Bad debts written off</t>
  </si>
  <si>
    <t>(c)     Others</t>
  </si>
  <si>
    <t xml:space="preserve">Profit Before Tax </t>
  </si>
  <si>
    <t>Profit after Tax</t>
  </si>
  <si>
    <t>(a)     Interim dividends paid during the year</t>
  </si>
  <si>
    <t>(b)     Proposed final dividend</t>
  </si>
  <si>
    <t>(c)     Dividend distribution tax</t>
  </si>
  <si>
    <t>(d)     Transfer to any Reserves or Other Accounts</t>
  </si>
  <si>
    <t>(e)     Transfer to General Reserve</t>
  </si>
  <si>
    <t>(f)      Balance of profit/ loss brought forward from last year</t>
  </si>
  <si>
    <t>(g)     Balance carried forward to Balance Sheet</t>
  </si>
  <si>
    <r>
      <t>Note</t>
    </r>
    <r>
      <rPr>
        <sz val="10"/>
        <rFont val="Arial"/>
        <family val="2"/>
      </rPr>
      <t>: Figures in brackets indicate negative values.</t>
    </r>
  </si>
  <si>
    <t>SOURCES OF FUNDS</t>
  </si>
  <si>
    <t>Share Capital</t>
  </si>
  <si>
    <t>Policy Liabilities</t>
  </si>
  <si>
    <t>Reserves and Surplus</t>
  </si>
  <si>
    <t>Fair value change account</t>
  </si>
  <si>
    <t>APPLICATION OF FUNDS</t>
  </si>
  <si>
    <t>Fixed Assets</t>
  </si>
  <si>
    <t>Current Assets:</t>
  </si>
  <si>
    <t>Cash and Bank Balances</t>
  </si>
  <si>
    <t>Advances and Other Assets</t>
  </si>
  <si>
    <t>Total Current Assets (A)</t>
  </si>
  <si>
    <t>Provisions</t>
  </si>
  <si>
    <t>Total Current Liabilities (B)</t>
  </si>
  <si>
    <t>Net Current Assets (C) = (A - B)</t>
  </si>
  <si>
    <t>Miscellaneous Expenditure</t>
  </si>
  <si>
    <t>(to the extent not written off)</t>
  </si>
  <si>
    <t>Debit balance in Profit and Loss A/c</t>
  </si>
  <si>
    <t>Number of policies in '000s</t>
  </si>
  <si>
    <t>(in percent)</t>
  </si>
  <si>
    <t xml:space="preserve"> Insurer</t>
  </si>
  <si>
    <t>13*</t>
  </si>
  <si>
    <t>25*</t>
  </si>
  <si>
    <t>37*</t>
  </si>
  <si>
    <t>49*</t>
  </si>
  <si>
    <t>61*</t>
  </si>
  <si>
    <t>NA</t>
  </si>
  <si>
    <t>India First</t>
  </si>
  <si>
    <t>PNB MetLife</t>
  </si>
  <si>
    <t>TABLE 33: STATE-WISE DISTRIBUTION OF OFFICES  OF LIFE INSURERS</t>
  </si>
  <si>
    <t>State/Union Territory</t>
  </si>
  <si>
    <t>Aditya Biral Sunlife</t>
  </si>
  <si>
    <t>PNBMetlife</t>
  </si>
  <si>
    <t>(As on 31st March)</t>
  </si>
  <si>
    <t>Metro</t>
  </si>
  <si>
    <t>Urban</t>
  </si>
  <si>
    <t>Unclassified</t>
  </si>
  <si>
    <t>Semi Urban</t>
  </si>
  <si>
    <t>Rural</t>
  </si>
  <si>
    <t>Individual Category</t>
  </si>
  <si>
    <t>Group Category</t>
  </si>
  <si>
    <t>No. of Policies</t>
  </si>
  <si>
    <t>No. of Schemes</t>
  </si>
  <si>
    <t>No. of Lives covered</t>
  </si>
  <si>
    <t>Claims pending at start of year</t>
  </si>
  <si>
    <t>Claims intimated / booked</t>
  </si>
  <si>
    <t>Total Claims</t>
  </si>
  <si>
    <t>Claims paid</t>
  </si>
  <si>
    <t>Claims repudiated/rejected</t>
  </si>
  <si>
    <t>Unclaimed</t>
  </si>
  <si>
    <t>Claims pending at end of year</t>
  </si>
  <si>
    <t xml:space="preserve">Number of Policies </t>
  </si>
  <si>
    <t>Break up of claims pending -- duration wise (Number of Policies)</t>
  </si>
  <si>
    <t>Within 3 months</t>
  </si>
  <si>
    <t>Within 3-6 months</t>
  </si>
  <si>
    <t>Within 6-12 months</t>
  </si>
  <si>
    <t>More than 12 months</t>
  </si>
  <si>
    <t>Bajaj Alianz</t>
  </si>
  <si>
    <t>PNB Met Life</t>
  </si>
  <si>
    <t>Claims repudiated / rejected</t>
  </si>
  <si>
    <t>unclaimed</t>
  </si>
  <si>
    <t>Number of Lives</t>
  </si>
  <si>
    <t>Break up of claims pending -- duration wise (Number of Lives)</t>
  </si>
  <si>
    <t>Within 1 month</t>
  </si>
  <si>
    <t>Within 1-3 months</t>
  </si>
  <si>
    <t>Settlement of claims- Number of Policies</t>
  </si>
  <si>
    <t>Settlement of claims- Number of Lives</t>
  </si>
  <si>
    <t>O/S at the start of the year</t>
  </si>
  <si>
    <t>Reported during the year</t>
  </si>
  <si>
    <t>Resolved during the year</t>
  </si>
  <si>
    <t>Name of the centre</t>
  </si>
  <si>
    <t>Total No. of Complaints</t>
  </si>
  <si>
    <t>No. of Complaints disposed by way of</t>
  </si>
  <si>
    <t>Durationwise disposal of Complaints</t>
  </si>
  <si>
    <t>Durationwise Outstanding complaints</t>
  </si>
  <si>
    <t>O/s at the beginning of the year</t>
  </si>
  <si>
    <t xml:space="preserve">Received upto March </t>
  </si>
  <si>
    <t>Recommendations</t>
  </si>
  <si>
    <t>Awards fvg complainant</t>
  </si>
  <si>
    <t>Withdrawal</t>
  </si>
  <si>
    <t>Non- Entertainable</t>
  </si>
  <si>
    <t>Total Disposed</t>
  </si>
  <si>
    <t>3 months to 1 year</t>
  </si>
  <si>
    <t>Above 1 year</t>
  </si>
  <si>
    <t>Total Outstanding</t>
  </si>
  <si>
    <t>Ahmedabad</t>
  </si>
  <si>
    <t>Bengaluru</t>
  </si>
  <si>
    <t>Bhopal</t>
  </si>
  <si>
    <t>Bubaneshwar</t>
  </si>
  <si>
    <t>Chennai</t>
  </si>
  <si>
    <t>Guwahati</t>
  </si>
  <si>
    <t>Hyderabad</t>
  </si>
  <si>
    <t>Jaipur</t>
  </si>
  <si>
    <t>Kochi</t>
  </si>
  <si>
    <t>Kolkata</t>
  </si>
  <si>
    <t>Lucknow</t>
  </si>
  <si>
    <t>Mumbai</t>
  </si>
  <si>
    <t>Noida</t>
  </si>
  <si>
    <t>Patna</t>
  </si>
  <si>
    <t>Pune</t>
  </si>
  <si>
    <t xml:space="preserve">Total </t>
  </si>
  <si>
    <t>Table No.</t>
  </si>
  <si>
    <t>PART I: LIFE INSURANCE</t>
  </si>
  <si>
    <t>Life Insurance Companies Operating in India</t>
  </si>
  <si>
    <t xml:space="preserve">New Business Premium of Life Insurers </t>
  </si>
  <si>
    <t>State-wise Individual New Business (Life) Underwritten</t>
  </si>
  <si>
    <t>State-wise Group New Business (Life) Underwritten</t>
  </si>
  <si>
    <t>Number of Individual New Policies Issued (Life)</t>
  </si>
  <si>
    <t>Linked and Non-Linked Premium of Life Insurers</t>
  </si>
  <si>
    <t>Linked and Non-Linked Commission of Life Insurers</t>
  </si>
  <si>
    <t>Individual Death Claims of Life Insurers</t>
  </si>
  <si>
    <t>Group Death Claims of Life Insurers</t>
  </si>
  <si>
    <t>Duration-wise Settlement of Death Claims - Individual Category</t>
  </si>
  <si>
    <t>Duration-wise Settlement of Death Claims - Group Category</t>
  </si>
  <si>
    <t>Equity Share Capital of Life Insurers</t>
  </si>
  <si>
    <t>Solvency Ratio of Life Insurers</t>
  </si>
  <si>
    <t>Policyholders Account of Life Insurers</t>
  </si>
  <si>
    <t>Shareholders Account of Life Insurers</t>
  </si>
  <si>
    <t>Balance Sheet of Life Insurers</t>
  </si>
  <si>
    <t>Persistency of Life Insurance Policies</t>
  </si>
  <si>
    <t>State-wise Distribution of Offices of Life Insurers</t>
  </si>
  <si>
    <t>Region-wise Distribution of Offices of Life Insurers</t>
  </si>
  <si>
    <t>New Business under Micro Insurance Portfolio -Life Insurers</t>
  </si>
  <si>
    <t>Death Claims under Micro Insurance Portfolio -Individual Category</t>
  </si>
  <si>
    <t>Death Claims under Micro Insurance Portfolio -Group Category</t>
  </si>
  <si>
    <t>Duration-wise Settlement of Claims-Micro Insurance- Individual Category</t>
  </si>
  <si>
    <t>Duration-wise Settlement of Claims-Micro Insurance- Group Category</t>
  </si>
  <si>
    <t>Status of Grievances with Life Insurers</t>
  </si>
  <si>
    <t>Performance of Ombudsmen at Different Centres- Life Insurance</t>
  </si>
  <si>
    <t>2020-21</t>
  </si>
  <si>
    <t>Aegas Federal</t>
  </si>
  <si>
    <t xml:space="preserve">Aegas </t>
  </si>
  <si>
    <t>Ageas Federal</t>
  </si>
  <si>
    <t>AGEAS FEDERAL</t>
  </si>
  <si>
    <t>(-4.21)</t>
  </si>
  <si>
    <t>(-2.49)</t>
  </si>
  <si>
    <t>(12.69)</t>
  </si>
  <si>
    <t>(-2.34)</t>
  </si>
  <si>
    <t>(11.27)</t>
  </si>
  <si>
    <t>(32.69)</t>
  </si>
  <si>
    <t>(9.41)</t>
  </si>
  <si>
    <t>(5.63)</t>
  </si>
  <si>
    <t>(16.13)</t>
  </si>
  <si>
    <t>(36.09)</t>
  </si>
  <si>
    <t>(99.44)</t>
  </si>
  <si>
    <t>(40.14)</t>
  </si>
  <si>
    <t>(15.16)</t>
  </si>
  <si>
    <t>June 2020</t>
  </si>
  <si>
    <t>September 2020</t>
  </si>
  <si>
    <t>December 2020</t>
  </si>
  <si>
    <t>March 2021</t>
  </si>
  <si>
    <t>(h) Debenture redemption reserve</t>
  </si>
  <si>
    <t>Ageas Federal Life Insurance Company Ltd.</t>
  </si>
  <si>
    <t>S.No.</t>
  </si>
  <si>
    <t>Rural Sector Obligations
(in terms of Percentage of Policies)</t>
  </si>
  <si>
    <t>Social Sector Obligations
(in terms of Percentage of Lives)</t>
  </si>
  <si>
    <t>Target (%)</t>
  </si>
  <si>
    <t>Achieved (%)</t>
  </si>
  <si>
    <t>Bajaj Allianz Life</t>
  </si>
  <si>
    <t>Reliance Nippon Life</t>
  </si>
  <si>
    <t>TATA AIA Life</t>
  </si>
  <si>
    <t>HDFC Life</t>
  </si>
  <si>
    <t>Aditya Birla Life</t>
  </si>
  <si>
    <t>Aviva Life</t>
  </si>
  <si>
    <t>Kotak Mahindra Life</t>
  </si>
  <si>
    <t>Sahara Life*</t>
  </si>
  <si>
    <t>Bharti Axa Life</t>
  </si>
  <si>
    <t>Future Generali Life</t>
  </si>
  <si>
    <t>Ageas Federal Life</t>
  </si>
  <si>
    <t>Aegon Life</t>
  </si>
  <si>
    <t>Pramerica Life</t>
  </si>
  <si>
    <t>SUD Life</t>
  </si>
  <si>
    <t>IndiaFirst Life</t>
  </si>
  <si>
    <t>Edelweiss Tokio Life</t>
  </si>
  <si>
    <t>*Not permitted to underwrite New Business</t>
  </si>
  <si>
    <t>Note:</t>
  </si>
  <si>
    <t>1. Rural sector obligations are set as percentage of total number of new policies to be written in a year in rural areas based on the age of the life insurer (completed number of years of operation)</t>
  </si>
  <si>
    <t>2. Social sector obligations for insurers for a year are set as percentage of sum of total number of new lives (individual policies + lives under group insurance) in the previous financial year and are based on the age (completed number of years of operation).</t>
  </si>
  <si>
    <t>Rural and Social Sector Obligations of Life Insurers</t>
  </si>
  <si>
    <t>(As on 31st March, 2021)</t>
  </si>
  <si>
    <t>Public Sector</t>
  </si>
  <si>
    <t>(₹Crore)</t>
  </si>
  <si>
    <r>
      <t>Note:</t>
    </r>
    <r>
      <rPr>
        <sz val="10"/>
        <rFont val="Arial"/>
        <family val="2"/>
      </rPr>
      <t xml:space="preserve"> Figures in the brackets represent the growth over the previous year in per cent.</t>
    </r>
  </si>
  <si>
    <t>Private Sector Total</t>
  </si>
  <si>
    <t>Number of Policies</t>
  </si>
  <si>
    <t>(Premium in ₹Crore)</t>
  </si>
  <si>
    <t>(Commission in ₹Crore)</t>
  </si>
  <si>
    <t>HDFC Life Insurance Company Ltd.</t>
  </si>
  <si>
    <t>* represents mathematical reserves after allocation of bonus</t>
  </si>
  <si>
    <t>TOTAL (C)</t>
  </si>
  <si>
    <t>(₹Lakh)</t>
  </si>
  <si>
    <t>Note: Figures in brackets indicate negative values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</si>
  <si>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>: Figures in brackets represents negative values</t>
    </r>
  </si>
  <si>
    <r>
      <rPr>
        <b/>
        <sz val="10"/>
        <rFont val="Arial"/>
        <family val="2"/>
      </rPr>
      <t xml:space="preserve"> Note :  </t>
    </r>
    <r>
      <rPr>
        <sz val="10"/>
        <rFont val="Arial"/>
        <family val="2"/>
      </rPr>
      <t>Figures in brackets indicae negative values.</t>
    </r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</si>
  <si>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>: Figures in brackets indicate negative values.</t>
    </r>
  </si>
  <si>
    <t>LIC of India - Policyholders Account-Capital redemption and annuity certain business (non-participating)</t>
  </si>
  <si>
    <t>LIC of India - Shareholders Account-Capital redemption and annuity certain business (non-participating)</t>
  </si>
  <si>
    <t>LIC of India - Balance Sheet-Capital redemption and annuity certain business (non-participating)</t>
  </si>
  <si>
    <t>Category</t>
  </si>
  <si>
    <t>Assets Under Management (Investments) of Life Insurers</t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</si>
  <si>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Figures in the brackets indicate the growth over the previous year in percent. </t>
    </r>
  </si>
  <si>
    <t>(Policies in Numbers)  (Premium in ₹Crore)</t>
  </si>
  <si>
    <r>
      <rPr>
        <b/>
        <sz val="10"/>
        <rFont val="Arial"/>
        <family val="2"/>
      </rPr>
      <t xml:space="preserve">Note: </t>
    </r>
    <r>
      <rPr>
        <sz val="10"/>
        <rFont val="Arial"/>
        <family val="2"/>
      </rPr>
      <t>New Business Premium includes first year premium and single premium. Does not include its Overseas new business premium.</t>
    </r>
  </si>
  <si>
    <r>
      <rPr>
        <b/>
        <sz val="10"/>
        <rFont val="Arial"/>
        <family val="2"/>
      </rPr>
      <t xml:space="preserve">Note: </t>
    </r>
    <r>
      <rPr>
        <sz val="10"/>
        <rFont val="Arial"/>
        <family val="2"/>
      </rPr>
      <t xml:space="preserve">New Business premium includes first year premium and single premium. Does not include its overseas new business premium. </t>
    </r>
  </si>
  <si>
    <t xml:space="preserve">Premium (₹Crore) </t>
  </si>
  <si>
    <r>
      <t xml:space="preserve">Note: </t>
    </r>
    <r>
      <rPr>
        <sz val="10"/>
        <rFont val="Arial"/>
        <family val="2"/>
      </rPr>
      <t>Figures in brackets indicates the growth (in per cent) over the previous year.</t>
    </r>
  </si>
  <si>
    <t>GRAND TOTAL</t>
  </si>
  <si>
    <t>(Amount in ₹Crore)</t>
  </si>
  <si>
    <t>(in ₹Crore)</t>
  </si>
  <si>
    <r>
      <rPr>
        <b/>
        <sz val="10"/>
        <color theme="1"/>
        <rFont val="Arial"/>
        <family val="2"/>
      </rPr>
      <t xml:space="preserve">Note: </t>
    </r>
    <r>
      <rPr>
        <sz val="10"/>
        <color theme="1"/>
        <rFont val="Arial"/>
        <family val="2"/>
      </rPr>
      <t>Persistency rate is calculated as per circular ref: IRDA/ACT/CIR/Misc./035/01/2014 dated 23.01.2014</t>
    </r>
  </si>
  <si>
    <r>
      <t>*Persisitency ratio for 13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>, 25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>, 37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>, 49</t>
    </r>
    <r>
      <rPr>
        <vertAlign val="superscript"/>
        <sz val="10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and 61</t>
    </r>
    <r>
      <rPr>
        <vertAlign val="superscript"/>
        <sz val="10"/>
        <color theme="1"/>
        <rFont val="Arial"/>
        <family val="2"/>
      </rPr>
      <t xml:space="preserve">st </t>
    </r>
    <r>
      <rPr>
        <sz val="10"/>
        <color theme="1"/>
        <rFont val="Arial"/>
        <family val="2"/>
      </rPr>
      <t xml:space="preserve">months. </t>
    </r>
  </si>
  <si>
    <t>NA- Not available</t>
  </si>
  <si>
    <t>Details of Forfeiture/Lapsed Policies in respect of Individual Non-Linked Business</t>
  </si>
  <si>
    <t>1. A policy is treated as lapsed if the premium is not paid within the grace period (generally ranging from 15 to 30 days)</t>
  </si>
  <si>
    <t>2. Lapse Ratio during the year = Lapses (including forfeitures) during the year/Arithmetic Mean of the business inforce at the beginning and at the end of the year</t>
  </si>
  <si>
    <r>
      <t>Sum Assured (₹</t>
    </r>
    <r>
      <rPr>
        <b/>
        <sz val="10"/>
        <rFont val="Arial"/>
        <family val="2"/>
      </rPr>
      <t>Crore)</t>
    </r>
  </si>
  <si>
    <t xml:space="preserve">Lapse Ratio (%)
 (Based on number of policies)  </t>
  </si>
  <si>
    <t xml:space="preserve">Note: </t>
  </si>
  <si>
    <t>1. Table excludes two foreign offices and one foreign representative office</t>
  </si>
  <si>
    <t>2. Metro: 10,00,000 and above; Urban: From 1,00,000 to 9,99,999; Semi-Urban: From 10,000 to 99,999 &amp; Rural: Population upto 9999</t>
  </si>
  <si>
    <t>TABLE 34: REGION-WISE DISTRIBUTION OF OFFICES OF LIFE INSURERS</t>
  </si>
  <si>
    <t>Premium (₹lakh)</t>
  </si>
  <si>
    <r>
      <rPr>
        <b/>
        <i/>
        <sz val="10"/>
        <color theme="1"/>
        <rFont val="Arial"/>
        <family val="2"/>
      </rPr>
      <t xml:space="preserve">Note: </t>
    </r>
    <r>
      <rPr>
        <i/>
        <sz val="10"/>
        <color theme="1"/>
        <rFont val="Arial"/>
        <family val="2"/>
      </rPr>
      <t>No death claims have been paid by the rest of the companies during these years.</t>
    </r>
  </si>
  <si>
    <t>Benefit Amount (₹Lakh)</t>
  </si>
  <si>
    <r>
      <rPr>
        <b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No death claims have been paid by the rest of the companies during these years.</t>
    </r>
  </si>
  <si>
    <r>
      <rPr>
        <b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No death claim have been paid by the rest of the companies during these years.</t>
    </r>
  </si>
  <si>
    <t>CONTENTS</t>
  </si>
  <si>
    <t>HANDBOOK ON INDIAN INSURANCE STATISTICS 2021-22</t>
  </si>
  <si>
    <t>Canara HSBC Life Insurance Company Ltd.</t>
  </si>
  <si>
    <t>Max Life  Insurance Company Ltd.</t>
  </si>
  <si>
    <t>Reliance Nippon Life Insurance Company Ltd.</t>
  </si>
  <si>
    <t>Sahara India Life Insurance Company Ltd.</t>
  </si>
  <si>
    <t>2021-22</t>
  </si>
  <si>
    <t>Aditya Birla Sun Life Insurance Company Ltd.</t>
  </si>
  <si>
    <t>Business in force at end of the financial year = A+B+C+D+E+F+G+H+I+J+K+L+M+N+O+P</t>
  </si>
  <si>
    <t>June 2021</t>
  </si>
  <si>
    <t>September 2021</t>
  </si>
  <si>
    <t>December 2021</t>
  </si>
  <si>
    <t>March 2022</t>
  </si>
  <si>
    <t>Canara HSBC Life</t>
  </si>
  <si>
    <t>Duplicate Complaints</t>
  </si>
  <si>
    <t>Actual reported during the year</t>
  </si>
  <si>
    <t xml:space="preserve"> Awards fvg. Ins. Co.</t>
  </si>
  <si>
    <r>
      <rPr>
        <b/>
        <sz val="10"/>
        <rFont val="Arial"/>
        <family val="2"/>
      </rPr>
      <t xml:space="preserve">Note: </t>
    </r>
    <r>
      <rPr>
        <sz val="10"/>
        <rFont val="Arial"/>
        <family val="2"/>
      </rPr>
      <t>No death claims have been paid by the rest of the companies during these years.</t>
    </r>
  </si>
  <si>
    <t xml:space="preserve">Bharti Axa </t>
  </si>
  <si>
    <t>Settlement of claims- Benefit Amount Paid (₹Lakh)</t>
  </si>
  <si>
    <t>Bharti Axa</t>
  </si>
  <si>
    <t>Amount of Benefit (₹Crore)</t>
  </si>
  <si>
    <t>Total Premium of Life Insurers</t>
  </si>
  <si>
    <t>Segment-wise Total Premium of Life Insurers</t>
  </si>
  <si>
    <t>State-wise Insurer-wise Individual New Business (Life) Underwritten</t>
  </si>
  <si>
    <t>State-wise Insurer-wise Group New Business (Life) Underwritten</t>
  </si>
  <si>
    <t>Individual Business in Force (Number of Policies)</t>
  </si>
  <si>
    <t>Individual Business in Force (Sum Assured)</t>
  </si>
  <si>
    <t>Individual Death Claims of Life Insurers - Insurer-wise</t>
  </si>
  <si>
    <t>Group Death Claims of Life Insurers - Insurer-wise</t>
  </si>
  <si>
    <t>Assets Under Management (Investments) of Life Insurers - Insurer-wise</t>
  </si>
  <si>
    <t>TABLE 2: TOTAL LIFE INSURANCE PREMIUM</t>
  </si>
  <si>
    <t>TABLE 3: NEW BUSINESS PREMIUM OF LIFE INSURERS</t>
  </si>
  <si>
    <t>TABLE 4: LINKED AND NON-LINKED PREMIUM OF LIFE INSURERS</t>
  </si>
  <si>
    <r>
      <t>(</t>
    </r>
    <r>
      <rPr>
        <sz val="10"/>
        <rFont val="Calibri"/>
        <family val="2"/>
      </rPr>
      <t>₹crore</t>
    </r>
    <r>
      <rPr>
        <sz val="10"/>
        <rFont val="Arial"/>
        <family val="2"/>
      </rPr>
      <t>)</t>
    </r>
  </si>
  <si>
    <t>Linked Premium</t>
  </si>
  <si>
    <t>Non-Linked Premium</t>
  </si>
  <si>
    <t>Total Premium</t>
  </si>
  <si>
    <t>First Year</t>
  </si>
  <si>
    <t>Single</t>
  </si>
  <si>
    <t>New Business (First Year + Single)</t>
  </si>
  <si>
    <t>Renewal</t>
  </si>
  <si>
    <t>Total 
(New Business + Renewal)</t>
  </si>
  <si>
    <t>Total (New Business + Renewal)</t>
  </si>
  <si>
    <t>Aditya Birla Sun Life Insurance Co. Ltd.</t>
  </si>
  <si>
    <t>Aegon Life Insurance Co. Ltd.</t>
  </si>
  <si>
    <t>Ageas Federal Life Insurance Co. Ltd.</t>
  </si>
  <si>
    <t>Aviva Life Insurance Co. Ltd.</t>
  </si>
  <si>
    <t>Bajaj Allianz Life Insurance Co. Ltd.</t>
  </si>
  <si>
    <t>Bharti AXA Life Insurance Co. Ltd.</t>
  </si>
  <si>
    <t>Canara HSBC OBC Life Insurance Co. Ltd.</t>
  </si>
  <si>
    <t>Edelweiss Tokio Life Insurance Co. Ltd.</t>
  </si>
  <si>
    <t>Exide Life Insurance Co. Ltd.</t>
  </si>
  <si>
    <t>Future Generali Life Insurance Co. Ltd.</t>
  </si>
  <si>
    <t>HDFC Life Insurance Co. Ltd.</t>
  </si>
  <si>
    <t>ICICI Prudential Life Insurance Co. Ltd.</t>
  </si>
  <si>
    <t>IndiaFirst Life Insurance Co. Ltd.</t>
  </si>
  <si>
    <t>Kotak Mahindra Life Insurance Co. Ltd.</t>
  </si>
  <si>
    <t>Max Life Insurance Co. Ltd.</t>
  </si>
  <si>
    <t>PNB MetLife India Insurance Co. Ltd.</t>
  </si>
  <si>
    <t>Pramerica Life Insurance Co. Ltd.</t>
  </si>
  <si>
    <t>Reliance Nippon Life Insurance Co. Ltd.</t>
  </si>
  <si>
    <t>Sahara India Life Insurance Co. Ltd.</t>
  </si>
  <si>
    <t>SBI Life Insurance Co. Ltd.</t>
  </si>
  <si>
    <t>Shriram Life Insurance Co. Ltd.</t>
  </si>
  <si>
    <t>Star Union Dai-ichi Life Insurance Co. Ltd.</t>
  </si>
  <si>
    <t>Tata AIA Life Insurance Co. Ltd.</t>
  </si>
  <si>
    <t>TABLE 5: SEGMENT-WISE TOTAL PREMIUM OF LIFE INSURERS</t>
  </si>
  <si>
    <t>(Amount in ₹crore)</t>
  </si>
  <si>
    <t>Type</t>
  </si>
  <si>
    <t>Non-Participating</t>
  </si>
  <si>
    <t>Participating</t>
  </si>
  <si>
    <t>Both</t>
  </si>
  <si>
    <t>Percentage</t>
  </si>
  <si>
    <t>Linked (Individual and Group)</t>
  </si>
  <si>
    <t>Annuity</t>
  </si>
  <si>
    <t>Health</t>
  </si>
  <si>
    <t>Life</t>
  </si>
  <si>
    <t>Pension</t>
  </si>
  <si>
    <t>Variable</t>
  </si>
  <si>
    <t>Linked Total</t>
  </si>
  <si>
    <t>Non-Linked (Individual and Group)</t>
  </si>
  <si>
    <t>Non-linked Total</t>
  </si>
  <si>
    <t>Linked and Non-Linked (Individual and Group)</t>
  </si>
  <si>
    <t>Delhi (NCT)</t>
  </si>
  <si>
    <t>Daman, Diu, Dadra &amp; Nagar Haveli</t>
  </si>
  <si>
    <t>Tamilnadu</t>
  </si>
  <si>
    <t>Rajashtan</t>
  </si>
  <si>
    <t>Jharkand</t>
  </si>
  <si>
    <t>Tata AIA Life</t>
  </si>
  <si>
    <t>Sahara Life</t>
  </si>
  <si>
    <t>Reliance Nippn Life</t>
  </si>
  <si>
    <t>India First Life</t>
  </si>
  <si>
    <t>ICICI Prudential Life</t>
  </si>
  <si>
    <t>Edleweiss Tokio Life</t>
  </si>
  <si>
    <t>Canara HSBC OBC Life</t>
  </si>
  <si>
    <t>Aditya Birla Sun Life</t>
  </si>
  <si>
    <t>TABLE 7: STATE-WISE INSURER-WISE INDIVIDUAL NEW BUSINESS (LIFE) UNDERWRITTEN (2021-22)</t>
  </si>
  <si>
    <t>Lives Covered</t>
  </si>
  <si>
    <t>Relaince Nippon Life</t>
  </si>
  <si>
    <t>Aegas Federal Life</t>
  </si>
  <si>
    <t>TABLE 9: STATE WISE INSURER WISE GROUP NEW BUSINESS (LIFE) UNDERWRITTEN (2021-22)</t>
  </si>
  <si>
    <t>TABLE 8: STATE WISE GROUP NEW BUSINESS (LIFE) UNDERWRITTEN</t>
  </si>
  <si>
    <t>TABLE 42: PERFORMANCE OF OMBUDSMEN AT DIFFERENT CENTRES-LIFE  INSURANCE</t>
  </si>
  <si>
    <t xml:space="preserve">TABLE 10: NUMBER OF INDIVIDUAL NEW POLICIES ISSUED (LIFE) </t>
  </si>
  <si>
    <t>Table 11: Individual Business inforce (Number of Policies)</t>
  </si>
  <si>
    <t>Table 12:  Individual Business inforce (Sum Assured )</t>
  </si>
  <si>
    <t>TABLE 13: LINKED AND NON-LINKED PREMIUM OF LIFE INSURERS</t>
  </si>
  <si>
    <t xml:space="preserve">TABLE 14: LINKED AND NON-LINKED COMMISSION OF LIFE INSURERS </t>
  </si>
  <si>
    <t>TABLE 15: INDIVIDUAL DEATH CLAIMS OF LIFE INSURERS</t>
  </si>
  <si>
    <t>TABLE 16: INDIVIDUAL DEATH CLAIMS OF LIFE INSURERS - INSURER-WISE</t>
  </si>
  <si>
    <t>Claims pending at start of the period</t>
  </si>
  <si>
    <t>Claims Paid</t>
  </si>
  <si>
    <t xml:space="preserve">Claims Repudiated </t>
  </si>
  <si>
    <t>Claims Rejected</t>
  </si>
  <si>
    <t>Claims Unclaimed</t>
  </si>
  <si>
    <t>Claims pending at end of the period</t>
  </si>
  <si>
    <t>Break up of claims pending -- duration wise (Policies)</t>
  </si>
  <si>
    <t>Claims rejected</t>
  </si>
  <si>
    <t>Break up of claims pending - duration wise 
(No. Policies)</t>
  </si>
  <si>
    <t>Benefit Amount (₹crore)</t>
  </si>
  <si>
    <t>&lt; 3 months</t>
  </si>
  <si>
    <t>3 - &lt; 6 months</t>
  </si>
  <si>
    <t>6 - &lt;1 yr</t>
  </si>
  <si>
    <t>&gt; 1 yr</t>
  </si>
  <si>
    <t>Star Union</t>
  </si>
  <si>
    <t>Note: First row across each insurer shows the absolute figures whereas second row shows percentage of the respective total claims.</t>
  </si>
  <si>
    <t>TABLE 18: GROUP DEATH CLAIMS OF LIFE INSURERS - INSURER-WISE</t>
  </si>
  <si>
    <t>Break up of claims pending -- duration wise (Lives)</t>
  </si>
  <si>
    <t>TABLE 17: GROUP DEATH CLAIMS OF LIFE INSURERS</t>
  </si>
  <si>
    <t>TABLE 19: DURATION WISE SETTLEMENT OF DEATH CLAIMS - INDIVIDUAL CATEGORY</t>
  </si>
  <si>
    <t>TABLE 20: DURATION WISE SETTLEMENT OF DEATH CLAIMS - GROUP CATEGORY</t>
  </si>
  <si>
    <t>TABLE 21: ASSETS UNDER MANAGEMENT (INVESTMENTS) OF LIFE INSURERS</t>
  </si>
  <si>
    <t>TABLE 22: ASSETS UNDER MANAGEMENT (INVESTMENTS) OF LIFE INSURERS - INSURER WISE</t>
  </si>
  <si>
    <t>(As on March 31)</t>
  </si>
  <si>
    <t>(₹crore)</t>
  </si>
  <si>
    <t>Pension &amp; General Annuity &amp; Group Fund</t>
  </si>
  <si>
    <t>Unit Linked Fund</t>
  </si>
  <si>
    <t>Grand Total (All Funds)</t>
  </si>
  <si>
    <t>Central Government  Securities</t>
  </si>
  <si>
    <t>State Government &amp; Other Approved Securities</t>
  </si>
  <si>
    <t>Housing &amp; Infrastructure Investments</t>
  </si>
  <si>
    <t xml:space="preserve">Other Investments </t>
  </si>
  <si>
    <t>State Govt &amp; Other Approved Securities</t>
  </si>
  <si>
    <t>Total (Pension &amp; General Annuity &amp; Group Fund)</t>
  </si>
  <si>
    <t>Bharti AXA Life</t>
  </si>
  <si>
    <t>PNB Metlife</t>
  </si>
  <si>
    <t>Sahara India Life</t>
  </si>
  <si>
    <t>Star Union Dai-ichi Life</t>
  </si>
  <si>
    <t xml:space="preserve">TABLE 23: EQUITY SHARE CAPITAL OF LIFE INSURERS </t>
  </si>
  <si>
    <t xml:space="preserve">TABLE 24: SOLVENCY RATIO OF LIFE INSURERS </t>
  </si>
  <si>
    <t>TABLE 25:  POLICYHOLDERS ACCOUNT OF LIFE INSURERS</t>
  </si>
  <si>
    <t>TABLE 26: SHAREHOLDERS ACCOUNT OF LIFE INSURERS</t>
  </si>
  <si>
    <r>
      <t>TABLE 27: BALANCE SHEET OF LIFE INSURERS (As on 31</t>
    </r>
    <r>
      <rPr>
        <b/>
        <vertAlign val="superscript"/>
        <sz val="10"/>
        <rFont val="Arial"/>
        <family val="2"/>
      </rPr>
      <t>st</t>
    </r>
    <r>
      <rPr>
        <b/>
        <sz val="10"/>
        <rFont val="Arial"/>
        <family val="2"/>
      </rPr>
      <t xml:space="preserve"> March)</t>
    </r>
  </si>
  <si>
    <t>TABLE 28: LIC OF INDIA - POLICYHOLDERS ACCOUNT - CAPITAL REDEMPTION AND ANNUITY CERTAIN BUSINESS (NON-PARTICIPATING)</t>
  </si>
  <si>
    <t>TABLE 29: LIC OF INDIA - SHAREHOLDERS ACCOUNT - CAPITAL REDEMPTION AND ANNUITY CERTAIN BUSINESS (NON-PARTICIPATING)</t>
  </si>
  <si>
    <r>
      <t xml:space="preserve">TABLE 30: LIC OF INDIA - BALANCE SHEET - CAPITAL REDEMPTION AND ANNUITY CERTAIN BUSINESS (NON-PARTICIPATING)
</t>
    </r>
    <r>
      <rPr>
        <sz val="10"/>
        <rFont val="Arial"/>
        <family val="2"/>
      </rPr>
      <t>(As on 31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March)</t>
    </r>
  </si>
  <si>
    <t xml:space="preserve">TABLE 31: DETAILS OF FORFEITURE/LAPSED POLICIES IN RESPECT OF INDIVIDUAL NON-LINKED BUSINESS (EXCLUDING VIP) (WITHIN INDIA) </t>
  </si>
  <si>
    <t xml:space="preserve">TABLE 32: PERSISTENCY OF LIFE INSURANCE POLICIES (BASED ON NUMBER OF POLICIES) </t>
  </si>
  <si>
    <t>TABLE 35: NEW BUSINESS UNDER MICRO-INSURANCE PORTFOLIO -LIFE INSURERS</t>
  </si>
  <si>
    <t>TABLE 36:  DEATH CLAIMS UNDER MICRO- INSURANCE PORTFOLIO - INDIVIDUAL CATEGORY</t>
  </si>
  <si>
    <t>TABLE 37:  DEATH CLAIMS UNDER MICRO- INSURANCE PORTFOLIO - GROUP CATEGORY</t>
  </si>
  <si>
    <t>TABLE 38: DURATION-WISE SETTLEMENT OF CLAIMS-MICRO INSURANCE - INDIVIDUAL CATEGORY</t>
  </si>
  <si>
    <t>TABLE 39: DURATION-WISE SETTLEMENT OF CLAIMS-MICRO INSURANCE - GROUP CATEGORY</t>
  </si>
  <si>
    <t>TABLE 40: RURAL AND SOCIAL SECTOR OBLIGATIONS OF LIFE INSURERS</t>
  </si>
  <si>
    <t>TABLE 41: STATUS OF GRIEVANCES WITH LIFE INSURERS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</si>
</sst>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_);\(0.00\)"/>
    <numFmt numFmtId="167" formatCode="\(0.00\)"/>
    <numFmt numFmtId="168" formatCode="0.00;[Red]0.00"/>
    <numFmt numFmtId="169" formatCode="0_);\(0\)"/>
    <numFmt numFmtId="170" formatCode="\(0.00\);\(0.00\)"/>
    <numFmt numFmtId="171" formatCode="#,##0.00;[Red]#,##0.00"/>
    <numFmt numFmtId="172" formatCode="dd/mm/yy;@"/>
    <numFmt numFmtId="173" formatCode="0.00;\(0.00\)"/>
    <numFmt numFmtId="174" formatCode="_(* #,##0_);_(* \(#,##0\);_(* &quot;-&quot;??_);_(@_)"/>
    <numFmt numFmtId="175" formatCode="0.0000_);\(0.0000\)"/>
    <numFmt numFmtId="176" formatCode="0.0"/>
    <numFmt numFmtId="177" formatCode="_ * #,##0_ ;_ * \-#,##0_ ;_ * &quot;-&quot;??_ ;_ @_ "/>
    <numFmt numFmtId="178" formatCode="0;[Red]0"/>
    <numFmt numFmtId="179" formatCode="0.0%"/>
    <numFmt numFmtId="180" formatCode="0.0000"/>
    <numFmt numFmtId="181" formatCode="_ * #,##0.000_ ;_ * \-#,##0.000_ ;_ * &quot;-&quot;??_ ;_ @_ "/>
    <numFmt numFmtId="182" formatCode="0.000%"/>
    <numFmt numFmtId="183" formatCode="0.000"/>
    <numFmt numFmtId="184" formatCode="_-* #,##0.00_-;\-* #,##0.00_-;_-* &quot;-&quot;??_-;_-@_-"/>
  </numFmts>
  <fonts count="6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Arial"/>
      <family val="2"/>
    </font>
    <font>
      <sz val="10"/>
      <color rgb="FF333333"/>
      <name val="Arial"/>
      <family val="2"/>
    </font>
    <font>
      <i/>
      <sz val="10"/>
      <color theme="1"/>
      <name val="Arial"/>
      <family val="2"/>
    </font>
    <font>
      <b/>
      <vertAlign val="superscript"/>
      <sz val="1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sz val="10"/>
      <color rgb="FF333333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333333"/>
      <name val="Arial"/>
      <family val="2"/>
    </font>
    <font>
      <sz val="11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0" fontId="22" fillId="0" borderId="0"/>
    <xf numFmtId="9" fontId="15" fillId="0" borderId="0" applyFont="0" applyFill="0" applyBorder="0" applyAlignment="0" applyProtection="0"/>
    <xf numFmtId="0" fontId="15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0" fillId="0" borderId="0" applyNumberForma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4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13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/>
    <xf numFmtId="165" fontId="13" fillId="0" borderId="0" applyFont="0" applyFill="0" applyBorder="0" applyAlignment="0" applyProtection="0"/>
    <xf numFmtId="0" fontId="12" fillId="0" borderId="0"/>
    <xf numFmtId="165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4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/>
    <xf numFmtId="0" fontId="44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46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/>
    <xf numFmtId="0" fontId="51" fillId="0" borderId="0" applyNumberFormat="0" applyFill="0" applyBorder="0" applyAlignment="0" applyProtection="0"/>
    <xf numFmtId="16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0" fillId="0" borderId="0" applyNumberFormat="0" applyFill="0" applyBorder="0" applyAlignment="0" applyProtection="0"/>
    <xf numFmtId="9" fontId="55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40" fillId="0" borderId="0"/>
    <xf numFmtId="0" fontId="20" fillId="0" borderId="0" applyNumberFormat="0" applyFill="0" applyBorder="0" applyAlignment="0" applyProtection="0"/>
    <xf numFmtId="0" fontId="20" fillId="0" borderId="0"/>
  </cellStyleXfs>
  <cellXfs count="1825">
    <xf numFmtId="0" fontId="0" fillId="0" borderId="0" xfId="0"/>
    <xf numFmtId="0" fontId="24" fillId="0" borderId="3" xfId="1" applyFont="1" applyBorder="1" applyAlignment="1" applyProtection="1">
      <alignment horizontal="center" vertical="center" wrapText="1"/>
    </xf>
    <xf numFmtId="0" fontId="24" fillId="0" borderId="3" xfId="1" applyFont="1" applyFill="1" applyBorder="1" applyAlignment="1" applyProtection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0" fontId="24" fillId="0" borderId="1" xfId="1" applyNumberFormat="1" applyFont="1" applyBorder="1" applyAlignment="1" applyProtection="1">
      <alignment vertical="center" wrapText="1"/>
    </xf>
    <xf numFmtId="0" fontId="24" fillId="0" borderId="1" xfId="1" applyNumberFormat="1" applyFont="1" applyBorder="1" applyAlignment="1" applyProtection="1">
      <alignment horizontal="left" vertical="center" wrapText="1"/>
    </xf>
    <xf numFmtId="0" fontId="24" fillId="0" borderId="2" xfId="8" applyFont="1" applyBorder="1" applyAlignment="1">
      <alignment vertical="center"/>
    </xf>
    <xf numFmtId="0" fontId="24" fillId="0" borderId="0" xfId="8" applyFont="1" applyBorder="1" applyAlignment="1">
      <alignment vertical="center"/>
    </xf>
    <xf numFmtId="0" fontId="24" fillId="0" borderId="3" xfId="8" quotePrefix="1" applyFont="1" applyBorder="1" applyAlignment="1">
      <alignment horizontal="center" vertical="center" wrapText="1"/>
    </xf>
    <xf numFmtId="0" fontId="24" fillId="0" borderId="3" xfId="8" quotePrefix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1" xfId="0" applyFont="1" applyBorder="1"/>
    <xf numFmtId="2" fontId="24" fillId="0" borderId="1" xfId="0" applyNumberFormat="1" applyFont="1" applyBorder="1" applyAlignment="1">
      <alignment horizontal="right"/>
    </xf>
    <xf numFmtId="0" fontId="24" fillId="0" borderId="9" xfId="0" applyFont="1" applyBorder="1"/>
    <xf numFmtId="0" fontId="24" fillId="0" borderId="9" xfId="0" applyFont="1" applyBorder="1" applyAlignment="1">
      <alignment horizontal="right" wrapText="1"/>
    </xf>
    <xf numFmtId="0" fontId="24" fillId="0" borderId="2" xfId="0" applyFont="1" applyBorder="1"/>
    <xf numFmtId="49" fontId="24" fillId="0" borderId="2" xfId="0" quotePrefix="1" applyNumberFormat="1" applyFont="1" applyBorder="1" applyAlignment="1">
      <alignment horizontal="right"/>
    </xf>
    <xf numFmtId="0" fontId="24" fillId="0" borderId="2" xfId="0" applyFont="1" applyBorder="1" applyAlignment="1">
      <alignment horizontal="right"/>
    </xf>
    <xf numFmtId="166" fontId="24" fillId="0" borderId="11" xfId="0" applyNumberFormat="1" applyFont="1" applyBorder="1"/>
    <xf numFmtId="166" fontId="24" fillId="0" borderId="11" xfId="0" applyNumberFormat="1" applyFont="1" applyBorder="1" applyAlignment="1">
      <alignment horizontal="right"/>
    </xf>
    <xf numFmtId="0" fontId="24" fillId="0" borderId="0" xfId="0" applyFont="1" applyBorder="1"/>
    <xf numFmtId="0" fontId="20" fillId="0" borderId="1" xfId="8" applyFont="1" applyFill="1" applyBorder="1"/>
    <xf numFmtId="0" fontId="20" fillId="0" borderId="0" xfId="15" applyFont="1" applyAlignment="1">
      <alignment vertical="center"/>
    </xf>
    <xf numFmtId="1" fontId="24" fillId="0" borderId="3" xfId="15" applyNumberFormat="1" applyFont="1" applyFill="1" applyBorder="1" applyAlignment="1">
      <alignment horizontal="center" vertical="center"/>
    </xf>
    <xf numFmtId="169" fontId="24" fillId="0" borderId="3" xfId="15" applyNumberFormat="1" applyFont="1" applyFill="1" applyBorder="1" applyAlignment="1">
      <alignment horizontal="center" vertical="center"/>
    </xf>
    <xf numFmtId="0" fontId="24" fillId="0" borderId="0" xfId="15" applyFont="1" applyAlignment="1">
      <alignment horizontal="center" vertical="center"/>
    </xf>
    <xf numFmtId="0" fontId="20" fillId="0" borderId="0" xfId="15" applyFont="1" applyBorder="1" applyAlignment="1">
      <alignment vertical="center"/>
    </xf>
    <xf numFmtId="170" fontId="20" fillId="0" borderId="1" xfId="15" applyNumberFormat="1" applyFont="1" applyFill="1" applyBorder="1" applyAlignment="1">
      <alignment vertical="center"/>
    </xf>
    <xf numFmtId="166" fontId="20" fillId="0" borderId="1" xfId="15" applyNumberFormat="1" applyFont="1" applyFill="1" applyBorder="1" applyAlignment="1">
      <alignment horizontal="right" vertical="center"/>
    </xf>
    <xf numFmtId="166" fontId="20" fillId="0" borderId="1" xfId="15" applyNumberFormat="1" applyFont="1" applyFill="1" applyBorder="1" applyAlignment="1">
      <alignment vertical="center"/>
    </xf>
    <xf numFmtId="170" fontId="20" fillId="0" borderId="1" xfId="15" applyNumberFormat="1" applyFont="1" applyBorder="1" applyAlignment="1">
      <alignment vertical="center"/>
    </xf>
    <xf numFmtId="49" fontId="20" fillId="0" borderId="0" xfId="15" applyNumberFormat="1" applyFont="1" applyBorder="1" applyAlignment="1">
      <alignment vertical="center"/>
    </xf>
    <xf numFmtId="0" fontId="24" fillId="3" borderId="0" xfId="15" applyFont="1" applyFill="1" applyBorder="1" applyAlignment="1">
      <alignment vertical="center"/>
    </xf>
    <xf numFmtId="49" fontId="24" fillId="3" borderId="0" xfId="15" applyNumberFormat="1" applyFont="1" applyFill="1" applyBorder="1" applyAlignment="1">
      <alignment vertical="center"/>
    </xf>
    <xf numFmtId="49" fontId="20" fillId="0" borderId="0" xfId="15" applyNumberFormat="1" applyFont="1" applyAlignment="1">
      <alignment vertical="center"/>
    </xf>
    <xf numFmtId="0" fontId="24" fillId="3" borderId="0" xfId="15" applyFont="1" applyFill="1" applyAlignment="1">
      <alignment vertical="center"/>
    </xf>
    <xf numFmtId="49" fontId="24" fillId="3" borderId="0" xfId="15" applyNumberFormat="1" applyFont="1" applyFill="1" applyAlignment="1">
      <alignment vertical="center"/>
    </xf>
    <xf numFmtId="170" fontId="20" fillId="0" borderId="1" xfId="15" applyNumberFormat="1" applyFont="1" applyBorder="1" applyAlignment="1">
      <alignment horizontal="right" vertical="center"/>
    </xf>
    <xf numFmtId="170" fontId="24" fillId="0" borderId="2" xfId="15" applyNumberFormat="1" applyFont="1" applyFill="1" applyBorder="1" applyAlignment="1">
      <alignment vertical="center"/>
    </xf>
    <xf numFmtId="166" fontId="24" fillId="0" borderId="2" xfId="15" applyNumberFormat="1" applyFont="1" applyFill="1" applyBorder="1" applyAlignment="1">
      <alignment horizontal="right" vertical="center"/>
    </xf>
    <xf numFmtId="166" fontId="24" fillId="0" borderId="2" xfId="15" applyNumberFormat="1" applyFont="1" applyFill="1" applyBorder="1" applyAlignment="1">
      <alignment vertical="center"/>
    </xf>
    <xf numFmtId="170" fontId="24" fillId="0" borderId="2" xfId="15" applyNumberFormat="1" applyFont="1" applyBorder="1" applyAlignment="1">
      <alignment vertical="center"/>
    </xf>
    <xf numFmtId="0" fontId="20" fillId="0" borderId="0" xfId="15" applyFont="1" applyFill="1" applyAlignment="1">
      <alignment vertical="center"/>
    </xf>
    <xf numFmtId="0" fontId="20" fillId="0" borderId="0" xfId="15" applyFont="1" applyFill="1" applyBorder="1" applyAlignment="1">
      <alignment vertical="center" wrapText="1"/>
    </xf>
    <xf numFmtId="1" fontId="20" fillId="0" borderId="0" xfId="15" applyNumberFormat="1" applyFont="1" applyFill="1" applyBorder="1" applyAlignment="1">
      <alignment vertical="center"/>
    </xf>
    <xf numFmtId="166" fontId="33" fillId="0" borderId="0" xfId="15" applyNumberFormat="1" applyFont="1" applyFill="1" applyAlignment="1">
      <alignment vertical="center"/>
    </xf>
    <xf numFmtId="2" fontId="20" fillId="0" borderId="9" xfId="15" applyNumberFormat="1" applyFont="1" applyFill="1" applyBorder="1" applyAlignment="1">
      <alignment vertical="center"/>
    </xf>
    <xf numFmtId="0" fontId="20" fillId="0" borderId="1" xfId="15" applyFont="1" applyFill="1" applyBorder="1" applyAlignment="1">
      <alignment vertical="center"/>
    </xf>
    <xf numFmtId="2" fontId="20" fillId="0" borderId="4" xfId="15" applyNumberFormat="1" applyFont="1" applyFill="1" applyBorder="1" applyAlignment="1">
      <alignment vertical="center"/>
    </xf>
    <xf numFmtId="2" fontId="20" fillId="0" borderId="1" xfId="15" applyNumberFormat="1" applyFont="1" applyBorder="1" applyAlignment="1">
      <alignment vertical="center"/>
    </xf>
    <xf numFmtId="2" fontId="20" fillId="0" borderId="1" xfId="15" applyNumberFormat="1" applyFont="1" applyFill="1" applyBorder="1" applyAlignment="1">
      <alignment vertical="center"/>
    </xf>
    <xf numFmtId="0" fontId="20" fillId="0" borderId="2" xfId="15" applyFont="1" applyFill="1" applyBorder="1" applyAlignment="1">
      <alignment vertical="center"/>
    </xf>
    <xf numFmtId="2" fontId="20" fillId="0" borderId="2" xfId="15" applyNumberFormat="1" applyFont="1" applyFill="1" applyBorder="1" applyAlignment="1">
      <alignment vertical="center"/>
    </xf>
    <xf numFmtId="2" fontId="24" fillId="0" borderId="14" xfId="15" applyNumberFormat="1" applyFont="1" applyFill="1" applyBorder="1" applyAlignment="1">
      <alignment vertical="center"/>
    </xf>
    <xf numFmtId="166" fontId="24" fillId="0" borderId="3" xfId="15" applyNumberFormat="1" applyFont="1" applyFill="1" applyBorder="1" applyAlignment="1">
      <alignment vertical="center"/>
    </xf>
    <xf numFmtId="171" fontId="24" fillId="0" borderId="3" xfId="15" applyNumberFormat="1" applyFont="1" applyFill="1" applyBorder="1" applyAlignment="1">
      <alignment vertical="center"/>
    </xf>
    <xf numFmtId="2" fontId="24" fillId="0" borderId="3" xfId="15" applyNumberFormat="1" applyFont="1" applyFill="1" applyBorder="1" applyAlignment="1">
      <alignment vertical="center"/>
    </xf>
    <xf numFmtId="2" fontId="24" fillId="0" borderId="3" xfId="15" applyNumberFormat="1" applyFont="1" applyBorder="1" applyAlignment="1">
      <alignment vertical="center"/>
    </xf>
    <xf numFmtId="1" fontId="24" fillId="0" borderId="0" xfId="15" applyNumberFormat="1" applyFont="1" applyBorder="1" applyAlignment="1">
      <alignment horizontal="right" vertical="center"/>
    </xf>
    <xf numFmtId="166" fontId="24" fillId="0" borderId="0" xfId="15" applyNumberFormat="1" applyFont="1" applyBorder="1" applyAlignment="1">
      <alignment horizontal="right" vertical="center"/>
    </xf>
    <xf numFmtId="1" fontId="20" fillId="0" borderId="0" xfId="15" applyNumberFormat="1" applyFont="1" applyBorder="1" applyAlignment="1">
      <alignment horizontal="right" vertical="center"/>
    </xf>
    <xf numFmtId="166" fontId="20" fillId="0" borderId="0" xfId="15" applyNumberFormat="1" applyFont="1" applyBorder="1" applyAlignment="1">
      <alignment horizontal="right" vertical="center"/>
    </xf>
    <xf numFmtId="2" fontId="20" fillId="0" borderId="0" xfId="15" applyNumberFormat="1" applyFont="1" applyBorder="1" applyAlignment="1">
      <alignment horizontal="right" vertical="center"/>
    </xf>
    <xf numFmtId="1" fontId="24" fillId="0" borderId="0" xfId="15" applyNumberFormat="1" applyFont="1" applyBorder="1" applyAlignment="1">
      <alignment vertical="center"/>
    </xf>
    <xf numFmtId="166" fontId="24" fillId="0" borderId="0" xfId="15" applyNumberFormat="1" applyFont="1" applyBorder="1" applyAlignment="1">
      <alignment vertical="center"/>
    </xf>
    <xf numFmtId="2" fontId="24" fillId="0" borderId="0" xfId="15" applyNumberFormat="1" applyFont="1" applyBorder="1" applyAlignment="1">
      <alignment vertical="center"/>
    </xf>
    <xf numFmtId="0" fontId="20" fillId="0" borderId="0" xfId="15" applyFont="1" applyAlignment="1">
      <alignment vertical="center" wrapText="1"/>
    </xf>
    <xf numFmtId="1" fontId="20" fillId="0" borderId="0" xfId="15" applyNumberFormat="1" applyFont="1" applyAlignment="1">
      <alignment vertical="center"/>
    </xf>
    <xf numFmtId="166" fontId="20" fillId="0" borderId="0" xfId="15" applyNumberFormat="1" applyFont="1" applyAlignment="1">
      <alignment vertical="center"/>
    </xf>
    <xf numFmtId="0" fontId="20" fillId="0" borderId="0" xfId="15" applyFont="1"/>
    <xf numFmtId="0" fontId="24" fillId="0" borderId="3" xfId="15" applyFont="1" applyBorder="1" applyAlignment="1">
      <alignment horizontal="center" vertical="center" wrapText="1"/>
    </xf>
    <xf numFmtId="0" fontId="24" fillId="0" borderId="3" xfId="15" applyFont="1" applyFill="1" applyBorder="1" applyAlignment="1">
      <alignment horizontal="center" vertical="center" wrapText="1"/>
    </xf>
    <xf numFmtId="0" fontId="24" fillId="0" borderId="3" xfId="15" applyFont="1" applyBorder="1" applyAlignment="1">
      <alignment horizontal="center" vertical="center"/>
    </xf>
    <xf numFmtId="0" fontId="20" fillId="0" borderId="0" xfId="15" applyFont="1" applyAlignment="1">
      <alignment vertical="top" wrapText="1"/>
    </xf>
    <xf numFmtId="2" fontId="20" fillId="0" borderId="1" xfId="15" applyNumberFormat="1" applyFont="1" applyFill="1" applyBorder="1" applyAlignment="1">
      <alignment horizontal="right" vertical="center" wrapText="1"/>
    </xf>
    <xf numFmtId="2" fontId="21" fillId="0" borderId="1" xfId="16" applyNumberFormat="1" applyFont="1" applyFill="1" applyBorder="1" applyAlignment="1">
      <alignment horizontal="right" vertical="center"/>
    </xf>
    <xf numFmtId="2" fontId="20" fillId="0" borderId="1" xfId="15" applyNumberFormat="1" applyFont="1" applyBorder="1" applyAlignment="1">
      <alignment horizontal="right" vertical="center"/>
    </xf>
    <xf numFmtId="2" fontId="20" fillId="0" borderId="1" xfId="15" applyNumberFormat="1" applyFont="1" applyBorder="1" applyAlignment="1">
      <alignment vertical="center" wrapText="1"/>
    </xf>
    <xf numFmtId="2" fontId="20" fillId="0" borderId="1" xfId="15" applyNumberFormat="1" applyFont="1" applyBorder="1" applyAlignment="1">
      <alignment horizontal="right" vertical="center" wrapText="1"/>
    </xf>
    <xf numFmtId="2" fontId="20" fillId="0" borderId="1" xfId="15" applyNumberFormat="1" applyFont="1" applyFill="1" applyBorder="1" applyAlignment="1">
      <alignment horizontal="right" vertical="center"/>
    </xf>
    <xf numFmtId="2" fontId="20" fillId="0" borderId="0" xfId="15" applyNumberFormat="1" applyFont="1" applyAlignment="1">
      <alignment vertical="top" wrapText="1"/>
    </xf>
    <xf numFmtId="0" fontId="24" fillId="0" borderId="0" xfId="15" applyFont="1" applyBorder="1" applyAlignment="1">
      <alignment horizontal="right" vertical="center"/>
    </xf>
    <xf numFmtId="2" fontId="20" fillId="0" borderId="0" xfId="15" applyNumberFormat="1" applyFont="1" applyBorder="1" applyAlignment="1">
      <alignment horizontal="right" vertical="center" wrapText="1"/>
    </xf>
    <xf numFmtId="2" fontId="24" fillId="0" borderId="0" xfId="15" applyNumberFormat="1" applyFont="1" applyBorder="1" applyAlignment="1">
      <alignment horizontal="right" vertical="center" wrapText="1"/>
    </xf>
    <xf numFmtId="0" fontId="20" fillId="0" borderId="0" xfId="15" applyFill="1" applyAlignment="1">
      <alignment vertical="top"/>
    </xf>
    <xf numFmtId="0" fontId="16" fillId="0" borderId="0" xfId="15" applyFont="1" applyFill="1" applyAlignment="1">
      <alignment vertical="top"/>
    </xf>
    <xf numFmtId="0" fontId="24" fillId="0" borderId="3" xfId="15" applyFont="1" applyFill="1" applyBorder="1" applyAlignment="1">
      <alignment horizontal="left"/>
    </xf>
    <xf numFmtId="49" fontId="24" fillId="0" borderId="3" xfId="15" quotePrefix="1" applyNumberFormat="1" applyFont="1" applyFill="1" applyBorder="1" applyAlignment="1">
      <alignment horizontal="center" wrapText="1"/>
    </xf>
    <xf numFmtId="172" fontId="24" fillId="0" borderId="3" xfId="15" quotePrefix="1" applyNumberFormat="1" applyFont="1" applyFill="1" applyBorder="1" applyAlignment="1">
      <alignment horizontal="center" wrapText="1"/>
    </xf>
    <xf numFmtId="0" fontId="24" fillId="0" borderId="3" xfId="15" applyFont="1" applyFill="1" applyBorder="1" applyAlignment="1">
      <alignment horizontal="center" wrapText="1"/>
    </xf>
    <xf numFmtId="49" fontId="24" fillId="0" borderId="3" xfId="15" applyNumberFormat="1" applyFont="1" applyFill="1" applyBorder="1" applyAlignment="1">
      <alignment horizontal="center" wrapText="1"/>
    </xf>
    <xf numFmtId="0" fontId="16" fillId="0" borderId="0" xfId="15" applyFont="1" applyFill="1" applyAlignment="1">
      <alignment horizontal="center"/>
    </xf>
    <xf numFmtId="0" fontId="20" fillId="0" borderId="1" xfId="15" applyFont="1" applyFill="1" applyBorder="1" applyAlignment="1">
      <alignment horizontal="left" vertical="center"/>
    </xf>
    <xf numFmtId="2" fontId="20" fillId="0" borderId="1" xfId="18" applyNumberFormat="1" applyFont="1" applyFill="1" applyBorder="1" applyAlignment="1">
      <alignment horizontal="right" vertical="center"/>
    </xf>
    <xf numFmtId="2" fontId="20" fillId="0" borderId="1" xfId="19" applyNumberFormat="1" applyFont="1" applyFill="1" applyBorder="1" applyAlignment="1">
      <alignment horizontal="right" vertical="center"/>
    </xf>
    <xf numFmtId="173" fontId="30" fillId="0" borderId="1" xfId="15" applyNumberFormat="1" applyFont="1" applyFill="1" applyBorder="1" applyAlignment="1">
      <alignment horizontal="right" vertical="center"/>
    </xf>
    <xf numFmtId="2" fontId="20" fillId="0" borderId="1" xfId="15" applyNumberFormat="1" applyFont="1" applyFill="1" applyBorder="1" applyAlignment="1">
      <alignment vertical="top"/>
    </xf>
    <xf numFmtId="0" fontId="20" fillId="0" borderId="1" xfId="15" quotePrefix="1" applyFont="1" applyFill="1" applyBorder="1" applyAlignment="1">
      <alignment horizontal="left" vertical="center"/>
    </xf>
    <xf numFmtId="0" fontId="24" fillId="0" borderId="1" xfId="15" applyFont="1" applyFill="1" applyBorder="1" applyAlignment="1">
      <alignment horizontal="left" vertical="center"/>
    </xf>
    <xf numFmtId="2" fontId="20" fillId="0" borderId="1" xfId="18" applyNumberFormat="1" applyFont="1" applyFill="1" applyBorder="1" applyAlignment="1">
      <alignment vertical="center"/>
    </xf>
    <xf numFmtId="0" fontId="16" fillId="0" borderId="0" xfId="15" applyFont="1" applyFill="1" applyAlignment="1">
      <alignment horizontal="left" vertical="top"/>
    </xf>
    <xf numFmtId="0" fontId="17" fillId="0" borderId="0" xfId="15" applyFont="1" applyFill="1" applyAlignment="1">
      <alignment vertical="top"/>
    </xf>
    <xf numFmtId="0" fontId="24" fillId="0" borderId="0" xfId="15" applyFont="1" applyFill="1" applyAlignment="1">
      <alignment vertical="top"/>
    </xf>
    <xf numFmtId="49" fontId="20" fillId="0" borderId="0" xfId="0" applyNumberFormat="1" applyFont="1" applyAlignment="1">
      <alignment vertical="center"/>
    </xf>
    <xf numFmtId="49" fontId="20" fillId="0" borderId="4" xfId="0" applyNumberFormat="1" applyFont="1" applyBorder="1" applyAlignment="1">
      <alignment vertical="center" wrapText="1"/>
    </xf>
    <xf numFmtId="169" fontId="20" fillId="0" borderId="4" xfId="0" applyNumberFormat="1" applyFont="1" applyBorder="1" applyAlignment="1">
      <alignment horizontal="right" vertical="center" wrapText="1"/>
    </xf>
    <xf numFmtId="2" fontId="20" fillId="0" borderId="4" xfId="0" applyNumberFormat="1" applyFont="1" applyFill="1" applyBorder="1" applyAlignment="1">
      <alignment horizontal="right" vertical="center"/>
    </xf>
    <xf numFmtId="49" fontId="20" fillId="0" borderId="1" xfId="0" applyNumberFormat="1" applyFont="1" applyBorder="1" applyAlignment="1">
      <alignment vertical="center" wrapText="1"/>
    </xf>
    <xf numFmtId="166" fontId="20" fillId="0" borderId="1" xfId="0" applyNumberFormat="1" applyFont="1" applyBorder="1" applyAlignment="1">
      <alignment horizontal="right" vertical="center" wrapText="1"/>
    </xf>
    <xf numFmtId="166" fontId="20" fillId="0" borderId="1" xfId="18" applyNumberFormat="1" applyFont="1" applyBorder="1" applyAlignment="1">
      <alignment horizontal="right" vertical="center" wrapText="1"/>
    </xf>
    <xf numFmtId="49" fontId="20" fillId="0" borderId="1" xfId="0" applyNumberFormat="1" applyFont="1" applyBorder="1" applyAlignment="1">
      <alignment vertical="center"/>
    </xf>
    <xf numFmtId="2" fontId="20" fillId="0" borderId="1" xfId="0" applyNumberFormat="1" applyFont="1" applyBorder="1" applyAlignment="1">
      <alignment vertical="center"/>
    </xf>
    <xf numFmtId="1" fontId="20" fillId="0" borderId="1" xfId="0" applyNumberFormat="1" applyFont="1" applyBorder="1" applyAlignment="1">
      <alignment horizontal="right" vertical="center" wrapText="1"/>
    </xf>
    <xf numFmtId="49" fontId="24" fillId="0" borderId="1" xfId="0" applyNumberFormat="1" applyFont="1" applyBorder="1" applyAlignment="1">
      <alignment horizontal="left" vertical="center" wrapText="1"/>
    </xf>
    <xf numFmtId="1" fontId="24" fillId="0" borderId="1" xfId="0" applyNumberFormat="1" applyFont="1" applyBorder="1" applyAlignment="1">
      <alignment horizontal="right" vertical="center" wrapText="1"/>
    </xf>
    <xf numFmtId="49" fontId="24" fillId="0" borderId="0" xfId="0" applyNumberFormat="1" applyFont="1" applyAlignment="1">
      <alignment vertical="center"/>
    </xf>
    <xf numFmtId="49" fontId="20" fillId="0" borderId="1" xfId="0" applyNumberFormat="1" applyFont="1" applyBorder="1" applyAlignment="1">
      <alignment horizontal="left" vertical="center" wrapText="1"/>
    </xf>
    <xf numFmtId="1" fontId="20" fillId="0" borderId="1" xfId="0" applyNumberFormat="1" applyFont="1" applyBorder="1" applyAlignment="1">
      <alignment horizontal="right" vertical="center"/>
    </xf>
    <xf numFmtId="166" fontId="20" fillId="0" borderId="1" xfId="0" applyNumberFormat="1" applyFont="1" applyBorder="1" applyAlignment="1">
      <alignment vertical="center"/>
    </xf>
    <xf numFmtId="169" fontId="20" fillId="0" borderId="1" xfId="0" applyNumberFormat="1" applyFont="1" applyBorder="1" applyAlignment="1">
      <alignment horizontal="right" vertical="center" wrapText="1"/>
    </xf>
    <xf numFmtId="49" fontId="20" fillId="0" borderId="1" xfId="0" quotePrefix="1" applyNumberFormat="1" applyFont="1" applyBorder="1" applyAlignment="1">
      <alignment horizontal="left" vertical="center" wrapText="1"/>
    </xf>
    <xf numFmtId="1" fontId="24" fillId="0" borderId="1" xfId="0" applyNumberFormat="1" applyFont="1" applyBorder="1" applyAlignment="1">
      <alignment horizontal="right" vertical="center"/>
    </xf>
    <xf numFmtId="49" fontId="20" fillId="0" borderId="1" xfId="0" applyNumberFormat="1" applyFont="1" applyBorder="1" applyAlignment="1">
      <alignment horizontal="right" vertical="center"/>
    </xf>
    <xf numFmtId="49" fontId="24" fillId="0" borderId="2" xfId="0" applyNumberFormat="1" applyFont="1" applyBorder="1" applyAlignment="1">
      <alignment horizontal="left" vertical="center" wrapText="1"/>
    </xf>
    <xf numFmtId="1" fontId="24" fillId="0" borderId="2" xfId="0" applyNumberFormat="1" applyFont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49" fontId="20" fillId="0" borderId="0" xfId="0" applyNumberFormat="1" applyFont="1" applyBorder="1" applyAlignment="1">
      <alignment vertical="center"/>
    </xf>
    <xf numFmtId="49" fontId="24" fillId="0" borderId="0" xfId="0" applyNumberFormat="1" applyFont="1" applyBorder="1" applyAlignment="1">
      <alignment horizontal="right" vertical="center"/>
    </xf>
    <xf numFmtId="1" fontId="24" fillId="0" borderId="0" xfId="0" applyNumberFormat="1" applyFont="1" applyBorder="1" applyAlignment="1">
      <alignment horizontal="right" vertical="center" wrapText="1"/>
    </xf>
    <xf numFmtId="49" fontId="24" fillId="0" borderId="0" xfId="0" applyNumberFormat="1" applyFont="1" applyBorder="1" applyAlignment="1">
      <alignment horizontal="right" vertical="center" wrapText="1"/>
    </xf>
    <xf numFmtId="49" fontId="24" fillId="0" borderId="0" xfId="18" quotePrefix="1" applyNumberFormat="1" applyFont="1" applyAlignment="1">
      <alignment horizontal="left"/>
    </xf>
    <xf numFmtId="1" fontId="20" fillId="0" borderId="0" xfId="18" applyNumberFormat="1" applyFont="1" applyBorder="1" applyAlignment="1">
      <alignment horizontal="right"/>
    </xf>
    <xf numFmtId="1" fontId="24" fillId="0" borderId="0" xfId="18" applyNumberFormat="1" applyFont="1" applyBorder="1" applyAlignment="1">
      <alignment horizontal="right"/>
    </xf>
    <xf numFmtId="1" fontId="24" fillId="0" borderId="0" xfId="18" applyNumberFormat="1" applyFont="1" applyBorder="1" applyAlignment="1">
      <alignment horizontal="right" vertical="top"/>
    </xf>
    <xf numFmtId="0" fontId="20" fillId="0" borderId="0" xfId="18" applyFont="1" applyAlignment="1">
      <alignment vertical="center"/>
    </xf>
    <xf numFmtId="0" fontId="24" fillId="0" borderId="0" xfId="18" applyFont="1" applyAlignment="1">
      <alignment vertical="center"/>
    </xf>
    <xf numFmtId="1" fontId="20" fillId="0" borderId="0" xfId="18" applyNumberFormat="1" applyFont="1" applyAlignment="1">
      <alignment vertical="center"/>
    </xf>
    <xf numFmtId="0" fontId="20" fillId="0" borderId="0" xfId="18" applyFont="1" applyBorder="1" applyAlignment="1">
      <alignment vertical="center"/>
    </xf>
    <xf numFmtId="0" fontId="23" fillId="0" borderId="0" xfId="0" applyFont="1" applyFill="1" applyBorder="1"/>
    <xf numFmtId="0" fontId="23" fillId="0" borderId="0" xfId="0" applyFont="1" applyFill="1" applyBorder="1" applyAlignment="1">
      <alignment wrapText="1"/>
    </xf>
    <xf numFmtId="0" fontId="24" fillId="0" borderId="3" xfId="0" applyFont="1" applyFill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17" fillId="0" borderId="0" xfId="0" applyFont="1" applyFill="1" applyBorder="1" applyAlignment="1">
      <alignment horizontal="right" wrapText="1"/>
    </xf>
    <xf numFmtId="0" fontId="0" fillId="0" borderId="0" xfId="0" applyFill="1" applyBorder="1"/>
    <xf numFmtId="2" fontId="20" fillId="0" borderId="1" xfId="0" applyNumberFormat="1" applyFont="1" applyFill="1" applyBorder="1" applyAlignment="1">
      <alignment horizontal="right"/>
    </xf>
    <xf numFmtId="2" fontId="20" fillId="0" borderId="1" xfId="0" applyNumberFormat="1" applyFont="1" applyFill="1" applyBorder="1"/>
    <xf numFmtId="2" fontId="21" fillId="0" borderId="1" xfId="0" applyNumberFormat="1" applyFont="1" applyBorder="1" applyAlignment="1">
      <alignment horizontal="right"/>
    </xf>
    <xf numFmtId="0" fontId="0" fillId="0" borderId="1" xfId="0" applyFill="1" applyBorder="1"/>
    <xf numFmtId="2" fontId="21" fillId="0" borderId="1" xfId="22" applyNumberFormat="1" applyFont="1" applyBorder="1" applyAlignment="1">
      <alignment horizontal="right"/>
    </xf>
    <xf numFmtId="2" fontId="21" fillId="0" borderId="2" xfId="0" applyNumberFormat="1" applyFont="1" applyBorder="1" applyAlignment="1">
      <alignment horizontal="right"/>
    </xf>
    <xf numFmtId="2" fontId="20" fillId="0" borderId="2" xfId="0" applyNumberFormat="1" applyFont="1" applyFill="1" applyBorder="1" applyAlignment="1">
      <alignment horizontal="right"/>
    </xf>
    <xf numFmtId="2" fontId="20" fillId="0" borderId="2" xfId="0" applyNumberFormat="1" applyFont="1" applyFill="1" applyBorder="1"/>
    <xf numFmtId="0" fontId="0" fillId="0" borderId="2" xfId="0" applyFill="1" applyBorder="1"/>
    <xf numFmtId="0" fontId="34" fillId="0" borderId="0" xfId="0" applyFont="1" applyFill="1" applyBorder="1"/>
    <xf numFmtId="0" fontId="20" fillId="0" borderId="0" xfId="0" applyFont="1" applyFill="1" applyBorder="1"/>
    <xf numFmtId="0" fontId="19" fillId="0" borderId="0" xfId="0" applyFont="1" applyFill="1" applyBorder="1" applyAlignment="1">
      <alignment horizontal="left" wrapText="1"/>
    </xf>
    <xf numFmtId="2" fontId="17" fillId="0" borderId="0" xfId="0" applyNumberFormat="1" applyFont="1" applyFill="1" applyBorder="1" applyAlignment="1">
      <alignment horizontal="center" wrapText="1"/>
    </xf>
    <xf numFmtId="1" fontId="0" fillId="0" borderId="0" xfId="0" applyNumberFormat="1" applyFill="1" applyBorder="1"/>
    <xf numFmtId="2" fontId="0" fillId="0" borderId="0" xfId="0" applyNumberFormat="1" applyFill="1" applyBorder="1" applyAlignment="1">
      <alignment horizontal="right"/>
    </xf>
    <xf numFmtId="0" fontId="17" fillId="0" borderId="0" xfId="21" quotePrefix="1" applyFont="1" applyBorder="1" applyAlignment="1">
      <alignment vertical="center"/>
    </xf>
    <xf numFmtId="0" fontId="12" fillId="0" borderId="0" xfId="21" applyFont="1" applyBorder="1" applyAlignment="1">
      <alignment vertical="center"/>
    </xf>
    <xf numFmtId="0" fontId="24" fillId="0" borderId="3" xfId="21" applyNumberFormat="1" applyFont="1" applyFill="1" applyBorder="1" applyAlignment="1">
      <alignment horizontal="center" vertical="center"/>
    </xf>
    <xf numFmtId="2" fontId="26" fillId="0" borderId="3" xfId="21" applyNumberFormat="1" applyFont="1" applyBorder="1" applyAlignment="1">
      <alignment horizontal="center" vertical="center"/>
    </xf>
    <xf numFmtId="0" fontId="16" fillId="0" borderId="0" xfId="21" applyNumberFormat="1" applyFont="1" applyFill="1" applyBorder="1" applyAlignment="1">
      <alignment horizontal="center" vertical="center"/>
    </xf>
    <xf numFmtId="2" fontId="21" fillId="0" borderId="1" xfId="21" applyNumberFormat="1" applyFont="1" applyBorder="1" applyAlignment="1">
      <alignment horizontal="right"/>
    </xf>
    <xf numFmtId="2" fontId="40" fillId="0" borderId="1" xfId="21" applyNumberFormat="1" applyFont="1" applyBorder="1" applyAlignment="1">
      <alignment horizontal="right"/>
    </xf>
    <xf numFmtId="2" fontId="21" fillId="0" borderId="1" xfId="21" applyNumberFormat="1" applyFont="1" applyBorder="1"/>
    <xf numFmtId="2" fontId="21" fillId="0" borderId="1" xfId="21" applyNumberFormat="1" applyFont="1" applyBorder="1" applyAlignment="1">
      <alignment horizontal="right" vertical="center"/>
    </xf>
    <xf numFmtId="2" fontId="21" fillId="0" borderId="2" xfId="21" applyNumberFormat="1" applyFont="1" applyBorder="1" applyAlignment="1">
      <alignment horizontal="right"/>
    </xf>
    <xf numFmtId="2" fontId="40" fillId="0" borderId="2" xfId="21" applyNumberFormat="1" applyFont="1" applyBorder="1" applyAlignment="1">
      <alignment horizontal="right"/>
    </xf>
    <xf numFmtId="2" fontId="21" fillId="0" borderId="2" xfId="21" applyNumberFormat="1" applyFont="1" applyBorder="1"/>
    <xf numFmtId="0" fontId="29" fillId="0" borderId="0" xfId="21" applyFont="1" applyBorder="1" applyAlignment="1">
      <alignment vertical="center"/>
    </xf>
    <xf numFmtId="0" fontId="27" fillId="0" borderId="0" xfId="21" applyFont="1" applyBorder="1" applyAlignment="1">
      <alignment vertical="center"/>
    </xf>
    <xf numFmtId="0" fontId="28" fillId="0" borderId="0" xfId="21" applyFont="1" applyBorder="1" applyAlignment="1">
      <alignment vertical="center"/>
    </xf>
    <xf numFmtId="0" fontId="41" fillId="0" borderId="0" xfId="27" applyFont="1" applyAlignment="1">
      <alignment vertical="center"/>
    </xf>
    <xf numFmtId="0" fontId="41" fillId="0" borderId="0" xfId="27" applyFont="1" applyAlignment="1">
      <alignment horizontal="center" vertical="center" wrapText="1"/>
    </xf>
    <xf numFmtId="0" fontId="41" fillId="0" borderId="1" xfId="27" applyFont="1" applyBorder="1" applyAlignment="1">
      <alignment horizontal="left" vertical="center"/>
    </xf>
    <xf numFmtId="0" fontId="41" fillId="0" borderId="1" xfId="27" applyFont="1" applyBorder="1" applyAlignment="1">
      <alignment horizontal="right" vertical="center"/>
    </xf>
    <xf numFmtId="0" fontId="41" fillId="0" borderId="1" xfId="27" applyFont="1" applyFill="1" applyBorder="1" applyAlignment="1">
      <alignment horizontal="right" vertical="center"/>
    </xf>
    <xf numFmtId="0" fontId="41" fillId="0" borderId="1" xfId="27" applyFont="1" applyBorder="1" applyAlignment="1">
      <alignment vertical="center"/>
    </xf>
    <xf numFmtId="0" fontId="41" fillId="0" borderId="1" xfId="27" quotePrefix="1" applyFont="1" applyBorder="1" applyAlignment="1">
      <alignment horizontal="left" vertical="center"/>
    </xf>
    <xf numFmtId="0" fontId="41" fillId="0" borderId="1" xfId="27" applyFont="1" applyFill="1" applyBorder="1" applyAlignment="1">
      <alignment horizontal="left" vertical="center"/>
    </xf>
    <xf numFmtId="0" fontId="42" fillId="0" borderId="1" xfId="27" applyFont="1" applyBorder="1" applyAlignment="1">
      <alignment horizontal="left" vertical="center"/>
    </xf>
    <xf numFmtId="0" fontId="42" fillId="0" borderId="1" xfId="27" applyFont="1" applyBorder="1" applyAlignment="1">
      <alignment vertical="center"/>
    </xf>
    <xf numFmtId="0" fontId="42" fillId="0" borderId="0" xfId="27" applyFont="1" applyAlignment="1">
      <alignment vertical="center"/>
    </xf>
    <xf numFmtId="0" fontId="42" fillId="0" borderId="2" xfId="27" applyFont="1" applyFill="1" applyBorder="1" applyAlignment="1">
      <alignment vertical="center"/>
    </xf>
    <xf numFmtId="0" fontId="42" fillId="0" borderId="2" xfId="27" applyFont="1" applyBorder="1" applyAlignment="1">
      <alignment vertical="center"/>
    </xf>
    <xf numFmtId="0" fontId="42" fillId="0" borderId="2" xfId="27" applyFont="1" applyBorder="1" applyAlignment="1">
      <alignment horizontal="right" vertical="center"/>
    </xf>
    <xf numFmtId="0" fontId="41" fillId="0" borderId="0" xfId="27" applyFont="1" applyBorder="1" applyAlignment="1">
      <alignment vertical="center"/>
    </xf>
    <xf numFmtId="2" fontId="41" fillId="0" borderId="4" xfId="27" applyNumberFormat="1" applyFont="1" applyFill="1" applyBorder="1"/>
    <xf numFmtId="2" fontId="41" fillId="0" borderId="1" xfId="27" applyNumberFormat="1" applyFont="1" applyFill="1" applyBorder="1"/>
    <xf numFmtId="2" fontId="42" fillId="0" borderId="2" xfId="27" applyNumberFormat="1" applyFont="1" applyFill="1" applyBorder="1"/>
    <xf numFmtId="0" fontId="11" fillId="0" borderId="0" xfId="32" applyFill="1"/>
    <xf numFmtId="0" fontId="19" fillId="0" borderId="0" xfId="0" applyFont="1" applyFill="1" applyBorder="1" applyAlignment="1">
      <alignment horizontal="left" wrapText="1"/>
    </xf>
    <xf numFmtId="2" fontId="24" fillId="0" borderId="3" xfId="0" applyNumberFormat="1" applyFont="1" applyFill="1" applyBorder="1" applyAlignment="1">
      <alignment horizontal="center" wrapText="1"/>
    </xf>
    <xf numFmtId="2" fontId="0" fillId="0" borderId="1" xfId="0" applyNumberFormat="1" applyFill="1" applyBorder="1"/>
    <xf numFmtId="2" fontId="0" fillId="0" borderId="2" xfId="0" applyNumberFormat="1" applyFill="1" applyBorder="1"/>
    <xf numFmtId="2" fontId="20" fillId="0" borderId="0" xfId="0" applyNumberFormat="1" applyFont="1" applyFill="1" applyBorder="1"/>
    <xf numFmtId="2" fontId="0" fillId="0" borderId="0" xfId="0" applyNumberFormat="1" applyFill="1" applyBorder="1"/>
    <xf numFmtId="0" fontId="20" fillId="0" borderId="0" xfId="8" applyFont="1" applyAlignment="1">
      <alignment vertical="center"/>
    </xf>
    <xf numFmtId="0" fontId="20" fillId="0" borderId="1" xfId="8" applyFont="1" applyBorder="1" applyAlignment="1">
      <alignment vertical="center"/>
    </xf>
    <xf numFmtId="0" fontId="20" fillId="0" borderId="0" xfId="8" applyFont="1" applyBorder="1" applyAlignment="1">
      <alignment vertical="center"/>
    </xf>
    <xf numFmtId="0" fontId="20" fillId="0" borderId="1" xfId="8" applyFont="1" applyFill="1" applyBorder="1" applyAlignment="1">
      <alignment vertical="top"/>
    </xf>
    <xf numFmtId="0" fontId="20" fillId="0" borderId="1" xfId="8" quotePrefix="1" applyFont="1" applyBorder="1" applyAlignment="1">
      <alignment horizontal="left" vertical="center"/>
    </xf>
    <xf numFmtId="0" fontId="20" fillId="0" borderId="4" xfId="8" applyFont="1" applyBorder="1" applyAlignment="1">
      <alignment vertical="center"/>
    </xf>
    <xf numFmtId="0" fontId="20" fillId="0" borderId="1" xfId="8" applyFont="1" applyFill="1" applyBorder="1" applyAlignment="1">
      <alignment vertical="center"/>
    </xf>
    <xf numFmtId="0" fontId="20" fillId="0" borderId="0" xfId="34" applyFont="1" applyBorder="1" applyAlignment="1">
      <alignment vertical="center"/>
    </xf>
    <xf numFmtId="49" fontId="20" fillId="0" borderId="1" xfId="15" applyNumberFormat="1" applyFont="1" applyBorder="1" applyAlignment="1">
      <alignment horizontal="right" vertical="center"/>
    </xf>
    <xf numFmtId="0" fontId="20" fillId="0" borderId="0" xfId="15" applyFont="1" applyAlignment="1">
      <alignment horizontal="right" vertical="center"/>
    </xf>
    <xf numFmtId="0" fontId="24" fillId="0" borderId="3" xfId="15" applyFont="1" applyFill="1" applyBorder="1" applyAlignment="1">
      <alignment horizontal="right" vertical="center"/>
    </xf>
    <xf numFmtId="0" fontId="20" fillId="0" borderId="1" xfId="1" quotePrefix="1" applyNumberFormat="1" applyFont="1" applyBorder="1" applyAlignment="1" applyProtection="1">
      <alignment horizontal="left" vertical="center" wrapText="1"/>
    </xf>
    <xf numFmtId="49" fontId="20" fillId="0" borderId="0" xfId="0" applyNumberFormat="1" applyFont="1" applyBorder="1" applyAlignment="1">
      <alignment horizontal="right" vertical="center"/>
    </xf>
    <xf numFmtId="0" fontId="20" fillId="0" borderId="0" xfId="0" applyNumberFormat="1" applyFont="1" applyAlignment="1">
      <alignment vertical="center"/>
    </xf>
    <xf numFmtId="0" fontId="24" fillId="0" borderId="0" xfId="18" applyFont="1" applyBorder="1" applyAlignment="1">
      <alignment vertical="center"/>
    </xf>
    <xf numFmtId="0" fontId="20" fillId="0" borderId="1" xfId="18" applyFont="1" applyBorder="1" applyAlignment="1">
      <alignment vertical="center"/>
    </xf>
    <xf numFmtId="0" fontId="45" fillId="0" borderId="16" xfId="32" applyNumberFormat="1" applyFont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0" fillId="0" borderId="0" xfId="23" applyFont="1"/>
    <xf numFmtId="0" fontId="20" fillId="0" borderId="0" xfId="23" applyFont="1" applyAlignment="1">
      <alignment horizontal="center" vertical="center"/>
    </xf>
    <xf numFmtId="0" fontId="20" fillId="0" borderId="9" xfId="23" applyFont="1" applyBorder="1"/>
    <xf numFmtId="176" fontId="21" fillId="0" borderId="1" xfId="39" applyNumberFormat="1" applyFont="1" applyBorder="1" applyAlignment="1">
      <alignment horizontal="right" vertical="center"/>
    </xf>
    <xf numFmtId="0" fontId="24" fillId="0" borderId="9" xfId="23" applyFont="1" applyBorder="1"/>
    <xf numFmtId="176" fontId="26" fillId="0" borderId="1" xfId="39" applyNumberFormat="1" applyFont="1" applyBorder="1" applyAlignment="1">
      <alignment horizontal="right" vertical="center"/>
    </xf>
    <xf numFmtId="0" fontId="26" fillId="0" borderId="0" xfId="23" applyFont="1"/>
    <xf numFmtId="0" fontId="24" fillId="0" borderId="11" xfId="23" applyFont="1" applyBorder="1"/>
    <xf numFmtId="176" fontId="26" fillId="0" borderId="2" xfId="39" applyNumberFormat="1" applyFont="1" applyBorder="1" applyAlignment="1">
      <alignment horizontal="right" vertical="center"/>
    </xf>
    <xf numFmtId="10" fontId="20" fillId="2" borderId="18" xfId="39" applyNumberFormat="1" applyFont="1" applyFill="1" applyBorder="1" applyAlignment="1">
      <alignment vertical="center"/>
    </xf>
    <xf numFmtId="179" fontId="20" fillId="0" borderId="0" xfId="23" applyNumberFormat="1" applyFont="1"/>
    <xf numFmtId="0" fontId="20" fillId="2" borderId="0" xfId="23" applyFont="1" applyFill="1" applyBorder="1" applyAlignment="1">
      <alignment vertical="center"/>
    </xf>
    <xf numFmtId="3" fontId="24" fillId="2" borderId="0" xfId="40" applyNumberFormat="1" applyFont="1" applyFill="1" applyBorder="1" applyAlignment="1">
      <alignment horizontal="left" vertical="center"/>
    </xf>
    <xf numFmtId="3" fontId="20" fillId="2" borderId="0" xfId="40" applyNumberFormat="1" applyFont="1" applyFill="1" applyBorder="1" applyAlignment="1">
      <alignment horizontal="left" vertical="center"/>
    </xf>
    <xf numFmtId="0" fontId="21" fillId="0" borderId="0" xfId="41" applyFont="1"/>
    <xf numFmtId="0" fontId="20" fillId="0" borderId="0" xfId="0" applyFont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4" fillId="2" borderId="1" xfId="0" applyFont="1" applyFill="1" applyBorder="1" applyAlignment="1">
      <alignment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quotePrefix="1" applyFont="1" applyFill="1" applyBorder="1" applyAlignment="1">
      <alignment horizontal="center" vertical="center" wrapText="1"/>
    </xf>
    <xf numFmtId="0" fontId="20" fillId="2" borderId="1" xfId="0" quotePrefix="1" applyFont="1" applyFill="1" applyBorder="1" applyAlignment="1">
      <alignment horizontal="left" vertical="center" wrapText="1"/>
    </xf>
    <xf numFmtId="0" fontId="20" fillId="2" borderId="1" xfId="0" applyFont="1" applyFill="1" applyBorder="1"/>
    <xf numFmtId="0" fontId="20" fillId="2" borderId="1" xfId="0" applyFont="1" applyFill="1" applyBorder="1" applyAlignment="1">
      <alignment horizontal="center" vertical="center" wrapText="1"/>
    </xf>
    <xf numFmtId="0" fontId="20" fillId="2" borderId="1" xfId="0" quotePrefix="1" applyFont="1" applyFill="1" applyBorder="1" applyAlignment="1">
      <alignment horizontal="left"/>
    </xf>
    <xf numFmtId="1" fontId="20" fillId="2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2" borderId="2" xfId="0" quotePrefix="1" applyFont="1" applyFill="1" applyBorder="1" applyAlignment="1">
      <alignment horizontal="left" vertical="center" wrapText="1"/>
    </xf>
    <xf numFmtId="0" fontId="20" fillId="2" borderId="2" xfId="0" quotePrefix="1" applyFont="1" applyFill="1" applyBorder="1" applyAlignment="1">
      <alignment horizontal="left"/>
    </xf>
    <xf numFmtId="0" fontId="24" fillId="2" borderId="1" xfId="0" applyFont="1" applyFill="1" applyBorder="1" applyAlignment="1">
      <alignment vertical="center" wrapText="1"/>
    </xf>
    <xf numFmtId="0" fontId="20" fillId="2" borderId="9" xfId="0" quotePrefix="1" applyFont="1" applyFill="1" applyBorder="1" applyAlignment="1">
      <alignment horizontal="left" vertical="center" wrapText="1"/>
    </xf>
    <xf numFmtId="0" fontId="20" fillId="2" borderId="1" xfId="0" quotePrefix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0" borderId="5" xfId="18" applyFont="1" applyBorder="1" applyAlignment="1">
      <alignment horizontal="right" vertical="center"/>
    </xf>
    <xf numFmtId="2" fontId="20" fillId="0" borderId="8" xfId="1" quotePrefix="1" applyNumberFormat="1" applyFont="1" applyBorder="1" applyAlignment="1" applyProtection="1">
      <alignment horizontal="right" vertical="center" wrapText="1"/>
      <protection locked="0"/>
    </xf>
    <xf numFmtId="2" fontId="20" fillId="0" borderId="1" xfId="1" applyNumberFormat="1" applyFont="1" applyBorder="1" applyAlignment="1">
      <alignment horizontal="right" vertical="center" wrapText="1"/>
    </xf>
    <xf numFmtId="166" fontId="20" fillId="0" borderId="9" xfId="1" applyNumberFormat="1" applyFont="1" applyBorder="1" applyAlignment="1">
      <alignment vertical="center" wrapText="1"/>
    </xf>
    <xf numFmtId="166" fontId="20" fillId="0" borderId="1" xfId="1" applyNumberFormat="1" applyFont="1" applyFill="1" applyBorder="1" applyAlignment="1">
      <alignment vertical="center" wrapText="1"/>
    </xf>
    <xf numFmtId="0" fontId="20" fillId="0" borderId="2" xfId="1" quotePrefix="1" applyNumberFormat="1" applyFont="1" applyBorder="1" applyAlignment="1" applyProtection="1">
      <alignment horizontal="left" vertical="center" wrapText="1"/>
    </xf>
    <xf numFmtId="0" fontId="20" fillId="0" borderId="0" xfId="1" applyFont="1" applyAlignment="1">
      <alignment vertical="center" wrapText="1"/>
    </xf>
    <xf numFmtId="0" fontId="20" fillId="0" borderId="0" xfId="1" applyFont="1" applyBorder="1" applyAlignment="1" applyProtection="1">
      <alignment vertical="center" wrapText="1"/>
    </xf>
    <xf numFmtId="0" fontId="20" fillId="0" borderId="0" xfId="1" applyFont="1" applyFill="1" applyBorder="1" applyAlignment="1" applyProtection="1">
      <alignment horizontal="right" vertical="center" wrapText="1"/>
    </xf>
    <xf numFmtId="0" fontId="34" fillId="0" borderId="5" xfId="1" applyFont="1" applyFill="1" applyBorder="1" applyAlignment="1" applyProtection="1">
      <alignment vertical="center" wrapText="1"/>
    </xf>
    <xf numFmtId="0" fontId="24" fillId="0" borderId="0" xfId="1" applyFont="1" applyAlignment="1">
      <alignment vertical="center" wrapText="1"/>
    </xf>
    <xf numFmtId="10" fontId="20" fillId="0" borderId="0" xfId="2" applyNumberFormat="1" applyFont="1" applyAlignment="1" applyProtection="1"/>
    <xf numFmtId="0" fontId="20" fillId="0" borderId="0" xfId="1" applyFont="1" applyAlignment="1"/>
    <xf numFmtId="0" fontId="20" fillId="0" borderId="0" xfId="1" applyFont="1" applyAlignment="1" applyProtection="1">
      <alignment vertical="center" wrapText="1"/>
    </xf>
    <xf numFmtId="0" fontId="24" fillId="0" borderId="1" xfId="1" applyFont="1" applyBorder="1" applyAlignment="1">
      <alignment horizontal="center" vertical="center" wrapText="1"/>
    </xf>
    <xf numFmtId="166" fontId="20" fillId="0" borderId="9" xfId="1" applyNumberFormat="1" applyFont="1" applyFill="1" applyBorder="1" applyAlignment="1">
      <alignment vertical="center" wrapText="1"/>
    </xf>
    <xf numFmtId="0" fontId="24" fillId="0" borderId="8" xfId="1" applyFont="1" applyFill="1" applyBorder="1" applyAlignment="1" applyProtection="1">
      <alignment horizontal="center" vertical="center" wrapText="1"/>
    </xf>
    <xf numFmtId="0" fontId="24" fillId="0" borderId="9" xfId="1" applyFont="1" applyBorder="1" applyAlignment="1">
      <alignment horizontal="center" vertical="center" wrapText="1"/>
    </xf>
    <xf numFmtId="0" fontId="24" fillId="0" borderId="0" xfId="1" quotePrefix="1" applyFont="1" applyBorder="1" applyAlignment="1" applyProtection="1">
      <alignment horizontal="left"/>
    </xf>
    <xf numFmtId="165" fontId="20" fillId="0" borderId="1" xfId="38" applyFont="1" applyBorder="1" applyAlignment="1">
      <alignment vertical="center" wrapText="1"/>
    </xf>
    <xf numFmtId="165" fontId="24" fillId="0" borderId="1" xfId="38" applyFont="1" applyBorder="1" applyAlignment="1">
      <alignment vertical="center" wrapText="1"/>
    </xf>
    <xf numFmtId="0" fontId="20" fillId="0" borderId="1" xfId="1" quotePrefix="1" applyNumberFormat="1" applyFont="1" applyBorder="1" applyAlignment="1" applyProtection="1">
      <alignment horizontal="left" vertical="center"/>
    </xf>
    <xf numFmtId="0" fontId="20" fillId="0" borderId="1" xfId="1" applyNumberFormat="1" applyFont="1" applyBorder="1" applyAlignment="1" applyProtection="1">
      <alignment horizontal="left" vertical="center"/>
    </xf>
    <xf numFmtId="0" fontId="20" fillId="2" borderId="1" xfId="1" quotePrefix="1" applyNumberFormat="1" applyFont="1" applyFill="1" applyBorder="1" applyAlignment="1" applyProtection="1">
      <alignment horizontal="left" vertical="center"/>
    </xf>
    <xf numFmtId="0" fontId="24" fillId="0" borderId="0" xfId="27" applyFont="1" applyFill="1" applyAlignment="1">
      <alignment horizontal="center"/>
    </xf>
    <xf numFmtId="165" fontId="20" fillId="0" borderId="0" xfId="2" applyNumberFormat="1" applyFont="1" applyAlignment="1" applyProtection="1"/>
    <xf numFmtId="180" fontId="20" fillId="0" borderId="0" xfId="2" applyNumberFormat="1" applyFont="1" applyAlignment="1" applyProtection="1"/>
    <xf numFmtId="43" fontId="20" fillId="0" borderId="0" xfId="1" applyNumberFormat="1" applyFont="1" applyAlignment="1" applyProtection="1">
      <alignment vertical="center" wrapText="1"/>
    </xf>
    <xf numFmtId="0" fontId="24" fillId="0" borderId="3" xfId="1" applyFont="1" applyFill="1" applyBorder="1" applyAlignment="1">
      <alignment horizontal="center" vertical="center" wrapText="1"/>
    </xf>
    <xf numFmtId="166" fontId="24" fillId="0" borderId="1" xfId="1" quotePrefix="1" applyNumberFormat="1" applyFont="1" applyFill="1" applyBorder="1" applyAlignment="1" applyProtection="1">
      <alignment horizontal="right" vertical="center" wrapText="1"/>
      <protection locked="0"/>
    </xf>
    <xf numFmtId="167" fontId="24" fillId="0" borderId="1" xfId="1" quotePrefix="1" applyNumberFormat="1" applyFont="1" applyFill="1" applyBorder="1" applyAlignment="1" applyProtection="1">
      <alignment horizontal="right" vertical="center" wrapText="1"/>
      <protection locked="0"/>
    </xf>
    <xf numFmtId="2" fontId="20" fillId="0" borderId="1" xfId="1" quotePrefix="1" applyNumberFormat="1" applyFont="1" applyFill="1" applyBorder="1" applyAlignment="1" applyProtection="1">
      <alignment horizontal="right" vertical="center" wrapText="1"/>
      <protection locked="0"/>
    </xf>
    <xf numFmtId="166" fontId="20" fillId="0" borderId="1" xfId="1" quotePrefix="1" applyNumberFormat="1" applyFont="1" applyFill="1" applyBorder="1" applyAlignment="1" applyProtection="1">
      <alignment horizontal="right" vertical="center" wrapText="1"/>
      <protection locked="0"/>
    </xf>
    <xf numFmtId="2" fontId="24" fillId="0" borderId="2" xfId="1" quotePrefix="1" applyNumberFormat="1" applyFont="1" applyFill="1" applyBorder="1" applyAlignment="1" applyProtection="1">
      <alignment horizontal="right" vertical="center" wrapText="1"/>
      <protection locked="0"/>
    </xf>
    <xf numFmtId="167" fontId="24" fillId="0" borderId="2" xfId="1" quotePrefix="1" applyNumberFormat="1" applyFont="1" applyFill="1" applyBorder="1" applyAlignment="1" applyProtection="1">
      <alignment horizontal="right" vertical="center" wrapText="1"/>
      <protection locked="0"/>
    </xf>
    <xf numFmtId="166" fontId="24" fillId="2" borderId="2" xfId="1" quotePrefix="1" applyNumberFormat="1" applyFont="1" applyFill="1" applyBorder="1" applyAlignment="1" applyProtection="1">
      <alignment horizontal="right" vertical="center" wrapText="1"/>
      <protection locked="0"/>
    </xf>
    <xf numFmtId="10" fontId="20" fillId="0" borderId="0" xfId="2" applyNumberFormat="1" applyFont="1" applyFill="1" applyAlignment="1" applyProtection="1"/>
    <xf numFmtId="2" fontId="20" fillId="0" borderId="0" xfId="1" applyNumberFormat="1" applyFont="1" applyAlignment="1"/>
    <xf numFmtId="0" fontId="20" fillId="0" borderId="0" xfId="1" applyFont="1" applyAlignment="1">
      <alignment vertical="center"/>
    </xf>
    <xf numFmtId="0" fontId="20" fillId="0" borderId="0" xfId="1" applyFont="1" applyFill="1" applyAlignment="1" applyProtection="1">
      <alignment vertical="center" wrapText="1"/>
    </xf>
    <xf numFmtId="0" fontId="20" fillId="0" borderId="0" xfId="1" applyFont="1" applyBorder="1" applyAlignment="1">
      <alignment vertical="center" wrapText="1"/>
    </xf>
    <xf numFmtId="0" fontId="20" fillId="0" borderId="5" xfId="1" applyFont="1" applyFill="1" applyBorder="1" applyAlignment="1" applyProtection="1">
      <alignment vertical="center" wrapText="1"/>
    </xf>
    <xf numFmtId="0" fontId="24" fillId="0" borderId="1" xfId="1" applyFont="1" applyFill="1" applyBorder="1" applyAlignment="1" applyProtection="1">
      <alignment horizontal="center" vertical="center" wrapText="1"/>
    </xf>
    <xf numFmtId="0" fontId="24" fillId="0" borderId="1" xfId="1" applyFont="1" applyFill="1" applyBorder="1" applyAlignment="1">
      <alignment horizontal="center" vertical="center" wrapText="1"/>
    </xf>
    <xf numFmtId="167" fontId="24" fillId="0" borderId="1" xfId="1" applyNumberFormat="1" applyFont="1" applyFill="1" applyBorder="1" applyAlignment="1">
      <alignment horizontal="right" vertical="center" wrapText="1"/>
    </xf>
    <xf numFmtId="167" fontId="24" fillId="0" borderId="2" xfId="1" applyNumberFormat="1" applyFont="1" applyFill="1" applyBorder="1" applyAlignment="1">
      <alignment horizontal="right" vertical="center" wrapText="1"/>
    </xf>
    <xf numFmtId="167" fontId="20" fillId="0" borderId="1" xfId="1" applyNumberFormat="1" applyFont="1" applyFill="1" applyBorder="1" applyAlignment="1">
      <alignment vertical="center" wrapText="1"/>
    </xf>
    <xf numFmtId="167" fontId="20" fillId="0" borderId="1" xfId="1" applyNumberFormat="1" applyFont="1" applyFill="1" applyBorder="1" applyAlignment="1">
      <alignment horizontal="right" vertical="center" wrapText="1"/>
    </xf>
    <xf numFmtId="0" fontId="24" fillId="0" borderId="0" xfId="34" applyFont="1" applyBorder="1" applyAlignment="1">
      <alignment vertical="center"/>
    </xf>
    <xf numFmtId="2" fontId="24" fillId="0" borderId="0" xfId="34" applyNumberFormat="1" applyFont="1" applyBorder="1" applyAlignment="1">
      <alignment vertical="center" wrapText="1"/>
    </xf>
    <xf numFmtId="2" fontId="20" fillId="0" borderId="0" xfId="34" applyNumberFormat="1" applyFont="1" applyBorder="1" applyAlignment="1">
      <alignment horizontal="right" vertical="center"/>
    </xf>
    <xf numFmtId="2" fontId="20" fillId="0" borderId="0" xfId="34" quotePrefix="1" applyNumberFormat="1" applyFont="1" applyBorder="1" applyAlignment="1">
      <alignment horizontal="right" vertical="center"/>
    </xf>
    <xf numFmtId="2" fontId="20" fillId="0" borderId="0" xfId="34" quotePrefix="1" applyNumberFormat="1" applyFont="1" applyBorder="1" applyAlignment="1">
      <alignment horizontal="right" vertical="center" wrapText="1"/>
    </xf>
    <xf numFmtId="49" fontId="20" fillId="0" borderId="0" xfId="34" applyNumberFormat="1" applyFont="1" applyBorder="1" applyAlignment="1">
      <alignment vertical="center"/>
    </xf>
    <xf numFmtId="49" fontId="20" fillId="0" borderId="0" xfId="34" applyNumberFormat="1" applyFont="1" applyBorder="1" applyAlignment="1">
      <alignment horizontal="right" vertical="center" wrapText="1"/>
    </xf>
    <xf numFmtId="2" fontId="20" fillId="0" borderId="0" xfId="34" applyNumberFormat="1" applyFont="1" applyBorder="1" applyAlignment="1">
      <alignment horizontal="right" vertical="center" wrapText="1"/>
    </xf>
    <xf numFmtId="2" fontId="20" fillId="0" borderId="0" xfId="34" applyNumberFormat="1" applyFont="1" applyFill="1" applyBorder="1" applyAlignment="1">
      <alignment horizontal="right" vertical="center"/>
    </xf>
    <xf numFmtId="49" fontId="20" fillId="0" borderId="0" xfId="34" applyNumberFormat="1" applyFont="1" applyBorder="1" applyAlignment="1">
      <alignment horizontal="right" vertical="center"/>
    </xf>
    <xf numFmtId="2" fontId="24" fillId="0" borderId="0" xfId="34" applyNumberFormat="1" applyFont="1" applyBorder="1" applyAlignment="1">
      <alignment horizontal="right" vertical="center"/>
    </xf>
    <xf numFmtId="49" fontId="24" fillId="0" borderId="0" xfId="34" applyNumberFormat="1" applyFont="1" applyBorder="1" applyAlignment="1">
      <alignment vertical="center"/>
    </xf>
    <xf numFmtId="0" fontId="20" fillId="0" borderId="0" xfId="34" quotePrefix="1" applyFont="1" applyBorder="1" applyAlignment="1">
      <alignment horizontal="right" vertical="center" wrapText="1"/>
    </xf>
    <xf numFmtId="166" fontId="20" fillId="0" borderId="0" xfId="34" applyNumberFormat="1" applyFont="1" applyBorder="1" applyAlignment="1">
      <alignment horizontal="right" vertical="center"/>
    </xf>
    <xf numFmtId="2" fontId="20" fillId="0" borderId="0" xfId="34" applyNumberFormat="1" applyFont="1" applyBorder="1" applyAlignment="1">
      <alignment vertical="center"/>
    </xf>
    <xf numFmtId="1" fontId="20" fillId="0" borderId="0" xfId="34" applyNumberFormat="1" applyFont="1" applyBorder="1" applyAlignment="1">
      <alignment vertical="center"/>
    </xf>
    <xf numFmtId="166" fontId="20" fillId="0" borderId="0" xfId="34" applyNumberFormat="1" applyFont="1" applyBorder="1" applyAlignment="1">
      <alignment horizontal="right" vertical="center" wrapText="1"/>
    </xf>
    <xf numFmtId="2" fontId="24" fillId="0" borderId="0" xfId="34" applyNumberFormat="1" applyFont="1" applyBorder="1" applyAlignment="1">
      <alignment vertical="center"/>
    </xf>
    <xf numFmtId="1" fontId="24" fillId="0" borderId="0" xfId="34" applyNumberFormat="1" applyFont="1" applyBorder="1" applyAlignment="1">
      <alignment vertical="center"/>
    </xf>
    <xf numFmtId="0" fontId="24" fillId="0" borderId="0" xfId="27" applyFont="1" applyFill="1"/>
    <xf numFmtId="0" fontId="24" fillId="0" borderId="0" xfId="27" applyFont="1" applyFill="1" applyBorder="1"/>
    <xf numFmtId="1" fontId="24" fillId="0" borderId="0" xfId="27" applyNumberFormat="1" applyFont="1" applyFill="1"/>
    <xf numFmtId="0" fontId="47" fillId="0" borderId="0" xfId="27" applyFont="1" applyFill="1"/>
    <xf numFmtId="1" fontId="24" fillId="0" borderId="0" xfId="27" applyNumberFormat="1" applyFont="1" applyFill="1" applyBorder="1"/>
    <xf numFmtId="2" fontId="42" fillId="0" borderId="0" xfId="27" applyNumberFormat="1" applyFont="1" applyFill="1" applyBorder="1"/>
    <xf numFmtId="0" fontId="36" fillId="0" borderId="0" xfId="27" applyFont="1" applyFill="1" applyBorder="1"/>
    <xf numFmtId="0" fontId="36" fillId="0" borderId="0" xfId="27" applyFont="1" applyFill="1"/>
    <xf numFmtId="0" fontId="36" fillId="0" borderId="0" xfId="27" applyFont="1" applyFill="1" applyAlignment="1">
      <alignment wrapText="1"/>
    </xf>
    <xf numFmtId="0" fontId="48" fillId="0" borderId="0" xfId="27" applyFont="1" applyFill="1" applyAlignment="1">
      <alignment wrapText="1"/>
    </xf>
    <xf numFmtId="0" fontId="20" fillId="0" borderId="4" xfId="29" applyFont="1" applyFill="1" applyBorder="1" applyAlignment="1">
      <alignment horizontal="right"/>
    </xf>
    <xf numFmtId="0" fontId="20" fillId="0" borderId="1" xfId="29" applyFont="1" applyFill="1" applyBorder="1" applyAlignment="1">
      <alignment horizontal="right"/>
    </xf>
    <xf numFmtId="0" fontId="42" fillId="0" borderId="0" xfId="27" quotePrefix="1" applyFont="1" applyBorder="1" applyAlignment="1">
      <alignment horizontal="center" vertical="center"/>
    </xf>
    <xf numFmtId="0" fontId="42" fillId="0" borderId="1" xfId="27" applyFont="1" applyBorder="1" applyAlignment="1">
      <alignment horizontal="center" vertical="center" wrapText="1"/>
    </xf>
    <xf numFmtId="0" fontId="24" fillId="0" borderId="1" xfId="27" applyFont="1" applyBorder="1" applyAlignment="1">
      <alignment horizontal="center" vertical="center" wrapText="1"/>
    </xf>
    <xf numFmtId="0" fontId="42" fillId="0" borderId="0" xfId="27" applyFont="1" applyBorder="1" applyAlignment="1">
      <alignment horizontal="left" vertical="center" wrapText="1"/>
    </xf>
    <xf numFmtId="0" fontId="42" fillId="0" borderId="9" xfId="27" applyFont="1" applyBorder="1" applyAlignment="1">
      <alignment horizontal="left" vertical="center"/>
    </xf>
    <xf numFmtId="0" fontId="42" fillId="0" borderId="19" xfId="27" applyFont="1" applyBorder="1" applyAlignment="1">
      <alignment horizontal="left" vertical="center" wrapText="1"/>
    </xf>
    <xf numFmtId="0" fontId="41" fillId="0" borderId="9" xfId="27" applyFont="1" applyBorder="1" applyAlignment="1">
      <alignment vertical="center"/>
    </xf>
    <xf numFmtId="0" fontId="41" fillId="0" borderId="11" xfId="27" applyFont="1" applyBorder="1" applyAlignment="1">
      <alignment vertical="center"/>
    </xf>
    <xf numFmtId="0" fontId="36" fillId="0" borderId="3" xfId="27" applyFont="1" applyBorder="1" applyAlignment="1">
      <alignment horizontal="center" vertical="center" wrapText="1"/>
    </xf>
    <xf numFmtId="0" fontId="49" fillId="0" borderId="3" xfId="27" applyFont="1" applyBorder="1" applyAlignment="1">
      <alignment horizontal="center" vertical="center" wrapText="1"/>
    </xf>
    <xf numFmtId="0" fontId="50" fillId="0" borderId="0" xfId="27" applyFont="1" applyAlignment="1">
      <alignment horizontal="center" vertical="center" wrapText="1"/>
    </xf>
    <xf numFmtId="0" fontId="24" fillId="0" borderId="3" xfId="8" applyFont="1" applyBorder="1" applyAlignment="1">
      <alignment horizontal="center" vertical="center"/>
    </xf>
    <xf numFmtId="0" fontId="24" fillId="0" borderId="3" xfId="8" applyFont="1" applyBorder="1" applyAlignment="1">
      <alignment horizontal="center" vertical="center" wrapText="1"/>
    </xf>
    <xf numFmtId="0" fontId="24" fillId="0" borderId="3" xfId="8" applyFont="1" applyFill="1" applyBorder="1" applyAlignment="1">
      <alignment horizontal="center" vertical="center"/>
    </xf>
    <xf numFmtId="0" fontId="24" fillId="0" borderId="3" xfId="8" applyFont="1" applyFill="1" applyBorder="1" applyAlignment="1">
      <alignment horizontal="center" vertical="center" wrapText="1"/>
    </xf>
    <xf numFmtId="0" fontId="24" fillId="0" borderId="3" xfId="15" applyFont="1" applyFill="1" applyBorder="1" applyAlignment="1">
      <alignment horizontal="center" vertical="center"/>
    </xf>
    <xf numFmtId="0" fontId="19" fillId="0" borderId="5" xfId="15" applyFont="1" applyBorder="1" applyAlignment="1">
      <alignment horizontal="right" vertical="center"/>
    </xf>
    <xf numFmtId="0" fontId="24" fillId="0" borderId="3" xfId="18" applyFont="1" applyFill="1" applyBorder="1" applyAlignment="1">
      <alignment horizontal="center" vertical="center" wrapText="1"/>
    </xf>
    <xf numFmtId="165" fontId="20" fillId="0" borderId="1" xfId="38" applyFont="1" applyFill="1" applyBorder="1" applyAlignment="1">
      <alignment horizontal="right"/>
    </xf>
    <xf numFmtId="165" fontId="20" fillId="0" borderId="1" xfId="38" applyFont="1" applyFill="1" applyBorder="1"/>
    <xf numFmtId="0" fontId="25" fillId="0" borderId="0" xfId="0" applyFont="1" applyFill="1" applyBorder="1" applyAlignment="1">
      <alignment horizontal="left" wrapText="1"/>
    </xf>
    <xf numFmtId="0" fontId="25" fillId="0" borderId="0" xfId="0" applyFont="1" applyFill="1" applyBorder="1" applyAlignment="1">
      <alignment horizontal="left"/>
    </xf>
    <xf numFmtId="0" fontId="25" fillId="0" borderId="0" xfId="21" applyFont="1" applyBorder="1" applyAlignment="1">
      <alignment horizontal="left" vertical="center" wrapText="1"/>
    </xf>
    <xf numFmtId="0" fontId="24" fillId="2" borderId="0" xfId="1" applyFont="1" applyFill="1" applyBorder="1" applyAlignment="1">
      <alignment vertical="center"/>
    </xf>
    <xf numFmtId="0" fontId="20" fillId="2" borderId="9" xfId="1" applyFont="1" applyFill="1" applyBorder="1" applyAlignment="1">
      <alignment vertical="center" wrapText="1"/>
    </xf>
    <xf numFmtId="165" fontId="20" fillId="0" borderId="1" xfId="38" applyFont="1" applyFill="1" applyBorder="1" applyAlignment="1">
      <alignment horizontal="right" vertical="center" wrapText="1"/>
    </xf>
    <xf numFmtId="165" fontId="20" fillId="2" borderId="1" xfId="38" applyFont="1" applyFill="1" applyBorder="1" applyAlignment="1">
      <alignment horizontal="right" vertical="center" wrapText="1"/>
    </xf>
    <xf numFmtId="165" fontId="24" fillId="0" borderId="1" xfId="38" applyFont="1" applyFill="1" applyBorder="1" applyAlignment="1">
      <alignment horizontal="right" vertical="center" wrapText="1"/>
    </xf>
    <xf numFmtId="165" fontId="24" fillId="0" borderId="2" xfId="38" applyFont="1" applyFill="1" applyBorder="1" applyAlignment="1" applyProtection="1">
      <alignment horizontal="right" vertical="center" wrapText="1"/>
    </xf>
    <xf numFmtId="165" fontId="24" fillId="0" borderId="2" xfId="38" applyFont="1" applyFill="1" applyBorder="1" applyAlignment="1">
      <alignment horizontal="right" vertical="center" wrapText="1"/>
    </xf>
    <xf numFmtId="0" fontId="24" fillId="0" borderId="1" xfId="15" applyFont="1" applyBorder="1" applyAlignment="1">
      <alignment horizontal="center" vertical="center" wrapText="1"/>
    </xf>
    <xf numFmtId="0" fontId="24" fillId="0" borderId="1" xfId="15" applyFont="1" applyFill="1" applyBorder="1" applyAlignment="1">
      <alignment horizontal="center" vertical="center" wrapText="1"/>
    </xf>
    <xf numFmtId="0" fontId="24" fillId="0" borderId="1" xfId="15" applyFont="1" applyBorder="1" applyAlignment="1">
      <alignment horizontal="center" vertical="center"/>
    </xf>
    <xf numFmtId="165" fontId="21" fillId="0" borderId="1" xfId="38" applyFont="1" applyFill="1" applyBorder="1" applyAlignment="1">
      <alignment horizontal="right" vertical="center"/>
    </xf>
    <xf numFmtId="165" fontId="20" fillId="0" borderId="1" xfId="38" applyFont="1" applyBorder="1" applyAlignment="1">
      <alignment vertical="center"/>
    </xf>
    <xf numFmtId="165" fontId="20" fillId="0" borderId="1" xfId="38" applyFont="1" applyBorder="1" applyAlignment="1">
      <alignment horizontal="right" vertical="center"/>
    </xf>
    <xf numFmtId="165" fontId="20" fillId="0" borderId="1" xfId="38" applyFont="1" applyBorder="1" applyAlignment="1">
      <alignment horizontal="right" vertical="center" wrapText="1"/>
    </xf>
    <xf numFmtId="165" fontId="20" fillId="0" borderId="1" xfId="38" applyFont="1" applyFill="1" applyBorder="1" applyAlignment="1">
      <alignment horizontal="right" vertical="center"/>
    </xf>
    <xf numFmtId="165" fontId="24" fillId="0" borderId="1" xfId="38" applyFont="1" applyFill="1" applyBorder="1" applyAlignment="1">
      <alignment horizontal="right" vertical="center"/>
    </xf>
    <xf numFmtId="165" fontId="24" fillId="0" borderId="1" xfId="38" applyFont="1" applyBorder="1" applyAlignment="1">
      <alignment horizontal="right" vertical="center" wrapText="1"/>
    </xf>
    <xf numFmtId="165" fontId="24" fillId="0" borderId="2" xfId="38" applyFont="1" applyFill="1" applyBorder="1" applyAlignment="1">
      <alignment horizontal="right" vertical="center"/>
    </xf>
    <xf numFmtId="165" fontId="24" fillId="0" borderId="2" xfId="38" applyFont="1" applyBorder="1" applyAlignment="1">
      <alignment vertical="center" wrapText="1"/>
    </xf>
    <xf numFmtId="165" fontId="24" fillId="0" borderId="2" xfId="38" applyFont="1" applyBorder="1" applyAlignment="1">
      <alignment horizontal="right" vertical="center" wrapText="1"/>
    </xf>
    <xf numFmtId="0" fontId="19" fillId="0" borderId="5" xfId="15" applyFont="1" applyBorder="1" applyAlignment="1">
      <alignment vertical="center"/>
    </xf>
    <xf numFmtId="0" fontId="24" fillId="0" borderId="1" xfId="18" applyFont="1" applyFill="1" applyBorder="1" applyAlignment="1">
      <alignment horizontal="left" vertical="center" wrapText="1"/>
    </xf>
    <xf numFmtId="0" fontId="24" fillId="0" borderId="3" xfId="18" applyFont="1" applyFill="1" applyBorder="1" applyAlignment="1">
      <alignment horizontal="center" wrapText="1"/>
    </xf>
    <xf numFmtId="0" fontId="24" fillId="0" borderId="3" xfId="18" applyFont="1" applyBorder="1" applyAlignment="1">
      <alignment vertical="center"/>
    </xf>
    <xf numFmtId="0" fontId="24" fillId="0" borderId="1" xfId="18" applyFont="1" applyBorder="1" applyAlignment="1">
      <alignment vertical="center" wrapText="1"/>
    </xf>
    <xf numFmtId="1" fontId="20" fillId="0" borderId="1" xfId="18" applyNumberFormat="1" applyFont="1" applyBorder="1" applyAlignment="1">
      <alignment vertical="center"/>
    </xf>
    <xf numFmtId="0" fontId="20" fillId="0" borderId="1" xfId="18" applyFont="1" applyBorder="1" applyAlignment="1">
      <alignment vertical="center" wrapText="1"/>
    </xf>
    <xf numFmtId="0" fontId="20" fillId="0" borderId="1" xfId="18" applyFont="1" applyBorder="1" applyAlignment="1">
      <alignment horizontal="left" vertical="center" wrapText="1"/>
    </xf>
    <xf numFmtId="0" fontId="20" fillId="0" borderId="1" xfId="21" applyFont="1" applyBorder="1" applyAlignment="1">
      <alignment vertical="center" wrapText="1"/>
    </xf>
    <xf numFmtId="0" fontId="20" fillId="0" borderId="1" xfId="21" applyFont="1" applyBorder="1" applyAlignment="1">
      <alignment horizontal="right" vertical="center" wrapText="1"/>
    </xf>
    <xf numFmtId="0" fontId="20" fillId="0" borderId="8" xfId="18" applyFont="1" applyFill="1" applyBorder="1" applyAlignment="1">
      <alignment horizontal="right" vertical="center" wrapText="1"/>
    </xf>
    <xf numFmtId="0" fontId="24" fillId="0" borderId="8" xfId="18" applyFont="1" applyFill="1" applyBorder="1" applyAlignment="1">
      <alignment horizontal="right" vertical="center" wrapText="1"/>
    </xf>
    <xf numFmtId="0" fontId="24" fillId="0" borderId="1" xfId="21" applyFont="1" applyBorder="1" applyAlignment="1">
      <alignment vertical="center" wrapText="1"/>
    </xf>
    <xf numFmtId="166" fontId="24" fillId="0" borderId="1" xfId="18" applyNumberFormat="1" applyFont="1" applyFill="1" applyBorder="1" applyAlignment="1">
      <alignment horizontal="right" vertical="center" wrapText="1"/>
    </xf>
    <xf numFmtId="0" fontId="24" fillId="0" borderId="2" xfId="18" applyFont="1" applyBorder="1" applyAlignment="1">
      <alignment vertical="center" wrapText="1"/>
    </xf>
    <xf numFmtId="0" fontId="20" fillId="0" borderId="0" xfId="18" applyFont="1" applyBorder="1" applyAlignment="1">
      <alignment horizontal="right" vertical="center"/>
    </xf>
    <xf numFmtId="0" fontId="24" fillId="0" borderId="12" xfId="21" applyFont="1" applyBorder="1" applyAlignment="1">
      <alignment horizontal="center" vertical="center"/>
    </xf>
    <xf numFmtId="0" fontId="24" fillId="2" borderId="3" xfId="21" applyFont="1" applyFill="1" applyBorder="1" applyAlignment="1">
      <alignment horizontal="center" vertical="center" wrapText="1"/>
    </xf>
    <xf numFmtId="0" fontId="24" fillId="0" borderId="3" xfId="21" applyFont="1" applyFill="1" applyBorder="1" applyAlignment="1">
      <alignment horizontal="center" wrapText="1"/>
    </xf>
    <xf numFmtId="0" fontId="24" fillId="0" borderId="9" xfId="21" applyFont="1" applyBorder="1" applyAlignment="1">
      <alignment horizontal="right" vertical="center" wrapText="1"/>
    </xf>
    <xf numFmtId="0" fontId="24" fillId="0" borderId="4" xfId="21" applyFont="1" applyBorder="1" applyAlignment="1">
      <alignment horizontal="right" vertical="center" wrapText="1"/>
    </xf>
    <xf numFmtId="0" fontId="20" fillId="0" borderId="9" xfId="21" applyFont="1" applyBorder="1" applyAlignment="1">
      <alignment horizontal="right" vertical="center" wrapText="1"/>
    </xf>
    <xf numFmtId="166" fontId="20" fillId="0" borderId="1" xfId="18" applyNumberFormat="1" applyFont="1" applyFill="1" applyBorder="1" applyAlignment="1">
      <alignment horizontal="right" vertical="center" wrapText="1"/>
    </xf>
    <xf numFmtId="0" fontId="20" fillId="0" borderId="0" xfId="21" applyFont="1" applyAlignment="1">
      <alignment vertical="center"/>
    </xf>
    <xf numFmtId="0" fontId="20" fillId="0" borderId="0" xfId="21" applyFont="1" applyBorder="1" applyAlignment="1">
      <alignment vertical="center" wrapText="1"/>
    </xf>
    <xf numFmtId="0" fontId="20" fillId="0" borderId="0" xfId="21" applyFont="1" applyBorder="1" applyAlignment="1">
      <alignment horizontal="right" vertical="center" wrapText="1"/>
    </xf>
    <xf numFmtId="0" fontId="24" fillId="0" borderId="0" xfId="21" applyFont="1" applyBorder="1" applyAlignment="1">
      <alignment vertical="center" wrapText="1"/>
    </xf>
    <xf numFmtId="2" fontId="24" fillId="0" borderId="0" xfId="21" applyNumberFormat="1" applyFont="1" applyBorder="1" applyAlignment="1">
      <alignment horizontal="right" vertical="center"/>
    </xf>
    <xf numFmtId="2" fontId="20" fillId="0" borderId="0" xfId="21" applyNumberFormat="1" applyFont="1" applyBorder="1" applyAlignment="1">
      <alignment horizontal="right" vertical="center" wrapText="1"/>
    </xf>
    <xf numFmtId="0" fontId="20" fillId="0" borderId="0" xfId="21" applyFont="1" applyBorder="1" applyAlignment="1">
      <alignment horizontal="center" vertical="center" wrapText="1"/>
    </xf>
    <xf numFmtId="166" fontId="24" fillId="0" borderId="0" xfId="21" applyNumberFormat="1" applyFont="1" applyBorder="1" applyAlignment="1">
      <alignment horizontal="right" vertical="center"/>
    </xf>
    <xf numFmtId="0" fontId="24" fillId="0" borderId="0" xfId="21" applyFont="1" applyBorder="1" applyAlignment="1">
      <alignment vertical="center"/>
    </xf>
    <xf numFmtId="0" fontId="20" fillId="0" borderId="15" xfId="18" quotePrefix="1" applyFont="1" applyBorder="1" applyAlignment="1">
      <alignment vertical="center"/>
    </xf>
    <xf numFmtId="0" fontId="20" fillId="0" borderId="0" xfId="21" applyFont="1" applyAlignment="1">
      <alignment vertical="center" wrapText="1"/>
    </xf>
    <xf numFmtId="49" fontId="20" fillId="0" borderId="0" xfId="18" applyNumberFormat="1" applyFont="1"/>
    <xf numFmtId="49" fontId="24" fillId="0" borderId="3" xfId="18" applyNumberFormat="1" applyFont="1" applyFill="1" applyBorder="1" applyAlignment="1">
      <alignment horizontal="center" vertical="center" wrapText="1"/>
    </xf>
    <xf numFmtId="1" fontId="24" fillId="0" borderId="3" xfId="18" applyNumberFormat="1" applyFont="1" applyFill="1" applyBorder="1" applyAlignment="1">
      <alignment horizontal="center" vertical="center" wrapText="1"/>
    </xf>
    <xf numFmtId="49" fontId="24" fillId="0" borderId="3" xfId="18" applyNumberFormat="1" applyFont="1" applyBorder="1" applyAlignment="1">
      <alignment horizontal="center" vertical="center" wrapText="1"/>
    </xf>
    <xf numFmtId="49" fontId="24" fillId="2" borderId="3" xfId="18" applyNumberFormat="1" applyFont="1" applyFill="1" applyBorder="1" applyAlignment="1">
      <alignment horizontal="center" vertical="center" wrapText="1"/>
    </xf>
    <xf numFmtId="49" fontId="24" fillId="0" borderId="3" xfId="18" applyNumberFormat="1" applyFont="1" applyBorder="1" applyAlignment="1">
      <alignment horizontal="center" vertical="center"/>
    </xf>
    <xf numFmtId="49" fontId="20" fillId="0" borderId="0" xfId="18" applyNumberFormat="1" applyFont="1" applyBorder="1"/>
    <xf numFmtId="49" fontId="24" fillId="0" borderId="1" xfId="18" applyNumberFormat="1" applyFont="1" applyBorder="1" applyAlignment="1">
      <alignment vertical="top" wrapText="1"/>
    </xf>
    <xf numFmtId="1" fontId="20" fillId="0" borderId="1" xfId="18" applyNumberFormat="1" applyFont="1" applyBorder="1" applyAlignment="1">
      <alignment horizontal="right"/>
    </xf>
    <xf numFmtId="49" fontId="20" fillId="0" borderId="4" xfId="18" applyNumberFormat="1" applyFont="1" applyBorder="1" applyAlignment="1">
      <alignment horizontal="right"/>
    </xf>
    <xf numFmtId="49" fontId="20" fillId="0" borderId="4" xfId="18" applyNumberFormat="1" applyFont="1" applyBorder="1" applyAlignment="1">
      <alignment horizontal="right" vertical="center"/>
    </xf>
    <xf numFmtId="49" fontId="20" fillId="0" borderId="1" xfId="18" applyNumberFormat="1" applyFont="1" applyBorder="1" applyAlignment="1">
      <alignment vertical="top" wrapText="1"/>
    </xf>
    <xf numFmtId="49" fontId="20" fillId="0" borderId="1" xfId="18" applyNumberFormat="1" applyFont="1" applyBorder="1" applyAlignment="1">
      <alignment horizontal="right"/>
    </xf>
    <xf numFmtId="49" fontId="20" fillId="0" borderId="1" xfId="18" applyNumberFormat="1" applyFont="1" applyBorder="1" applyAlignment="1">
      <alignment horizontal="right" vertical="center"/>
    </xf>
    <xf numFmtId="49" fontId="20" fillId="0" borderId="1" xfId="18" applyNumberFormat="1" applyFont="1" applyBorder="1" applyAlignment="1">
      <alignment horizontal="left" wrapText="1"/>
    </xf>
    <xf numFmtId="49" fontId="20" fillId="0" borderId="0" xfId="18" applyNumberFormat="1" applyFont="1" applyAlignment="1"/>
    <xf numFmtId="49" fontId="24" fillId="0" borderId="1" xfId="18" applyNumberFormat="1" applyFont="1" applyBorder="1" applyAlignment="1">
      <alignment horizontal="left" vertical="top" wrapText="1"/>
    </xf>
    <xf numFmtId="49" fontId="24" fillId="0" borderId="1" xfId="18" applyNumberFormat="1" applyFont="1" applyBorder="1" applyAlignment="1">
      <alignment horizontal="right"/>
    </xf>
    <xf numFmtId="49" fontId="24" fillId="0" borderId="1" xfId="18" applyNumberFormat="1" applyFont="1" applyBorder="1" applyAlignment="1">
      <alignment wrapText="1"/>
    </xf>
    <xf numFmtId="49" fontId="20" fillId="0" borderId="2" xfId="18" applyNumberFormat="1" applyFont="1" applyBorder="1" applyAlignment="1">
      <alignment vertical="top" wrapText="1"/>
    </xf>
    <xf numFmtId="49" fontId="24" fillId="0" borderId="2" xfId="18" applyNumberFormat="1" applyFont="1" applyBorder="1" applyAlignment="1">
      <alignment horizontal="right" vertical="top"/>
    </xf>
    <xf numFmtId="49" fontId="20" fillId="0" borderId="0" xfId="18" applyNumberFormat="1" applyFont="1" applyBorder="1" applyAlignment="1">
      <alignment vertical="top"/>
    </xf>
    <xf numFmtId="1" fontId="20" fillId="0" borderId="0" xfId="18" applyNumberFormat="1" applyFont="1" applyAlignment="1">
      <alignment horizontal="right"/>
    </xf>
    <xf numFmtId="49" fontId="24" fillId="0" borderId="0" xfId="18" applyNumberFormat="1" applyFont="1"/>
    <xf numFmtId="1" fontId="24" fillId="0" borderId="0" xfId="18" applyNumberFormat="1" applyFont="1" applyBorder="1" applyAlignment="1">
      <alignment horizontal="right" vertical="center"/>
    </xf>
    <xf numFmtId="49" fontId="20" fillId="0" borderId="5" xfId="18" applyNumberFormat="1" applyFont="1" applyBorder="1" applyAlignment="1">
      <alignment horizontal="right"/>
    </xf>
    <xf numFmtId="0" fontId="24" fillId="0" borderId="1" xfId="18" applyFont="1" applyFill="1" applyBorder="1" applyAlignment="1">
      <alignment vertical="center" wrapText="1"/>
    </xf>
    <xf numFmtId="0" fontId="24" fillId="0" borderId="4" xfId="21" applyFont="1" applyFill="1" applyBorder="1" applyAlignment="1">
      <alignment horizontal="right" vertical="center" wrapText="1"/>
    </xf>
    <xf numFmtId="0" fontId="24" fillId="0" borderId="9" xfId="21" applyFont="1" applyFill="1" applyBorder="1" applyAlignment="1">
      <alignment horizontal="right" vertical="center" wrapText="1"/>
    </xf>
    <xf numFmtId="0" fontId="20" fillId="0" borderId="1" xfId="18" applyFont="1" applyFill="1" applyBorder="1" applyAlignment="1">
      <alignment vertical="center" wrapText="1"/>
    </xf>
    <xf numFmtId="0" fontId="24" fillId="0" borderId="1" xfId="21" applyFont="1" applyBorder="1" applyAlignment="1">
      <alignment vertical="top" wrapText="1"/>
    </xf>
    <xf numFmtId="0" fontId="24" fillId="0" borderId="9" xfId="21" applyFont="1" applyBorder="1" applyAlignment="1">
      <alignment vertical="top" wrapText="1"/>
    </xf>
    <xf numFmtId="1" fontId="20" fillId="0" borderId="1" xfId="21" applyNumberFormat="1" applyFont="1" applyBorder="1" applyAlignment="1">
      <alignment horizontal="right" wrapText="1"/>
    </xf>
    <xf numFmtId="0" fontId="20" fillId="0" borderId="1" xfId="21" applyFont="1" applyBorder="1" applyAlignment="1">
      <alignment vertical="top" wrapText="1"/>
    </xf>
    <xf numFmtId="166" fontId="20" fillId="0" borderId="1" xfId="21" applyNumberFormat="1" applyFont="1" applyBorder="1" applyAlignment="1">
      <alignment horizontal="right" wrapText="1"/>
    </xf>
    <xf numFmtId="1" fontId="24" fillId="0" borderId="1" xfId="21" applyNumberFormat="1" applyFont="1" applyBorder="1" applyAlignment="1">
      <alignment horizontal="right"/>
    </xf>
    <xf numFmtId="166" fontId="24" fillId="0" borderId="1" xfId="21" applyNumberFormat="1" applyFont="1" applyBorder="1" applyAlignment="1">
      <alignment horizontal="right"/>
    </xf>
    <xf numFmtId="0" fontId="24" fillId="0" borderId="1" xfId="21" applyFont="1" applyBorder="1" applyAlignment="1">
      <alignment horizontal="center" vertical="top" wrapText="1"/>
    </xf>
    <xf numFmtId="1" fontId="24" fillId="0" borderId="2" xfId="21" applyNumberFormat="1" applyFont="1" applyBorder="1" applyAlignment="1">
      <alignment horizontal="right" vertical="top"/>
    </xf>
    <xf numFmtId="166" fontId="24" fillId="0" borderId="10" xfId="18" applyNumberFormat="1" applyFont="1" applyFill="1" applyBorder="1" applyAlignment="1">
      <alignment horizontal="right" vertical="center" wrapText="1"/>
    </xf>
    <xf numFmtId="0" fontId="24" fillId="0" borderId="2" xfId="21" applyFont="1" applyBorder="1" applyAlignment="1">
      <alignment vertical="top" wrapText="1"/>
    </xf>
    <xf numFmtId="0" fontId="20" fillId="0" borderId="0" xfId="21" applyFont="1" applyBorder="1" applyAlignment="1">
      <alignment vertical="top" wrapText="1"/>
    </xf>
    <xf numFmtId="0" fontId="24" fillId="0" borderId="0" xfId="21" applyFont="1" applyBorder="1" applyAlignment="1">
      <alignment wrapText="1"/>
    </xf>
    <xf numFmtId="166" fontId="24" fillId="0" borderId="0" xfId="21" applyNumberFormat="1" applyFont="1" applyBorder="1" applyAlignment="1">
      <alignment horizontal="right"/>
    </xf>
    <xf numFmtId="0" fontId="24" fillId="0" borderId="0" xfId="21" applyFont="1" applyBorder="1" applyAlignment="1">
      <alignment vertical="top" wrapText="1"/>
    </xf>
    <xf numFmtId="0" fontId="24" fillId="0" borderId="0" xfId="21" applyFont="1" applyBorder="1" applyAlignment="1">
      <alignment horizontal="left" vertical="top" wrapText="1"/>
    </xf>
    <xf numFmtId="166" fontId="24" fillId="0" borderId="0" xfId="21" applyNumberFormat="1" applyFont="1" applyBorder="1" applyAlignment="1">
      <alignment horizontal="right" vertical="top"/>
    </xf>
    <xf numFmtId="49" fontId="24" fillId="0" borderId="3" xfId="0" applyNumberFormat="1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24" fillId="2" borderId="3" xfId="0" applyNumberFormat="1" applyFont="1" applyFill="1" applyBorder="1" applyAlignment="1">
      <alignment horizontal="center" vertical="center"/>
    </xf>
    <xf numFmtId="49" fontId="20" fillId="0" borderId="15" xfId="0" quotePrefix="1" applyNumberFormat="1" applyFont="1" applyBorder="1" applyAlignment="1">
      <alignment horizontal="left" vertical="center"/>
    </xf>
    <xf numFmtId="49" fontId="34" fillId="0" borderId="15" xfId="0" quotePrefix="1" applyNumberFormat="1" applyFont="1" applyBorder="1" applyAlignment="1">
      <alignment horizontal="left" vertical="center"/>
    </xf>
    <xf numFmtId="49" fontId="34" fillId="0" borderId="0" xfId="0" quotePrefix="1" applyNumberFormat="1" applyFont="1" applyBorder="1" applyAlignment="1">
      <alignment horizontal="left" vertical="center"/>
    </xf>
    <xf numFmtId="0" fontId="20" fillId="0" borderId="0" xfId="0" applyFont="1" applyAlignment="1">
      <alignment vertical="center" wrapText="1"/>
    </xf>
    <xf numFmtId="166" fontId="20" fillId="0" borderId="4" xfId="18" applyNumberFormat="1" applyFont="1" applyFill="1" applyBorder="1" applyAlignment="1">
      <alignment horizontal="right" vertical="center" wrapText="1"/>
    </xf>
    <xf numFmtId="0" fontId="20" fillId="0" borderId="4" xfId="18" applyFont="1" applyFill="1" applyBorder="1" applyAlignment="1">
      <alignment vertical="center" wrapText="1"/>
    </xf>
    <xf numFmtId="0" fontId="20" fillId="0" borderId="4" xfId="0" applyFont="1" applyFill="1" applyBorder="1" applyAlignment="1">
      <alignment horizontal="right" vertical="center" wrapText="1"/>
    </xf>
    <xf numFmtId="166" fontId="24" fillId="0" borderId="1" xfId="0" applyNumberFormat="1" applyFont="1" applyBorder="1" applyAlignment="1">
      <alignment horizontal="right" vertical="center" wrapText="1"/>
    </xf>
    <xf numFmtId="0" fontId="24" fillId="0" borderId="1" xfId="18" applyFont="1" applyBorder="1" applyAlignment="1">
      <alignment horizontal="left" vertical="center" wrapText="1"/>
    </xf>
    <xf numFmtId="0" fontId="20" fillId="0" borderId="1" xfId="18" applyFont="1" applyBorder="1" applyAlignment="1">
      <alignment horizontal="right" vertical="center" wrapText="1"/>
    </xf>
    <xf numFmtId="166" fontId="24" fillId="0" borderId="2" xfId="18" applyNumberFormat="1" applyFont="1" applyFill="1" applyBorder="1" applyAlignment="1">
      <alignment horizontal="right" vertical="center" wrapText="1"/>
    </xf>
    <xf numFmtId="166" fontId="24" fillId="0" borderId="2" xfId="0" applyNumberFormat="1" applyFont="1" applyBorder="1" applyAlignment="1">
      <alignment horizontal="right" vertical="center" wrapText="1"/>
    </xf>
    <xf numFmtId="166" fontId="20" fillId="0" borderId="0" xfId="0" applyNumberFormat="1" applyFont="1" applyBorder="1" applyAlignment="1">
      <alignment horizontal="right" vertical="center" wrapText="1"/>
    </xf>
    <xf numFmtId="0" fontId="20" fillId="0" borderId="0" xfId="0" applyFont="1" applyBorder="1" applyAlignment="1">
      <alignment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166" fontId="24" fillId="0" borderId="0" xfId="0" applyNumberFormat="1" applyFont="1" applyBorder="1" applyAlignment="1">
      <alignment horizontal="right" vertical="center" wrapText="1"/>
    </xf>
    <xf numFmtId="0" fontId="24" fillId="0" borderId="2" xfId="18" applyNumberFormat="1" applyFont="1" applyBorder="1" applyAlignment="1">
      <alignment horizontal="right" vertical="center"/>
    </xf>
    <xf numFmtId="0" fontId="24" fillId="0" borderId="1" xfId="18" applyNumberFormat="1" applyFont="1" applyBorder="1" applyAlignment="1">
      <alignment horizontal="right" vertical="center"/>
    </xf>
    <xf numFmtId="0" fontId="20" fillId="0" borderId="1" xfId="18" applyNumberFormat="1" applyFont="1" applyBorder="1" applyAlignment="1">
      <alignment horizontal="right" vertical="center"/>
    </xf>
    <xf numFmtId="0" fontId="24" fillId="0" borderId="3" xfId="15" applyFont="1" applyFill="1" applyBorder="1" applyAlignment="1">
      <alignment vertical="center"/>
    </xf>
    <xf numFmtId="0" fontId="24" fillId="0" borderId="3" xfId="6" applyFont="1" applyBorder="1" applyAlignment="1">
      <alignment horizontal="left" vertical="center"/>
    </xf>
    <xf numFmtId="0" fontId="20" fillId="0" borderId="5" xfId="15" applyFont="1" applyBorder="1" applyAlignment="1">
      <alignment horizontal="right" vertical="center"/>
    </xf>
    <xf numFmtId="0" fontId="20" fillId="0" borderId="5" xfId="15" applyFont="1" applyBorder="1" applyAlignment="1"/>
    <xf numFmtId="0" fontId="21" fillId="0" borderId="4" xfId="16" applyFont="1" applyFill="1" applyBorder="1"/>
    <xf numFmtId="0" fontId="21" fillId="0" borderId="1" xfId="16" applyFont="1" applyFill="1" applyBorder="1"/>
    <xf numFmtId="0" fontId="26" fillId="0" borderId="3" xfId="16" applyFont="1" applyFill="1" applyBorder="1"/>
    <xf numFmtId="170" fontId="24" fillId="0" borderId="2" xfId="15" applyNumberFormat="1" applyFont="1" applyBorder="1" applyAlignment="1">
      <alignment horizontal="right" vertical="center"/>
    </xf>
    <xf numFmtId="165" fontId="20" fillId="0" borderId="4" xfId="38" applyFont="1" applyFill="1" applyBorder="1" applyAlignment="1">
      <alignment vertical="center"/>
    </xf>
    <xf numFmtId="165" fontId="20" fillId="0" borderId="4" xfId="38" applyFont="1" applyFill="1" applyBorder="1" applyAlignment="1">
      <alignment horizontal="right" vertical="center"/>
    </xf>
    <xf numFmtId="165" fontId="21" fillId="0" borderId="4" xfId="38" applyFont="1" applyFill="1" applyBorder="1"/>
    <xf numFmtId="165" fontId="20" fillId="0" borderId="4" xfId="38" applyFont="1" applyFill="1" applyBorder="1"/>
    <xf numFmtId="165" fontId="20" fillId="0" borderId="1" xfId="38" applyFont="1" applyFill="1" applyBorder="1" applyAlignment="1">
      <alignment vertical="center"/>
    </xf>
    <xf numFmtId="165" fontId="21" fillId="0" borderId="1" xfId="38" applyFont="1" applyFill="1" applyBorder="1"/>
    <xf numFmtId="165" fontId="21" fillId="0" borderId="1" xfId="38" applyFont="1" applyFill="1" applyBorder="1" applyAlignment="1">
      <alignment horizontal="center"/>
    </xf>
    <xf numFmtId="165" fontId="20" fillId="0" borderId="1" xfId="38" applyFont="1" applyFill="1" applyBorder="1" applyAlignment="1">
      <alignment horizontal="center"/>
    </xf>
    <xf numFmtId="165" fontId="20" fillId="0" borderId="1" xfId="38" applyFont="1" applyBorder="1" applyAlignment="1">
      <alignment horizontal="center" vertical="center"/>
    </xf>
    <xf numFmtId="165" fontId="26" fillId="0" borderId="1" xfId="38" applyFont="1" applyFill="1" applyBorder="1" applyAlignment="1">
      <alignment horizontal="right" vertical="center"/>
    </xf>
    <xf numFmtId="165" fontId="24" fillId="0" borderId="1" xfId="38" applyFont="1" applyBorder="1" applyAlignment="1">
      <alignment horizontal="right" vertical="center"/>
    </xf>
    <xf numFmtId="170" fontId="24" fillId="0" borderId="1" xfId="15" applyNumberFormat="1" applyFont="1" applyBorder="1" applyAlignment="1">
      <alignment vertical="center"/>
    </xf>
    <xf numFmtId="165" fontId="20" fillId="0" borderId="4" xfId="38" applyFont="1" applyBorder="1" applyAlignment="1">
      <alignment vertical="center"/>
    </xf>
    <xf numFmtId="165" fontId="24" fillId="0" borderId="1" xfId="38" applyFont="1" applyFill="1" applyBorder="1" applyAlignment="1">
      <alignment vertical="center"/>
    </xf>
    <xf numFmtId="165" fontId="24" fillId="0" borderId="1" xfId="38" applyFont="1" applyBorder="1" applyAlignment="1">
      <alignment vertical="center"/>
    </xf>
    <xf numFmtId="166" fontId="24" fillId="0" borderId="1" xfId="15" applyNumberFormat="1" applyFont="1" applyFill="1" applyBorder="1" applyAlignment="1">
      <alignment vertical="center"/>
    </xf>
    <xf numFmtId="166" fontId="24" fillId="0" borderId="1" xfId="15" applyNumberFormat="1" applyFont="1" applyFill="1" applyBorder="1" applyAlignment="1">
      <alignment horizontal="right" vertical="center"/>
    </xf>
    <xf numFmtId="170" fontId="24" fillId="0" borderId="1" xfId="15" applyNumberFormat="1" applyFont="1" applyBorder="1" applyAlignment="1">
      <alignment horizontal="right" vertical="center"/>
    </xf>
    <xf numFmtId="165" fontId="21" fillId="0" borderId="4" xfId="38" applyFont="1" applyFill="1" applyBorder="1" applyAlignment="1">
      <alignment vertical="center"/>
    </xf>
    <xf numFmtId="165" fontId="21" fillId="0" borderId="1" xfId="38" applyFont="1" applyFill="1" applyBorder="1" applyAlignment="1">
      <alignment vertical="center"/>
    </xf>
    <xf numFmtId="165" fontId="26" fillId="0" borderId="1" xfId="38" applyFont="1" applyFill="1" applyBorder="1" applyAlignment="1">
      <alignment vertical="center"/>
    </xf>
    <xf numFmtId="165" fontId="24" fillId="0" borderId="4" xfId="38" applyFont="1" applyFill="1" applyBorder="1" applyAlignment="1">
      <alignment horizontal="right" vertical="center"/>
    </xf>
    <xf numFmtId="165" fontId="24" fillId="0" borderId="4" xfId="38" applyFont="1" applyFill="1" applyBorder="1" applyAlignment="1">
      <alignment vertical="center"/>
    </xf>
    <xf numFmtId="165" fontId="26" fillId="0" borderId="4" xfId="38" applyFont="1" applyFill="1" applyBorder="1"/>
    <xf numFmtId="165" fontId="24" fillId="0" borderId="4" xfId="38" applyFont="1" applyFill="1" applyBorder="1"/>
    <xf numFmtId="0" fontId="20" fillId="0" borderId="2" xfId="15" applyFont="1" applyFill="1" applyBorder="1" applyAlignment="1">
      <alignment horizontal="left" vertical="center"/>
    </xf>
    <xf numFmtId="2" fontId="20" fillId="0" borderId="2" xfId="18" applyNumberFormat="1" applyFont="1" applyFill="1" applyBorder="1" applyAlignment="1">
      <alignment horizontal="right" vertical="center"/>
    </xf>
    <xf numFmtId="2" fontId="20" fillId="0" borderId="2" xfId="19" applyNumberFormat="1" applyFont="1" applyFill="1" applyBorder="1" applyAlignment="1">
      <alignment horizontal="right" vertical="center"/>
    </xf>
    <xf numFmtId="173" fontId="30" fillId="0" borderId="2" xfId="15" applyNumberFormat="1" applyFont="1" applyFill="1" applyBorder="1" applyAlignment="1">
      <alignment horizontal="right" vertical="center"/>
    </xf>
    <xf numFmtId="2" fontId="20" fillId="0" borderId="2" xfId="15" applyNumberFormat="1" applyFont="1" applyFill="1" applyBorder="1" applyAlignment="1">
      <alignment vertical="top"/>
    </xf>
    <xf numFmtId="0" fontId="17" fillId="0" borderId="0" xfId="15" quotePrefix="1" applyFont="1" applyFill="1" applyBorder="1" applyAlignment="1">
      <alignment vertical="top" wrapText="1"/>
    </xf>
    <xf numFmtId="0" fontId="17" fillId="0" borderId="5" xfId="15" applyFont="1" applyFill="1" applyBorder="1" applyAlignment="1">
      <alignment vertical="center" wrapText="1"/>
    </xf>
    <xf numFmtId="0" fontId="24" fillId="0" borderId="0" xfId="45" quotePrefix="1" applyFont="1" applyBorder="1" applyAlignment="1">
      <alignment vertical="center"/>
    </xf>
    <xf numFmtId="0" fontId="20" fillId="0" borderId="0" xfId="45" applyFont="1" applyBorder="1" applyAlignment="1">
      <alignment vertical="center"/>
    </xf>
    <xf numFmtId="0" fontId="21" fillId="0" borderId="0" xfId="45" applyFont="1" applyBorder="1" applyAlignment="1">
      <alignment vertical="center"/>
    </xf>
    <xf numFmtId="0" fontId="24" fillId="2" borderId="3" xfId="45" applyFont="1" applyFill="1" applyBorder="1" applyAlignment="1">
      <alignment horizontal="center"/>
    </xf>
    <xf numFmtId="0" fontId="26" fillId="2" borderId="3" xfId="45" applyFont="1" applyFill="1" applyBorder="1" applyAlignment="1">
      <alignment horizontal="center"/>
    </xf>
    <xf numFmtId="0" fontId="24" fillId="0" borderId="3" xfId="45" applyFont="1" applyFill="1" applyBorder="1" applyAlignment="1">
      <alignment horizontal="center"/>
    </xf>
    <xf numFmtId="0" fontId="26" fillId="0" borderId="3" xfId="45" applyFont="1" applyFill="1" applyBorder="1" applyAlignment="1">
      <alignment horizontal="center"/>
    </xf>
    <xf numFmtId="0" fontId="26" fillId="0" borderId="3" xfId="45" applyFont="1" applyBorder="1" applyAlignment="1">
      <alignment horizontal="center"/>
    </xf>
    <xf numFmtId="0" fontId="20" fillId="0" borderId="17" xfId="45" applyFont="1" applyFill="1" applyBorder="1" applyAlignment="1"/>
    <xf numFmtId="174" fontId="20" fillId="0" borderId="17" xfId="22" applyNumberFormat="1" applyFont="1" applyFill="1" applyBorder="1" applyAlignment="1"/>
    <xf numFmtId="174" fontId="21" fillId="0" borderId="17" xfId="22" applyNumberFormat="1" applyFont="1" applyFill="1" applyBorder="1" applyAlignment="1"/>
    <xf numFmtId="174" fontId="21" fillId="0" borderId="17" xfId="22" applyNumberFormat="1" applyFont="1" applyBorder="1" applyAlignment="1"/>
    <xf numFmtId="174" fontId="21" fillId="0" borderId="1" xfId="22" applyNumberFormat="1" applyFont="1" applyBorder="1" applyAlignment="1">
      <alignment vertical="center"/>
    </xf>
    <xf numFmtId="174" fontId="21" fillId="0" borderId="17" xfId="22" applyNumberFormat="1" applyFont="1" applyBorder="1" applyAlignment="1">
      <alignment vertical="center"/>
    </xf>
    <xf numFmtId="0" fontId="20" fillId="0" borderId="1" xfId="45" applyFont="1" applyFill="1" applyBorder="1" applyAlignment="1"/>
    <xf numFmtId="174" fontId="20" fillId="0" borderId="1" xfId="22" applyNumberFormat="1" applyFont="1" applyFill="1" applyBorder="1" applyAlignment="1"/>
    <xf numFmtId="174" fontId="21" fillId="0" borderId="1" xfId="22" applyNumberFormat="1" applyFont="1" applyFill="1" applyBorder="1" applyAlignment="1"/>
    <xf numFmtId="174" fontId="21" fillId="0" borderId="1" xfId="22" applyNumberFormat="1" applyFont="1" applyBorder="1" applyAlignment="1"/>
    <xf numFmtId="174" fontId="20" fillId="0" borderId="1" xfId="22" applyNumberFormat="1" applyFont="1" applyFill="1" applyBorder="1" applyAlignment="1">
      <alignment wrapText="1"/>
    </xf>
    <xf numFmtId="0" fontId="20" fillId="0" borderId="2" xfId="45" applyFont="1" applyFill="1" applyBorder="1" applyAlignment="1"/>
    <xf numFmtId="174" fontId="20" fillId="0" borderId="2" xfId="22" applyNumberFormat="1" applyFont="1" applyFill="1" applyBorder="1" applyAlignment="1"/>
    <xf numFmtId="174" fontId="21" fillId="0" borderId="2" xfId="22" applyNumberFormat="1" applyFont="1" applyFill="1" applyBorder="1" applyAlignment="1"/>
    <xf numFmtId="174" fontId="21" fillId="0" borderId="2" xfId="22" applyNumberFormat="1" applyFont="1" applyBorder="1" applyAlignment="1"/>
    <xf numFmtId="174" fontId="21" fillId="0" borderId="2" xfId="22" applyNumberFormat="1" applyFont="1" applyBorder="1" applyAlignment="1">
      <alignment vertical="center"/>
    </xf>
    <xf numFmtId="0" fontId="31" fillId="0" borderId="20" xfId="45" quotePrefix="1" applyFont="1" applyFill="1" applyBorder="1" applyAlignment="1">
      <alignment horizontal="right"/>
    </xf>
    <xf numFmtId="0" fontId="31" fillId="0" borderId="21" xfId="45" quotePrefix="1" applyFont="1" applyFill="1" applyBorder="1" applyAlignment="1">
      <alignment horizontal="right"/>
    </xf>
    <xf numFmtId="0" fontId="21" fillId="0" borderId="0" xfId="45" applyFont="1" applyAlignment="1">
      <alignment vertical="center"/>
    </xf>
    <xf numFmtId="49" fontId="21" fillId="0" borderId="0" xfId="45" applyNumberFormat="1" applyFont="1" applyAlignment="1">
      <alignment vertical="center"/>
    </xf>
    <xf numFmtId="2" fontId="21" fillId="0" borderId="0" xfId="45" applyNumberFormat="1" applyFont="1" applyBorder="1" applyAlignment="1">
      <alignment vertical="center"/>
    </xf>
    <xf numFmtId="2" fontId="21" fillId="0" borderId="0" xfId="45" applyNumberFormat="1" applyFont="1" applyBorder="1" applyAlignment="1">
      <alignment horizontal="right" vertical="center"/>
    </xf>
    <xf numFmtId="49" fontId="21" fillId="0" borderId="0" xfId="45" applyNumberFormat="1" applyFont="1" applyBorder="1" applyAlignment="1">
      <alignment horizontal="right" vertical="center"/>
    </xf>
    <xf numFmtId="49" fontId="21" fillId="0" borderId="0" xfId="45" applyNumberFormat="1" applyFont="1" applyBorder="1" applyAlignment="1">
      <alignment vertical="center"/>
    </xf>
    <xf numFmtId="0" fontId="26" fillId="0" borderId="0" xfId="45" applyFont="1" applyAlignment="1">
      <alignment vertical="center"/>
    </xf>
    <xf numFmtId="0" fontId="24" fillId="0" borderId="0" xfId="8" quotePrefix="1" applyFont="1" applyBorder="1" applyAlignment="1">
      <alignment vertical="center"/>
    </xf>
    <xf numFmtId="0" fontId="24" fillId="0" borderId="0" xfId="8" applyFont="1" applyAlignment="1">
      <alignment horizontal="center" vertical="center"/>
    </xf>
    <xf numFmtId="0" fontId="24" fillId="0" borderId="0" xfId="8" applyFont="1" applyAlignment="1">
      <alignment horizontal="right" vertical="center"/>
    </xf>
    <xf numFmtId="0" fontId="34" fillId="0" borderId="15" xfId="8" applyFont="1" applyBorder="1" applyAlignment="1">
      <alignment vertical="center"/>
    </xf>
    <xf numFmtId="0" fontId="34" fillId="0" borderId="5" xfId="8" applyFont="1" applyBorder="1" applyAlignment="1">
      <alignment horizontal="right" vertical="center"/>
    </xf>
    <xf numFmtId="0" fontId="20" fillId="0" borderId="15" xfId="8" applyFont="1" applyBorder="1" applyAlignment="1">
      <alignment vertical="center"/>
    </xf>
    <xf numFmtId="0" fontId="20" fillId="0" borderId="11" xfId="8" applyFont="1" applyBorder="1" applyAlignment="1">
      <alignment vertical="center"/>
    </xf>
    <xf numFmtId="0" fontId="24" fillId="0" borderId="0" xfId="8" applyFont="1" applyBorder="1" applyAlignment="1">
      <alignment horizontal="center" vertical="center"/>
    </xf>
    <xf numFmtId="0" fontId="20" fillId="0" borderId="5" xfId="8" applyFont="1" applyBorder="1" applyAlignment="1">
      <alignment horizontal="right" vertical="center"/>
    </xf>
    <xf numFmtId="0" fontId="20" fillId="0" borderId="15" xfId="8" applyFont="1" applyBorder="1" applyAlignment="1">
      <alignment horizontal="left" vertical="center"/>
    </xf>
    <xf numFmtId="0" fontId="20" fillId="0" borderId="0" xfId="8" applyFont="1" applyBorder="1" applyAlignment="1">
      <alignment horizontal="left" vertical="center"/>
    </xf>
    <xf numFmtId="165" fontId="24" fillId="0" borderId="2" xfId="38" applyFont="1" applyBorder="1" applyAlignment="1">
      <alignment vertical="center"/>
    </xf>
    <xf numFmtId="174" fontId="20" fillId="0" borderId="4" xfId="38" applyNumberFormat="1" applyFont="1" applyBorder="1" applyAlignment="1">
      <alignment vertical="center"/>
    </xf>
    <xf numFmtId="174" fontId="20" fillId="0" borderId="1" xfId="38" applyNumberFormat="1" applyFont="1" applyBorder="1" applyAlignment="1">
      <alignment vertical="center"/>
    </xf>
    <xf numFmtId="174" fontId="20" fillId="0" borderId="1" xfId="38" applyNumberFormat="1" applyFont="1" applyBorder="1" applyAlignment="1">
      <alignment horizontal="center" vertical="center"/>
    </xf>
    <xf numFmtId="174" fontId="24" fillId="0" borderId="2" xfId="38" applyNumberFormat="1" applyFont="1" applyBorder="1" applyAlignment="1">
      <alignment vertical="center"/>
    </xf>
    <xf numFmtId="0" fontId="20" fillId="0" borderId="0" xfId="0" applyFont="1" applyBorder="1"/>
    <xf numFmtId="0" fontId="20" fillId="0" borderId="5" xfId="0" applyFont="1" applyBorder="1" applyAlignment="1">
      <alignment vertical="center"/>
    </xf>
    <xf numFmtId="0" fontId="20" fillId="0" borderId="1" xfId="0" applyFont="1" applyBorder="1"/>
    <xf numFmtId="2" fontId="20" fillId="0" borderId="1" xfId="0" applyNumberFormat="1" applyFont="1" applyBorder="1" applyAlignment="1">
      <alignment horizontal="right"/>
    </xf>
    <xf numFmtId="0" fontId="20" fillId="0" borderId="9" xfId="0" applyFont="1" applyBorder="1"/>
    <xf numFmtId="0" fontId="20" fillId="0" borderId="9" xfId="0" applyFont="1" applyBorder="1" applyAlignment="1">
      <alignment horizontal="right" wrapText="1"/>
    </xf>
    <xf numFmtId="49" fontId="20" fillId="0" borderId="1" xfId="0" quotePrefix="1" applyNumberFormat="1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166" fontId="20" fillId="0" borderId="9" xfId="0" applyNumberFormat="1" applyFont="1" applyBorder="1"/>
    <xf numFmtId="166" fontId="20" fillId="0" borderId="9" xfId="0" applyNumberFormat="1" applyFont="1" applyBorder="1" applyAlignment="1">
      <alignment horizontal="right"/>
    </xf>
    <xf numFmtId="0" fontId="38" fillId="0" borderId="0" xfId="0" quotePrefix="1" applyFont="1" applyBorder="1" applyAlignment="1">
      <alignment horizontal="left"/>
    </xf>
    <xf numFmtId="0" fontId="20" fillId="0" borderId="5" xfId="0" applyFont="1" applyBorder="1" applyAlignment="1">
      <alignment horizontal="right" vertical="center"/>
    </xf>
    <xf numFmtId="0" fontId="24" fillId="0" borderId="15" xfId="0" quotePrefix="1" applyFont="1" applyBorder="1" applyAlignment="1"/>
    <xf numFmtId="165" fontId="20" fillId="0" borderId="1" xfId="38" applyFont="1" applyFill="1" applyBorder="1" applyAlignment="1">
      <alignment horizontal="center" wrapText="1"/>
    </xf>
    <xf numFmtId="165" fontId="20" fillId="0" borderId="2" xfId="38" applyFont="1" applyFill="1" applyBorder="1" applyAlignment="1">
      <alignment horizontal="center"/>
    </xf>
    <xf numFmtId="165" fontId="20" fillId="0" borderId="17" xfId="38" applyFont="1" applyFill="1" applyBorder="1" applyAlignment="1">
      <alignment horizontal="center"/>
    </xf>
    <xf numFmtId="165" fontId="21" fillId="0" borderId="17" xfId="38" applyFont="1" applyFill="1" applyBorder="1" applyAlignment="1">
      <alignment horizontal="center"/>
    </xf>
    <xf numFmtId="165" fontId="21" fillId="0" borderId="17" xfId="38" applyFont="1" applyBorder="1" applyAlignment="1">
      <alignment horizontal="center"/>
    </xf>
    <xf numFmtId="165" fontId="21" fillId="0" borderId="1" xfId="38" applyFont="1" applyBorder="1" applyAlignment="1">
      <alignment horizontal="center" vertical="center"/>
    </xf>
    <xf numFmtId="165" fontId="21" fillId="0" borderId="17" xfId="38" applyFont="1" applyBorder="1" applyAlignment="1">
      <alignment horizontal="center" vertical="center"/>
    </xf>
    <xf numFmtId="165" fontId="21" fillId="0" borderId="1" xfId="38" applyFont="1" applyBorder="1" applyAlignment="1">
      <alignment horizontal="center"/>
    </xf>
    <xf numFmtId="165" fontId="21" fillId="0" borderId="2" xfId="38" applyFont="1" applyFill="1" applyBorder="1" applyAlignment="1">
      <alignment horizontal="center"/>
    </xf>
    <xf numFmtId="165" fontId="21" fillId="0" borderId="2" xfId="38" applyFont="1" applyBorder="1" applyAlignment="1">
      <alignment horizontal="center"/>
    </xf>
    <xf numFmtId="165" fontId="21" fillId="0" borderId="2" xfId="38" applyFont="1" applyBorder="1" applyAlignment="1">
      <alignment horizontal="center" vertical="center"/>
    </xf>
    <xf numFmtId="165" fontId="21" fillId="0" borderId="1" xfId="38" applyFont="1" applyBorder="1" applyAlignment="1">
      <alignment horizontal="right"/>
    </xf>
    <xf numFmtId="0" fontId="24" fillId="0" borderId="1" xfId="21" applyNumberFormat="1" applyFont="1" applyFill="1" applyBorder="1" applyAlignment="1">
      <alignment horizontal="center" vertical="center"/>
    </xf>
    <xf numFmtId="0" fontId="17" fillId="0" borderId="0" xfId="21" quotePrefix="1" applyFont="1" applyBorder="1" applyAlignment="1">
      <alignment vertical="center" wrapText="1"/>
    </xf>
    <xf numFmtId="2" fontId="26" fillId="0" borderId="1" xfId="21" applyNumberFormat="1" applyFont="1" applyBorder="1" applyAlignment="1">
      <alignment horizontal="center" vertical="center"/>
    </xf>
    <xf numFmtId="0" fontId="21" fillId="0" borderId="0" xfId="21" applyFont="1" applyBorder="1" applyAlignment="1">
      <alignment vertical="center"/>
    </xf>
    <xf numFmtId="0" fontId="20" fillId="0" borderId="0" xfId="21" applyFont="1" applyBorder="1" applyAlignment="1">
      <alignment horizontal="left" vertical="center"/>
    </xf>
    <xf numFmtId="0" fontId="20" fillId="2" borderId="11" xfId="1" applyFont="1" applyFill="1" applyBorder="1" applyAlignment="1">
      <alignment vertical="center" wrapText="1"/>
    </xf>
    <xf numFmtId="0" fontId="17" fillId="0" borderId="5" xfId="0" quotePrefix="1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left"/>
    </xf>
    <xf numFmtId="0" fontId="20" fillId="0" borderId="0" xfId="15" applyFont="1" applyFill="1" applyBorder="1" applyAlignment="1">
      <alignment horizontal="left" vertical="center"/>
    </xf>
    <xf numFmtId="2" fontId="20" fillId="0" borderId="0" xfId="0" applyNumberFormat="1" applyFont="1" applyFill="1" applyBorder="1" applyAlignment="1">
      <alignment horizontal="right"/>
    </xf>
    <xf numFmtId="2" fontId="21" fillId="0" borderId="0" xfId="0" applyNumberFormat="1" applyFont="1" applyBorder="1" applyAlignment="1">
      <alignment horizontal="right"/>
    </xf>
    <xf numFmtId="165" fontId="20" fillId="0" borderId="2" xfId="38" applyFont="1" applyFill="1" applyBorder="1" applyAlignment="1">
      <alignment horizontal="right"/>
    </xf>
    <xf numFmtId="165" fontId="20" fillId="0" borderId="2" xfId="38" applyFont="1" applyFill="1" applyBorder="1"/>
    <xf numFmtId="174" fontId="20" fillId="0" borderId="1" xfId="38" applyNumberFormat="1" applyFont="1" applyBorder="1" applyAlignment="1">
      <alignment horizontal="right" vertical="center"/>
    </xf>
    <xf numFmtId="0" fontId="40" fillId="0" borderId="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/>
    </xf>
    <xf numFmtId="0" fontId="24" fillId="0" borderId="2" xfId="29" applyFont="1" applyFill="1" applyBorder="1" applyAlignment="1">
      <alignment horizontal="right"/>
    </xf>
    <xf numFmtId="165" fontId="20" fillId="0" borderId="8" xfId="38" applyFont="1" applyFill="1" applyBorder="1" applyAlignment="1" applyProtection="1">
      <alignment horizontal="right" vertical="center" wrapText="1"/>
    </xf>
    <xf numFmtId="165" fontId="20" fillId="0" borderId="9" xfId="38" applyFont="1" applyBorder="1" applyAlignment="1">
      <alignment horizontal="right" vertical="center" wrapText="1"/>
    </xf>
    <xf numFmtId="165" fontId="20" fillId="2" borderId="8" xfId="38" applyFont="1" applyFill="1" applyBorder="1" applyAlignment="1" applyProtection="1">
      <alignment horizontal="right" vertical="center" wrapText="1"/>
    </xf>
    <xf numFmtId="165" fontId="20" fillId="2" borderId="9" xfId="38" applyFont="1" applyFill="1" applyBorder="1" applyAlignment="1">
      <alignment horizontal="right" vertical="center" wrapText="1"/>
    </xf>
    <xf numFmtId="165" fontId="24" fillId="0" borderId="8" xfId="38" applyFont="1" applyBorder="1" applyAlignment="1" applyProtection="1">
      <alignment horizontal="right" vertical="center" wrapText="1"/>
    </xf>
    <xf numFmtId="165" fontId="24" fillId="0" borderId="9" xfId="38" applyFont="1" applyBorder="1" applyAlignment="1">
      <alignment horizontal="right" vertical="center" wrapText="1"/>
    </xf>
    <xf numFmtId="0" fontId="20" fillId="0" borderId="0" xfId="1" applyFont="1" applyAlignment="1">
      <alignment horizontal="right" vertical="center" wrapText="1"/>
    </xf>
    <xf numFmtId="165" fontId="20" fillId="0" borderId="1" xfId="38" applyFont="1" applyFill="1" applyBorder="1" applyAlignment="1" applyProtection="1">
      <alignment horizontal="right" vertical="center" wrapText="1"/>
    </xf>
    <xf numFmtId="167" fontId="20" fillId="0" borderId="1" xfId="1" applyNumberFormat="1" applyFont="1" applyBorder="1" applyAlignment="1">
      <alignment horizontal="right" vertical="center" wrapText="1"/>
    </xf>
    <xf numFmtId="167" fontId="20" fillId="0" borderId="9" xfId="1" applyNumberFormat="1" applyFont="1" applyBorder="1" applyAlignment="1">
      <alignment horizontal="right" vertical="center" wrapText="1"/>
    </xf>
    <xf numFmtId="167" fontId="24" fillId="0" borderId="1" xfId="1" applyNumberFormat="1" applyFont="1" applyBorder="1" applyAlignment="1">
      <alignment horizontal="right" vertical="center" wrapText="1"/>
    </xf>
    <xf numFmtId="165" fontId="21" fillId="0" borderId="1" xfId="38" applyFont="1" applyFill="1" applyBorder="1" applyAlignment="1">
      <alignment horizontal="right" vertical="center" wrapText="1"/>
    </xf>
    <xf numFmtId="165" fontId="24" fillId="0" borderId="1" xfId="38" applyFont="1" applyFill="1" applyBorder="1" applyAlignment="1" applyProtection="1">
      <alignment horizontal="right" vertical="center" wrapText="1"/>
    </xf>
    <xf numFmtId="167" fontId="24" fillId="0" borderId="2" xfId="1" applyNumberFormat="1" applyFont="1" applyBorder="1" applyAlignment="1">
      <alignment horizontal="right" vertical="center" wrapText="1"/>
    </xf>
    <xf numFmtId="0" fontId="24" fillId="0" borderId="3" xfId="8" applyFont="1" applyBorder="1" applyAlignment="1">
      <alignment horizontal="center" vertical="center" wrapText="1"/>
    </xf>
    <xf numFmtId="0" fontId="24" fillId="0" borderId="3" xfId="8" applyFont="1" applyFill="1" applyBorder="1" applyAlignment="1">
      <alignment horizontal="center" vertical="center"/>
    </xf>
    <xf numFmtId="2" fontId="20" fillId="0" borderId="0" xfId="0" applyNumberFormat="1" applyFont="1" applyBorder="1"/>
    <xf numFmtId="9" fontId="20" fillId="0" borderId="0" xfId="50" applyFont="1" applyBorder="1" applyAlignment="1">
      <alignment vertical="center"/>
    </xf>
    <xf numFmtId="174" fontId="20" fillId="0" borderId="0" xfId="8" applyNumberFormat="1" applyFont="1" applyFill="1" applyAlignment="1">
      <alignment vertical="center"/>
    </xf>
    <xf numFmtId="174" fontId="20" fillId="0" borderId="0" xfId="8" applyNumberFormat="1" applyFont="1" applyFill="1" applyBorder="1" applyAlignment="1">
      <alignment vertical="center"/>
    </xf>
    <xf numFmtId="0" fontId="20" fillId="0" borderId="0" xfId="8" applyFont="1" applyFill="1" applyBorder="1" applyAlignment="1">
      <alignment vertical="center"/>
    </xf>
    <xf numFmtId="0" fontId="24" fillId="0" borderId="0" xfId="8" applyFont="1" applyFill="1" applyBorder="1" applyAlignment="1">
      <alignment horizontal="center" vertical="center"/>
    </xf>
    <xf numFmtId="9" fontId="20" fillId="0" borderId="0" xfId="50" applyFont="1" applyFill="1" applyBorder="1" applyAlignment="1">
      <alignment vertical="center"/>
    </xf>
    <xf numFmtId="0" fontId="20" fillId="0" borderId="0" xfId="8" applyFont="1" applyFill="1" applyAlignment="1">
      <alignment vertical="center"/>
    </xf>
    <xf numFmtId="165" fontId="20" fillId="0" borderId="4" xfId="38" applyNumberFormat="1" applyFont="1" applyBorder="1" applyAlignment="1">
      <alignment vertical="center"/>
    </xf>
    <xf numFmtId="165" fontId="20" fillId="0" borderId="1" xfId="38" applyNumberFormat="1" applyFont="1" applyBorder="1" applyAlignment="1">
      <alignment vertical="center"/>
    </xf>
    <xf numFmtId="165" fontId="20" fillId="0" borderId="1" xfId="38" applyNumberFormat="1" applyFont="1" applyBorder="1" applyAlignment="1">
      <alignment horizontal="center" vertical="center"/>
    </xf>
    <xf numFmtId="165" fontId="24" fillId="0" borderId="2" xfId="38" applyNumberFormat="1" applyFont="1" applyBorder="1" applyAlignment="1">
      <alignment vertical="center"/>
    </xf>
    <xf numFmtId="0" fontId="26" fillId="0" borderId="0" xfId="51" applyFont="1" applyFill="1" applyBorder="1" applyAlignment="1" applyProtection="1">
      <alignment vertical="center"/>
    </xf>
    <xf numFmtId="0" fontId="21" fillId="0" borderId="0" xfId="51" applyFont="1" applyFill="1" applyProtection="1"/>
    <xf numFmtId="0" fontId="31" fillId="0" borderId="5" xfId="51" applyFont="1" applyFill="1" applyBorder="1" applyAlignment="1" applyProtection="1"/>
    <xf numFmtId="0" fontId="26" fillId="0" borderId="17" xfId="51" applyFont="1" applyFill="1" applyBorder="1" applyAlignment="1" applyProtection="1">
      <alignment horizontal="center" vertical="center"/>
    </xf>
    <xf numFmtId="0" fontId="26" fillId="0" borderId="3" xfId="51" applyFont="1" applyFill="1" applyBorder="1" applyAlignment="1" applyProtection="1">
      <alignment horizontal="center" vertical="center"/>
    </xf>
    <xf numFmtId="0" fontId="26" fillId="0" borderId="1" xfId="51" applyFont="1" applyFill="1" applyBorder="1" applyAlignment="1" applyProtection="1">
      <alignment vertical="center"/>
    </xf>
    <xf numFmtId="181" fontId="26" fillId="0" borderId="17" xfId="51" applyNumberFormat="1" applyFont="1" applyFill="1" applyBorder="1" applyAlignment="1" applyProtection="1">
      <alignment horizontal="center" vertical="center"/>
    </xf>
    <xf numFmtId="0" fontId="26" fillId="0" borderId="17" xfId="51" applyFont="1" applyFill="1" applyBorder="1" applyAlignment="1" applyProtection="1">
      <alignment vertical="center"/>
    </xf>
    <xf numFmtId="0" fontId="26" fillId="0" borderId="1" xfId="51" applyFont="1" applyFill="1" applyBorder="1" applyProtection="1"/>
    <xf numFmtId="0" fontId="21" fillId="0" borderId="1" xfId="51" applyFont="1" applyFill="1" applyBorder="1" applyProtection="1"/>
    <xf numFmtId="0" fontId="21" fillId="0" borderId="1" xfId="51" applyFont="1" applyFill="1" applyBorder="1" applyAlignment="1" applyProtection="1">
      <alignment vertical="center"/>
    </xf>
    <xf numFmtId="0" fontId="26" fillId="0" borderId="2" xfId="51" applyFont="1" applyFill="1" applyBorder="1" applyAlignment="1" applyProtection="1">
      <alignment vertical="center" wrapText="1"/>
    </xf>
    <xf numFmtId="0" fontId="21" fillId="0" borderId="0" xfId="51" applyFont="1" applyFill="1" applyBorder="1" applyAlignment="1" applyProtection="1"/>
    <xf numFmtId="0" fontId="31" fillId="0" borderId="0" xfId="51" applyFont="1" applyFill="1" applyBorder="1" applyAlignment="1" applyProtection="1"/>
    <xf numFmtId="0" fontId="31" fillId="0" borderId="0" xfId="51" applyFont="1" applyFill="1" applyBorder="1" applyAlignment="1" applyProtection="1">
      <alignment horizontal="left"/>
    </xf>
    <xf numFmtId="0" fontId="31" fillId="0" borderId="0" xfId="51" applyFont="1" applyFill="1" applyAlignment="1" applyProtection="1"/>
    <xf numFmtId="0" fontId="31" fillId="0" borderId="0" xfId="51" applyFont="1" applyFill="1" applyProtection="1"/>
    <xf numFmtId="2" fontId="21" fillId="0" borderId="0" xfId="51" applyNumberFormat="1" applyFont="1" applyFill="1" applyProtection="1"/>
    <xf numFmtId="0" fontId="26" fillId="0" borderId="0" xfId="51" applyFont="1" applyFill="1" applyProtection="1"/>
    <xf numFmtId="165" fontId="21" fillId="0" borderId="1" xfId="38" applyFont="1" applyFill="1" applyBorder="1" applyAlignment="1" applyProtection="1">
      <alignment horizontal="right"/>
    </xf>
    <xf numFmtId="165" fontId="21" fillId="0" borderId="1" xfId="38" applyFont="1" applyFill="1" applyBorder="1" applyProtection="1"/>
    <xf numFmtId="165" fontId="26" fillId="0" borderId="2" xfId="38" applyFont="1" applyFill="1" applyBorder="1" applyAlignment="1" applyProtection="1">
      <alignment horizontal="right"/>
    </xf>
    <xf numFmtId="165" fontId="26" fillId="0" borderId="2" xfId="38" applyFont="1" applyFill="1" applyBorder="1" applyAlignment="1" applyProtection="1">
      <alignment wrapText="1"/>
    </xf>
    <xf numFmtId="165" fontId="26" fillId="0" borderId="2" xfId="38" applyFont="1" applyFill="1" applyBorder="1" applyProtection="1"/>
    <xf numFmtId="174" fontId="21" fillId="0" borderId="1" xfId="38" applyNumberFormat="1" applyFont="1" applyFill="1" applyBorder="1" applyAlignment="1" applyProtection="1">
      <alignment horizontal="right"/>
    </xf>
    <xf numFmtId="174" fontId="21" fillId="0" borderId="1" xfId="38" applyNumberFormat="1" applyFont="1" applyFill="1" applyBorder="1" applyAlignment="1" applyProtection="1">
      <alignment vertical="center"/>
    </xf>
    <xf numFmtId="174" fontId="21" fillId="0" borderId="1" xfId="38" applyNumberFormat="1" applyFont="1" applyFill="1" applyBorder="1" applyAlignment="1" applyProtection="1">
      <alignment horizontal="right" wrapText="1"/>
    </xf>
    <xf numFmtId="174" fontId="21" fillId="0" borderId="1" xfId="38" applyNumberFormat="1" applyFont="1" applyFill="1" applyBorder="1" applyProtection="1"/>
    <xf numFmtId="174" fontId="21" fillId="0" borderId="1" xfId="38" applyNumberFormat="1" applyFont="1" applyFill="1" applyBorder="1" applyAlignment="1" applyProtection="1">
      <alignment wrapText="1"/>
    </xf>
    <xf numFmtId="174" fontId="26" fillId="0" borderId="1" xfId="38" applyNumberFormat="1" applyFont="1" applyFill="1" applyBorder="1" applyAlignment="1" applyProtection="1">
      <alignment vertical="center"/>
    </xf>
    <xf numFmtId="174" fontId="26" fillId="0" borderId="1" xfId="38" applyNumberFormat="1" applyFont="1" applyFill="1" applyBorder="1" applyAlignment="1" applyProtection="1">
      <alignment horizontal="right"/>
    </xf>
    <xf numFmtId="174" fontId="24" fillId="0" borderId="1" xfId="38" applyNumberFormat="1" applyFont="1" applyFill="1" applyBorder="1" applyAlignment="1" applyProtection="1">
      <alignment horizontal="right"/>
    </xf>
    <xf numFmtId="174" fontId="20" fillId="0" borderId="1" xfId="38" applyNumberFormat="1" applyFont="1" applyFill="1" applyBorder="1" applyAlignment="1" applyProtection="1">
      <alignment horizontal="right"/>
    </xf>
    <xf numFmtId="174" fontId="20" fillId="0" borderId="1" xfId="38" applyNumberFormat="1" applyFont="1" applyFill="1" applyBorder="1" applyProtection="1"/>
    <xf numFmtId="174" fontId="26" fillId="0" borderId="1" xfId="38" applyNumberFormat="1" applyFont="1" applyFill="1" applyBorder="1" applyAlignment="1" applyProtection="1">
      <alignment wrapText="1"/>
    </xf>
    <xf numFmtId="174" fontId="26" fillId="0" borderId="2" xfId="38" applyNumberFormat="1" applyFont="1" applyFill="1" applyBorder="1" applyAlignment="1" applyProtection="1">
      <alignment horizontal="right"/>
    </xf>
    <xf numFmtId="174" fontId="26" fillId="0" borderId="2" xfId="38" applyNumberFormat="1" applyFont="1" applyFill="1" applyBorder="1" applyAlignment="1" applyProtection="1">
      <alignment wrapText="1"/>
    </xf>
    <xf numFmtId="174" fontId="26" fillId="0" borderId="2" xfId="38" applyNumberFormat="1" applyFont="1" applyFill="1" applyBorder="1" applyProtection="1"/>
    <xf numFmtId="174" fontId="26" fillId="0" borderId="2" xfId="38" applyNumberFormat="1" applyFont="1" applyFill="1" applyBorder="1" applyAlignment="1" applyProtection="1">
      <alignment horizontal="right" wrapText="1"/>
    </xf>
    <xf numFmtId="174" fontId="31" fillId="0" borderId="0" xfId="51" applyNumberFormat="1" applyFont="1" applyFill="1" applyBorder="1" applyAlignment="1" applyProtection="1">
      <alignment horizontal="left"/>
    </xf>
    <xf numFmtId="174" fontId="31" fillId="0" borderId="0" xfId="51" applyNumberFormat="1" applyFont="1" applyFill="1" applyAlignment="1" applyProtection="1"/>
    <xf numFmtId="174" fontId="21" fillId="0" borderId="0" xfId="51" applyNumberFormat="1" applyFont="1" applyFill="1" applyProtection="1"/>
    <xf numFmtId="174" fontId="31" fillId="0" borderId="0" xfId="51" applyNumberFormat="1" applyFont="1" applyFill="1" applyBorder="1" applyAlignment="1" applyProtection="1"/>
    <xf numFmtId="0" fontId="26" fillId="0" borderId="0" xfId="51" applyFont="1" applyFill="1" applyAlignment="1" applyProtection="1"/>
    <xf numFmtId="0" fontId="21" fillId="0" borderId="0" xfId="51" applyFont="1" applyFill="1" applyAlignment="1" applyProtection="1">
      <alignment wrapText="1"/>
    </xf>
    <xf numFmtId="0" fontId="26" fillId="0" borderId="3" xfId="51" applyFont="1" applyFill="1" applyBorder="1" applyAlignment="1" applyProtection="1">
      <alignment horizontal="center" wrapText="1"/>
    </xf>
    <xf numFmtId="0" fontId="26" fillId="0" borderId="2" xfId="51" applyFont="1" applyFill="1" applyBorder="1" applyAlignment="1" applyProtection="1">
      <alignment horizontal="center" wrapText="1"/>
    </xf>
    <xf numFmtId="0" fontId="26" fillId="0" borderId="3" xfId="51" applyFont="1" applyFill="1" applyBorder="1" applyAlignment="1" applyProtection="1">
      <alignment horizontal="center" vertical="center" wrapText="1"/>
    </xf>
    <xf numFmtId="0" fontId="26" fillId="0" borderId="17" xfId="51" applyFont="1" applyFill="1" applyBorder="1" applyAlignment="1" applyProtection="1">
      <alignment horizontal="center" wrapText="1"/>
    </xf>
    <xf numFmtId="0" fontId="26" fillId="0" borderId="17" xfId="51" applyFont="1" applyFill="1" applyBorder="1" applyProtection="1"/>
    <xf numFmtId="0" fontId="21" fillId="0" borderId="17" xfId="51" applyFont="1" applyFill="1" applyBorder="1" applyProtection="1"/>
    <xf numFmtId="174" fontId="21" fillId="0" borderId="17" xfId="51" applyNumberFormat="1" applyFont="1" applyFill="1" applyBorder="1" applyProtection="1"/>
    <xf numFmtId="181" fontId="21" fillId="0" borderId="17" xfId="51" applyNumberFormat="1" applyFont="1" applyFill="1" applyBorder="1" applyProtection="1"/>
    <xf numFmtId="165" fontId="21" fillId="0" borderId="0" xfId="51" applyNumberFormat="1" applyFont="1" applyFill="1" applyProtection="1"/>
    <xf numFmtId="0" fontId="21" fillId="0" borderId="2" xfId="51" applyFont="1" applyFill="1" applyBorder="1" applyAlignment="1" applyProtection="1">
      <alignment wrapText="1"/>
    </xf>
    <xf numFmtId="43" fontId="21" fillId="0" borderId="0" xfId="51" applyNumberFormat="1" applyFont="1" applyFill="1" applyProtection="1"/>
    <xf numFmtId="165" fontId="26" fillId="0" borderId="1" xfId="38" applyFont="1" applyFill="1" applyBorder="1" applyProtection="1"/>
    <xf numFmtId="174" fontId="20" fillId="0" borderId="0" xfId="8" applyNumberFormat="1" applyFont="1" applyAlignment="1">
      <alignment vertical="center"/>
    </xf>
    <xf numFmtId="43" fontId="20" fillId="0" borderId="0" xfId="8" applyNumberFormat="1" applyFont="1" applyAlignment="1">
      <alignment vertical="center"/>
    </xf>
    <xf numFmtId="174" fontId="20" fillId="0" borderId="0" xfId="50" applyNumberFormat="1" applyFont="1" applyBorder="1" applyAlignment="1">
      <alignment vertical="center"/>
    </xf>
    <xf numFmtId="3" fontId="20" fillId="0" borderId="0" xfId="8" applyNumberFormat="1" applyFont="1" applyBorder="1" applyAlignment="1">
      <alignment vertical="center"/>
    </xf>
    <xf numFmtId="182" fontId="20" fillId="0" borderId="0" xfId="50" applyNumberFormat="1" applyFont="1" applyBorder="1" applyAlignment="1">
      <alignment vertical="center"/>
    </xf>
    <xf numFmtId="0" fontId="24" fillId="0" borderId="5" xfId="34" quotePrefix="1" applyFont="1" applyFill="1" applyBorder="1" applyAlignment="1" applyProtection="1">
      <alignment vertical="top"/>
    </xf>
    <xf numFmtId="0" fontId="24" fillId="0" borderId="0" xfId="34" quotePrefix="1" applyFont="1" applyFill="1" applyBorder="1" applyAlignment="1" applyProtection="1">
      <alignment vertical="top"/>
    </xf>
    <xf numFmtId="0" fontId="20" fillId="0" borderId="0" xfId="34" applyFont="1" applyFill="1" applyBorder="1" applyAlignment="1" applyProtection="1">
      <alignment vertical="center"/>
    </xf>
    <xf numFmtId="0" fontId="24" fillId="0" borderId="3" xfId="34" applyFont="1" applyFill="1" applyBorder="1" applyAlignment="1" applyProtection="1">
      <alignment horizontal="center" vertical="center"/>
    </xf>
    <xf numFmtId="0" fontId="24" fillId="0" borderId="17" xfId="34" applyFont="1" applyFill="1" applyBorder="1" applyAlignment="1" applyProtection="1">
      <alignment vertical="center"/>
    </xf>
    <xf numFmtId="0" fontId="20" fillId="0" borderId="17" xfId="34" applyFont="1" applyFill="1" applyBorder="1" applyAlignment="1" applyProtection="1"/>
    <xf numFmtId="174" fontId="20" fillId="0" borderId="17" xfId="22" applyNumberFormat="1" applyFont="1" applyFill="1" applyBorder="1" applyAlignment="1" applyProtection="1">
      <alignment horizontal="center" vertical="center"/>
    </xf>
    <xf numFmtId="174" fontId="20" fillId="0" borderId="1" xfId="22" applyNumberFormat="1" applyFont="1" applyFill="1" applyBorder="1" applyAlignment="1" applyProtection="1">
      <alignment horizontal="center" vertical="center"/>
    </xf>
    <xf numFmtId="3" fontId="20" fillId="0" borderId="1" xfId="22" applyNumberFormat="1" applyFont="1" applyFill="1" applyBorder="1" applyAlignment="1" applyProtection="1">
      <alignment horizontal="right" vertical="center"/>
    </xf>
    <xf numFmtId="165" fontId="20" fillId="0" borderId="17" xfId="22" applyFont="1" applyFill="1" applyBorder="1" applyAlignment="1" applyProtection="1">
      <alignment horizontal="center"/>
    </xf>
    <xf numFmtId="165" fontId="20" fillId="0" borderId="17" xfId="22" applyFont="1" applyFill="1" applyBorder="1" applyAlignment="1" applyProtection="1">
      <alignment horizontal="center" vertical="center"/>
    </xf>
    <xf numFmtId="168" fontId="20" fillId="0" borderId="1" xfId="34" applyNumberFormat="1" applyFont="1" applyFill="1" applyBorder="1" applyAlignment="1" applyProtection="1">
      <alignment vertical="center"/>
    </xf>
    <xf numFmtId="0" fontId="20" fillId="0" borderId="1" xfId="34" applyFont="1" applyFill="1" applyBorder="1" applyAlignment="1" applyProtection="1"/>
    <xf numFmtId="165" fontId="20" fillId="0" borderId="1" xfId="22" applyFont="1" applyFill="1" applyBorder="1" applyAlignment="1" applyProtection="1">
      <alignment horizontal="center"/>
    </xf>
    <xf numFmtId="165" fontId="20" fillId="0" borderId="1" xfId="22" applyFont="1" applyFill="1" applyBorder="1" applyAlignment="1" applyProtection="1">
      <alignment horizontal="center" vertical="center"/>
    </xf>
    <xf numFmtId="174" fontId="20" fillId="0" borderId="1" xfId="22" applyNumberFormat="1" applyFont="1" applyFill="1" applyBorder="1" applyAlignment="1" applyProtection="1">
      <alignment horizontal="center" vertical="center" wrapText="1"/>
    </xf>
    <xf numFmtId="3" fontId="20" fillId="0" borderId="1" xfId="22" applyNumberFormat="1" applyFont="1" applyFill="1" applyBorder="1" applyAlignment="1" applyProtection="1">
      <alignment horizontal="right" vertical="center" wrapText="1"/>
    </xf>
    <xf numFmtId="165" fontId="20" fillId="0" borderId="1" xfId="22" applyFont="1" applyFill="1" applyBorder="1" applyAlignment="1" applyProtection="1">
      <alignment horizontal="center" wrapText="1"/>
    </xf>
    <xf numFmtId="2" fontId="20" fillId="0" borderId="1" xfId="34" applyNumberFormat="1" applyFont="1" applyFill="1" applyBorder="1" applyAlignment="1" applyProtection="1">
      <alignment vertical="center"/>
    </xf>
    <xf numFmtId="0" fontId="20" fillId="0" borderId="2" xfId="34" applyFont="1" applyFill="1" applyBorder="1" applyAlignment="1" applyProtection="1"/>
    <xf numFmtId="174" fontId="20" fillId="0" borderId="2" xfId="22" applyNumberFormat="1" applyFont="1" applyFill="1" applyBorder="1" applyAlignment="1" applyProtection="1">
      <alignment horizontal="center" vertical="center"/>
    </xf>
    <xf numFmtId="3" fontId="20" fillId="0" borderId="2" xfId="22" applyNumberFormat="1" applyFont="1" applyFill="1" applyBorder="1" applyAlignment="1" applyProtection="1">
      <alignment horizontal="right" vertical="center"/>
    </xf>
    <xf numFmtId="165" fontId="20" fillId="0" borderId="2" xfId="22" applyFont="1" applyFill="1" applyBorder="1" applyAlignment="1" applyProtection="1">
      <alignment horizontal="center"/>
    </xf>
    <xf numFmtId="165" fontId="20" fillId="0" borderId="2" xfId="22" applyFont="1" applyFill="1" applyBorder="1" applyAlignment="1" applyProtection="1">
      <alignment horizontal="center" vertical="center"/>
    </xf>
    <xf numFmtId="2" fontId="20" fillId="0" borderId="2" xfId="34" applyNumberFormat="1" applyFont="1" applyFill="1" applyBorder="1" applyAlignment="1" applyProtection="1">
      <alignment vertical="center"/>
    </xf>
    <xf numFmtId="0" fontId="24" fillId="0" borderId="0" xfId="34" applyFont="1" applyFill="1" applyBorder="1" applyAlignment="1" applyProtection="1">
      <alignment vertical="top"/>
    </xf>
    <xf numFmtId="2" fontId="24" fillId="0" borderId="0" xfId="18" applyNumberFormat="1" applyFont="1" applyFill="1" applyBorder="1" applyProtection="1"/>
    <xf numFmtId="0" fontId="24" fillId="0" borderId="0" xfId="34" applyFont="1" applyFill="1" applyBorder="1" applyAlignment="1" applyProtection="1">
      <alignment horizontal="right" vertical="center"/>
    </xf>
    <xf numFmtId="0" fontId="24" fillId="0" borderId="0" xfId="34" applyFont="1" applyFill="1" applyBorder="1" applyAlignment="1" applyProtection="1">
      <alignment vertical="center"/>
    </xf>
    <xf numFmtId="1" fontId="24" fillId="0" borderId="0" xfId="18" applyNumberFormat="1" applyFont="1" applyFill="1" applyBorder="1" applyProtection="1"/>
    <xf numFmtId="1" fontId="20" fillId="0" borderId="0" xfId="34" applyNumberFormat="1" applyFont="1" applyFill="1" applyBorder="1" applyAlignment="1" applyProtection="1">
      <alignment vertical="center"/>
    </xf>
    <xf numFmtId="0" fontId="20" fillId="0" borderId="0" xfId="34" applyFont="1" applyFill="1" applyBorder="1" applyAlignment="1" applyProtection="1">
      <alignment horizontal="right" vertical="center"/>
    </xf>
    <xf numFmtId="2" fontId="20" fillId="0" borderId="0" xfId="34" applyNumberFormat="1" applyFont="1" applyFill="1" applyBorder="1" applyAlignment="1" applyProtection="1">
      <alignment vertical="center"/>
    </xf>
    <xf numFmtId="183" fontId="20" fillId="0" borderId="0" xfId="34" applyNumberFormat="1" applyFont="1" applyFill="1" applyBorder="1" applyAlignment="1" applyProtection="1">
      <alignment vertical="center"/>
    </xf>
    <xf numFmtId="0" fontId="24" fillId="0" borderId="0" xfId="55" applyFont="1" applyFill="1" applyBorder="1" applyAlignment="1" applyProtection="1">
      <alignment vertical="center"/>
    </xf>
    <xf numFmtId="0" fontId="24" fillId="0" borderId="0" xfId="55" applyFont="1" applyFill="1" applyBorder="1" applyAlignment="1" applyProtection="1">
      <alignment vertical="center" wrapText="1"/>
    </xf>
    <xf numFmtId="0" fontId="21" fillId="0" borderId="0" xfId="55" applyFont="1" applyFill="1" applyAlignment="1" applyProtection="1">
      <alignment vertical="top"/>
    </xf>
    <xf numFmtId="0" fontId="24" fillId="0" borderId="8" xfId="55" applyFont="1" applyFill="1" applyBorder="1" applyAlignment="1" applyProtection="1">
      <alignment vertical="center"/>
    </xf>
    <xf numFmtId="0" fontId="21" fillId="0" borderId="0" xfId="55" applyFont="1" applyFill="1" applyAlignment="1" applyProtection="1">
      <alignment vertical="center" wrapText="1"/>
    </xf>
    <xf numFmtId="0" fontId="21" fillId="0" borderId="0" xfId="55" applyFont="1" applyFill="1" applyAlignment="1" applyProtection="1">
      <alignment vertical="center"/>
    </xf>
    <xf numFmtId="0" fontId="26" fillId="0" borderId="0" xfId="55" applyFont="1" applyFill="1" applyAlignment="1" applyProtection="1">
      <alignment horizontal="center" vertical="center" wrapText="1"/>
    </xf>
    <xf numFmtId="0" fontId="24" fillId="0" borderId="3" xfId="55" applyFont="1" applyFill="1" applyBorder="1" applyAlignment="1" applyProtection="1">
      <alignment horizontal="center" wrapText="1"/>
    </xf>
    <xf numFmtId="0" fontId="26" fillId="0" borderId="2" xfId="55" applyFont="1" applyFill="1" applyBorder="1" applyAlignment="1" applyProtection="1">
      <alignment wrapText="1"/>
    </xf>
    <xf numFmtId="0" fontId="21" fillId="0" borderId="8" xfId="55" applyFont="1" applyFill="1" applyBorder="1" applyAlignment="1" applyProtection="1">
      <alignment vertical="center" wrapText="1"/>
    </xf>
    <xf numFmtId="0" fontId="20" fillId="0" borderId="0" xfId="55" applyFont="1" applyFill="1" applyBorder="1" applyAlignment="1" applyProtection="1">
      <alignment vertical="center"/>
    </xf>
    <xf numFmtId="0" fontId="21" fillId="0" borderId="0" xfId="55" applyFont="1" applyFill="1" applyBorder="1" applyAlignment="1" applyProtection="1">
      <alignment vertical="center"/>
    </xf>
    <xf numFmtId="1" fontId="21" fillId="0" borderId="0" xfId="55" applyNumberFormat="1" applyFont="1" applyFill="1" applyProtection="1"/>
    <xf numFmtId="0" fontId="21" fillId="0" borderId="0" xfId="55" applyFont="1" applyFill="1" applyBorder="1" applyAlignment="1" applyProtection="1">
      <alignment vertical="center" wrapText="1"/>
    </xf>
    <xf numFmtId="0" fontId="21" fillId="0" borderId="21" xfId="55" applyFont="1" applyFill="1" applyBorder="1" applyAlignment="1" applyProtection="1">
      <alignment vertical="center"/>
    </xf>
    <xf numFmtId="0" fontId="21" fillId="0" borderId="0" xfId="55" applyFont="1" applyFill="1" applyProtection="1"/>
    <xf numFmtId="0" fontId="20" fillId="0" borderId="0" xfId="18"/>
    <xf numFmtId="0" fontId="24" fillId="0" borderId="0" xfId="8" quotePrefix="1" applyFont="1" applyFill="1" applyBorder="1" applyAlignment="1" applyProtection="1">
      <alignment vertical="top"/>
    </xf>
    <xf numFmtId="0" fontId="24" fillId="0" borderId="0" xfId="8" quotePrefix="1" applyFont="1" applyFill="1" applyBorder="1" applyAlignment="1" applyProtection="1">
      <alignment vertical="top" wrapText="1"/>
    </xf>
    <xf numFmtId="0" fontId="24" fillId="0" borderId="0" xfId="8" applyFont="1" applyFill="1" applyBorder="1" applyAlignment="1" applyProtection="1">
      <alignment horizontal="center" vertical="top"/>
    </xf>
    <xf numFmtId="0" fontId="20" fillId="0" borderId="0" xfId="8" applyFont="1" applyFill="1" applyBorder="1" applyAlignment="1" applyProtection="1">
      <alignment vertical="top"/>
    </xf>
    <xf numFmtId="0" fontId="24" fillId="0" borderId="10" xfId="8" applyFont="1" applyFill="1" applyBorder="1" applyAlignment="1" applyProtection="1">
      <alignment horizontal="left" vertical="center"/>
    </xf>
    <xf numFmtId="0" fontId="24" fillId="0" borderId="5" xfId="8" applyFont="1" applyFill="1" applyBorder="1" applyAlignment="1" applyProtection="1">
      <alignment vertical="center" wrapText="1"/>
    </xf>
    <xf numFmtId="0" fontId="24" fillId="0" borderId="5" xfId="8" applyFont="1" applyFill="1" applyBorder="1" applyAlignment="1" applyProtection="1">
      <alignment horizontal="left" vertical="center" wrapText="1"/>
    </xf>
    <xf numFmtId="0" fontId="20" fillId="0" borderId="0" xfId="8" applyFont="1" applyFill="1" applyBorder="1" applyProtection="1"/>
    <xf numFmtId="0" fontId="24" fillId="0" borderId="0" xfId="8" applyFont="1" applyFill="1" applyBorder="1" applyAlignment="1" applyProtection="1">
      <alignment vertical="center" wrapText="1"/>
    </xf>
    <xf numFmtId="0" fontId="26" fillId="0" borderId="0" xfId="8" applyFont="1" applyFill="1" applyBorder="1" applyAlignment="1" applyProtection="1">
      <alignment horizontal="center" vertical="center" wrapText="1"/>
    </xf>
    <xf numFmtId="0" fontId="24" fillId="0" borderId="3" xfId="8" applyFont="1" applyFill="1" applyBorder="1" applyAlignment="1" applyProtection="1">
      <alignment horizontal="center" vertical="center" wrapText="1"/>
    </xf>
    <xf numFmtId="0" fontId="26" fillId="0" borderId="3" xfId="8" applyFont="1" applyFill="1" applyBorder="1" applyAlignment="1" applyProtection="1">
      <alignment horizontal="center" vertical="center" wrapText="1"/>
    </xf>
    <xf numFmtId="0" fontId="26" fillId="0" borderId="0" xfId="8" applyFont="1" applyFill="1" applyBorder="1" applyAlignment="1" applyProtection="1">
      <alignment horizontal="center" wrapText="1"/>
    </xf>
    <xf numFmtId="0" fontId="24" fillId="0" borderId="2" xfId="8" applyFont="1" applyFill="1" applyBorder="1" applyAlignment="1" applyProtection="1">
      <alignment wrapText="1"/>
    </xf>
    <xf numFmtId="0" fontId="20" fillId="0" borderId="0" xfId="8" applyFont="1" applyFill="1" applyAlignment="1" applyProtection="1">
      <alignment vertical="top" wrapText="1"/>
    </xf>
    <xf numFmtId="0" fontId="20" fillId="0" borderId="21" xfId="8" applyFont="1" applyFill="1" applyBorder="1" applyAlignment="1" applyProtection="1"/>
    <xf numFmtId="0" fontId="20" fillId="0" borderId="0" xfId="8" applyFont="1" applyFill="1" applyBorder="1" applyAlignment="1" applyProtection="1">
      <alignment horizontal="right"/>
    </xf>
    <xf numFmtId="0" fontId="20" fillId="0" borderId="0" xfId="8" applyFont="1" applyFill="1" applyProtection="1"/>
    <xf numFmtId="0" fontId="24" fillId="0" borderId="8" xfId="8" applyFont="1" applyFill="1" applyBorder="1" applyAlignment="1" applyProtection="1">
      <alignment vertical="center"/>
    </xf>
    <xf numFmtId="174" fontId="20" fillId="0" borderId="17" xfId="38" applyNumberFormat="1" applyFont="1" applyFill="1" applyBorder="1" applyAlignment="1" applyProtection="1">
      <alignment horizontal="center" vertical="center"/>
    </xf>
    <xf numFmtId="174" fontId="20" fillId="0" borderId="17" xfId="38" applyNumberFormat="1" applyFont="1" applyFill="1" applyBorder="1" applyAlignment="1" applyProtection="1">
      <alignment horizontal="center" vertical="center" wrapText="1"/>
    </xf>
    <xf numFmtId="174" fontId="20" fillId="0" borderId="1" xfId="38" applyNumberFormat="1" applyFont="1" applyFill="1" applyBorder="1" applyAlignment="1" applyProtection="1">
      <alignment horizontal="center" vertical="center"/>
    </xf>
    <xf numFmtId="174" fontId="20" fillId="0" borderId="1" xfId="38" applyNumberFormat="1" applyFont="1" applyFill="1" applyBorder="1" applyAlignment="1" applyProtection="1">
      <alignment horizontal="center" vertical="center" wrapText="1"/>
    </xf>
    <xf numFmtId="174" fontId="20" fillId="0" borderId="17" xfId="38" applyNumberFormat="1" applyFont="1" applyFill="1" applyBorder="1" applyAlignment="1" applyProtection="1">
      <alignment vertical="center"/>
    </xf>
    <xf numFmtId="174" fontId="20" fillId="0" borderId="17" xfId="38" applyNumberFormat="1" applyFont="1" applyFill="1" applyBorder="1" applyAlignment="1" applyProtection="1">
      <alignment vertical="center" wrapText="1"/>
    </xf>
    <xf numFmtId="174" fontId="20" fillId="0" borderId="1" xfId="38" applyNumberFormat="1" applyFont="1" applyFill="1" applyBorder="1" applyAlignment="1" applyProtection="1">
      <alignment vertical="center"/>
    </xf>
    <xf numFmtId="174" fontId="20" fillId="0" borderId="1" xfId="38" applyNumberFormat="1" applyFont="1" applyFill="1" applyBorder="1" applyAlignment="1" applyProtection="1">
      <alignment vertical="center" wrapText="1"/>
    </xf>
    <xf numFmtId="165" fontId="20" fillId="0" borderId="17" xfId="38" applyFont="1" applyFill="1" applyBorder="1" applyAlignment="1" applyProtection="1">
      <alignment horizontal="right" vertical="center"/>
    </xf>
    <xf numFmtId="165" fontId="20" fillId="0" borderId="1" xfId="38" applyFont="1" applyFill="1" applyBorder="1" applyAlignment="1" applyProtection="1">
      <alignment horizontal="right" vertical="center"/>
    </xf>
    <xf numFmtId="174" fontId="24" fillId="0" borderId="2" xfId="38" applyNumberFormat="1" applyFont="1" applyFill="1" applyBorder="1" applyAlignment="1" applyProtection="1">
      <alignment vertical="center"/>
    </xf>
    <xf numFmtId="0" fontId="24" fillId="0" borderId="0" xfId="8" applyFont="1" applyFill="1" applyBorder="1" applyProtection="1"/>
    <xf numFmtId="165" fontId="24" fillId="0" borderId="2" xfId="38" applyFont="1" applyFill="1" applyBorder="1" applyAlignment="1" applyProtection="1">
      <alignment horizontal="right" vertical="center"/>
    </xf>
    <xf numFmtId="0" fontId="20" fillId="0" borderId="17" xfId="8" applyFont="1" applyFill="1" applyBorder="1" applyAlignment="1" applyProtection="1"/>
    <xf numFmtId="0" fontId="20" fillId="0" borderId="1" xfId="8" applyFont="1" applyFill="1" applyBorder="1" applyAlignment="1" applyProtection="1">
      <alignment wrapText="1"/>
    </xf>
    <xf numFmtId="0" fontId="21" fillId="0" borderId="17" xfId="55" applyFont="1" applyFill="1" applyBorder="1" applyAlignment="1" applyProtection="1">
      <alignment wrapText="1"/>
    </xf>
    <xf numFmtId="0" fontId="21" fillId="0" borderId="1" xfId="55" applyFont="1" applyFill="1" applyBorder="1" applyAlignment="1" applyProtection="1">
      <alignment wrapText="1"/>
    </xf>
    <xf numFmtId="0" fontId="26" fillId="0" borderId="0" xfId="55" applyFont="1" applyFill="1" applyAlignment="1" applyProtection="1">
      <alignment vertical="center"/>
    </xf>
    <xf numFmtId="165" fontId="21" fillId="0" borderId="17" xfId="38" applyFont="1" applyFill="1" applyBorder="1" applyAlignment="1" applyProtection="1">
      <alignment horizontal="right" vertical="center"/>
    </xf>
    <xf numFmtId="165" fontId="20" fillId="0" borderId="17" xfId="38" applyFont="1" applyFill="1" applyBorder="1" applyAlignment="1" applyProtection="1">
      <alignment horizontal="right" vertical="center" wrapText="1"/>
    </xf>
    <xf numFmtId="165" fontId="21" fillId="0" borderId="1" xfId="38" applyFont="1" applyFill="1" applyBorder="1" applyAlignment="1" applyProtection="1">
      <alignment horizontal="right" vertical="center"/>
    </xf>
    <xf numFmtId="165" fontId="26" fillId="0" borderId="2" xfId="38" applyFont="1" applyFill="1" applyBorder="1" applyAlignment="1" applyProtection="1">
      <alignment horizontal="right" vertical="center"/>
    </xf>
    <xf numFmtId="174" fontId="21" fillId="0" borderId="17" xfId="38" applyNumberFormat="1" applyFont="1" applyFill="1" applyBorder="1" applyAlignment="1" applyProtection="1">
      <alignment horizontal="center" vertical="center"/>
    </xf>
    <xf numFmtId="174" fontId="21" fillId="0" borderId="17" xfId="38" applyNumberFormat="1" applyFont="1" applyFill="1" applyBorder="1" applyAlignment="1" applyProtection="1">
      <alignment horizontal="center" vertical="center" wrapText="1"/>
    </xf>
    <xf numFmtId="174" fontId="21" fillId="0" borderId="1" xfId="38" applyNumberFormat="1" applyFont="1" applyFill="1" applyBorder="1" applyAlignment="1" applyProtection="1">
      <alignment horizontal="center" vertical="center"/>
    </xf>
    <xf numFmtId="174" fontId="21" fillId="0" borderId="1" xfId="38" applyNumberFormat="1" applyFont="1" applyFill="1" applyBorder="1" applyAlignment="1" applyProtection="1">
      <alignment horizontal="center" vertical="center" wrapText="1"/>
    </xf>
    <xf numFmtId="174" fontId="24" fillId="0" borderId="2" xfId="38" applyNumberFormat="1" applyFont="1" applyFill="1" applyBorder="1" applyAlignment="1" applyProtection="1">
      <alignment horizontal="center" vertical="center"/>
    </xf>
    <xf numFmtId="174" fontId="26" fillId="0" borderId="2" xfId="38" applyNumberFormat="1" applyFont="1" applyFill="1" applyBorder="1" applyAlignment="1" applyProtection="1">
      <alignment horizontal="center" vertical="center"/>
    </xf>
    <xf numFmtId="174" fontId="26" fillId="0" borderId="2" xfId="38" applyNumberFormat="1" applyFont="1" applyFill="1" applyBorder="1" applyAlignment="1" applyProtection="1">
      <alignment horizontal="center" vertical="center" wrapText="1"/>
    </xf>
    <xf numFmtId="2" fontId="20" fillId="0" borderId="0" xfId="15" applyNumberFormat="1" applyFont="1" applyBorder="1" applyAlignment="1">
      <alignment vertical="center"/>
    </xf>
    <xf numFmtId="170" fontId="20" fillId="0" borderId="0" xfId="15" applyNumberFormat="1" applyFont="1" applyBorder="1" applyAlignment="1">
      <alignment vertical="center"/>
    </xf>
    <xf numFmtId="0" fontId="19" fillId="0" borderId="0" xfId="0" applyFont="1" applyFill="1" applyBorder="1" applyAlignment="1">
      <alignment horizontal="left" wrapText="1"/>
    </xf>
    <xf numFmtId="0" fontId="24" fillId="0" borderId="0" xfId="15" applyFont="1" applyBorder="1" applyAlignment="1">
      <alignment horizontal="left" vertical="center"/>
    </xf>
    <xf numFmtId="0" fontId="19" fillId="0" borderId="5" xfId="15" applyFont="1" applyBorder="1" applyAlignment="1">
      <alignment horizontal="left" vertical="center"/>
    </xf>
    <xf numFmtId="0" fontId="24" fillId="0" borderId="1" xfId="15" applyFont="1" applyBorder="1" applyAlignment="1">
      <alignment horizontal="left" vertical="center"/>
    </xf>
    <xf numFmtId="2" fontId="20" fillId="0" borderId="1" xfId="15" applyNumberFormat="1" applyFont="1" applyFill="1" applyBorder="1" applyAlignment="1">
      <alignment horizontal="left" vertical="center"/>
    </xf>
    <xf numFmtId="165" fontId="20" fillId="0" borderId="1" xfId="38" applyFont="1" applyFill="1" applyBorder="1" applyAlignment="1">
      <alignment horizontal="left" vertical="center"/>
    </xf>
    <xf numFmtId="165" fontId="24" fillId="0" borderId="1" xfId="38" applyFont="1" applyFill="1" applyBorder="1" applyAlignment="1">
      <alignment horizontal="left" vertical="center"/>
    </xf>
    <xf numFmtId="165" fontId="24" fillId="0" borderId="2" xfId="38" applyFont="1" applyFill="1" applyBorder="1" applyAlignment="1">
      <alignment horizontal="left" vertical="center"/>
    </xf>
    <xf numFmtId="0" fontId="20" fillId="0" borderId="0" xfId="15" applyFont="1" applyAlignment="1">
      <alignment horizontal="left" vertical="top"/>
    </xf>
    <xf numFmtId="2" fontId="20" fillId="0" borderId="0" xfId="15" applyNumberFormat="1" applyFont="1" applyBorder="1" applyAlignment="1">
      <alignment horizontal="left" vertical="center"/>
    </xf>
    <xf numFmtId="2" fontId="24" fillId="0" borderId="0" xfId="15" applyNumberFormat="1" applyFont="1" applyBorder="1" applyAlignment="1">
      <alignment horizontal="left" vertical="center"/>
    </xf>
    <xf numFmtId="0" fontId="20" fillId="0" borderId="0" xfId="15" applyFont="1" applyAlignment="1">
      <alignment horizontal="left"/>
    </xf>
    <xf numFmtId="1" fontId="20" fillId="0" borderId="1" xfId="15" applyNumberFormat="1" applyFont="1" applyFill="1" applyBorder="1" applyAlignment="1">
      <alignment horizontal="center" vertical="center"/>
    </xf>
    <xf numFmtId="1" fontId="20" fillId="0" borderId="1" xfId="38" applyNumberFormat="1" applyFont="1" applyFill="1" applyBorder="1" applyAlignment="1">
      <alignment horizontal="center" vertical="center"/>
    </xf>
    <xf numFmtId="2" fontId="24" fillId="0" borderId="1" xfId="15" applyNumberFormat="1" applyFont="1" applyFill="1" applyBorder="1" applyAlignment="1">
      <alignment horizontal="left" vertical="center"/>
    </xf>
    <xf numFmtId="0" fontId="16" fillId="0" borderId="5" xfId="15" applyFont="1" applyFill="1" applyBorder="1" applyAlignment="1">
      <alignment vertical="center"/>
    </xf>
    <xf numFmtId="165" fontId="20" fillId="0" borderId="8" xfId="38" applyFont="1" applyFill="1" applyBorder="1" applyAlignment="1">
      <alignment horizontal="right" vertical="center" wrapText="1"/>
    </xf>
    <xf numFmtId="165" fontId="20" fillId="0" borderId="1" xfId="38" applyFont="1" applyBorder="1" applyAlignment="1">
      <alignment horizontal="center" vertical="center" wrapText="1"/>
    </xf>
    <xf numFmtId="165" fontId="24" fillId="0" borderId="8" xfId="38" applyFont="1" applyFill="1" applyBorder="1" applyAlignment="1">
      <alignment horizontal="right" vertical="center" wrapText="1"/>
    </xf>
    <xf numFmtId="165" fontId="20" fillId="0" borderId="9" xfId="38" applyFont="1" applyBorder="1" applyAlignment="1">
      <alignment horizontal="right" vertical="center"/>
    </xf>
    <xf numFmtId="165" fontId="24" fillId="0" borderId="9" xfId="38" applyFont="1" applyBorder="1" applyAlignment="1">
      <alignment horizontal="right" vertical="center"/>
    </xf>
    <xf numFmtId="165" fontId="24" fillId="0" borderId="10" xfId="38" applyFont="1" applyFill="1" applyBorder="1" applyAlignment="1">
      <alignment horizontal="right" vertical="center" wrapText="1"/>
    </xf>
    <xf numFmtId="165" fontId="24" fillId="0" borderId="11" xfId="38" applyFont="1" applyBorder="1" applyAlignment="1">
      <alignment horizontal="right" vertical="center" wrapText="1"/>
    </xf>
    <xf numFmtId="0" fontId="24" fillId="0" borderId="3" xfId="21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wrapText="1"/>
    </xf>
    <xf numFmtId="2" fontId="19" fillId="0" borderId="0" xfId="0" applyNumberFormat="1" applyFont="1" applyFill="1" applyBorder="1" applyAlignment="1">
      <alignment wrapText="1"/>
    </xf>
    <xf numFmtId="0" fontId="24" fillId="0" borderId="5" xfId="12" quotePrefix="1" applyFont="1" applyFill="1" applyBorder="1" applyAlignment="1" applyProtection="1">
      <alignment vertical="top"/>
    </xf>
    <xf numFmtId="0" fontId="20" fillId="0" borderId="0" xfId="12" applyFont="1" applyFill="1" applyAlignment="1" applyProtection="1">
      <alignment vertical="center"/>
    </xf>
    <xf numFmtId="0" fontId="24" fillId="0" borderId="0" xfId="12" quotePrefix="1" applyFont="1" applyFill="1" applyBorder="1" applyAlignment="1" applyProtection="1">
      <alignment vertical="top"/>
    </xf>
    <xf numFmtId="0" fontId="24" fillId="0" borderId="0" xfId="12" applyFont="1" applyFill="1" applyAlignment="1" applyProtection="1">
      <alignment vertical="center"/>
    </xf>
    <xf numFmtId="0" fontId="24" fillId="0" borderId="3" xfId="12" applyFont="1" applyFill="1" applyBorder="1" applyAlignment="1" applyProtection="1">
      <alignment horizontal="right" vertical="center" wrapText="1"/>
    </xf>
    <xf numFmtId="0" fontId="24" fillId="0" borderId="3" xfId="12" applyFont="1" applyFill="1" applyBorder="1" applyAlignment="1" applyProtection="1">
      <alignment horizontal="right" vertical="center"/>
    </xf>
    <xf numFmtId="0" fontId="24" fillId="0" borderId="3" xfId="12" applyFont="1" applyFill="1" applyBorder="1" applyAlignment="1" applyProtection="1">
      <alignment horizontal="left" vertical="center" wrapText="1"/>
    </xf>
    <xf numFmtId="0" fontId="24" fillId="0" borderId="0" xfId="12" applyFont="1" applyFill="1" applyAlignment="1" applyProtection="1">
      <alignment horizontal="right" vertical="center"/>
    </xf>
    <xf numFmtId="0" fontId="20" fillId="0" borderId="1" xfId="15" applyFont="1" applyFill="1" applyBorder="1" applyAlignment="1" applyProtection="1">
      <alignment horizontal="left" vertical="center"/>
    </xf>
    <xf numFmtId="1" fontId="20" fillId="0" borderId="17" xfId="12" applyNumberFormat="1" applyFont="1" applyFill="1" applyBorder="1" applyAlignment="1" applyProtection="1">
      <alignment horizontal="right" vertical="center"/>
    </xf>
    <xf numFmtId="0" fontId="20" fillId="0" borderId="17" xfId="12" applyFont="1" applyFill="1" applyBorder="1" applyAlignment="1" applyProtection="1">
      <alignment horizontal="right" vertical="center"/>
    </xf>
    <xf numFmtId="1" fontId="21" fillId="0" borderId="17" xfId="23" applyNumberFormat="1" applyFont="1" applyFill="1" applyBorder="1" applyAlignment="1" applyProtection="1">
      <alignment horizontal="right" vertical="center"/>
    </xf>
    <xf numFmtId="0" fontId="20" fillId="0" borderId="17" xfId="12" applyFont="1" applyFill="1" applyBorder="1" applyAlignment="1" applyProtection="1">
      <alignment vertical="center"/>
    </xf>
    <xf numFmtId="1" fontId="21" fillId="0" borderId="17" xfId="56" applyNumberFormat="1" applyFont="1" applyFill="1" applyBorder="1" applyAlignment="1" applyProtection="1">
      <alignment horizontal="right" vertical="center"/>
    </xf>
    <xf numFmtId="1" fontId="20" fillId="0" borderId="17" xfId="12" applyNumberFormat="1" applyFont="1" applyFill="1" applyBorder="1" applyAlignment="1" applyProtection="1">
      <alignment horizontal="right" vertical="center" wrapText="1"/>
    </xf>
    <xf numFmtId="0" fontId="20" fillId="0" borderId="17" xfId="12" quotePrefix="1" applyFont="1" applyFill="1" applyBorder="1" applyAlignment="1" applyProtection="1">
      <alignment horizontal="right" vertical="center"/>
    </xf>
    <xf numFmtId="1" fontId="20" fillId="0" borderId="17" xfId="43" applyNumberFormat="1" applyFont="1" applyFill="1" applyBorder="1" applyAlignment="1" applyProtection="1">
      <alignment horizontal="right" vertical="center"/>
    </xf>
    <xf numFmtId="1" fontId="20" fillId="0" borderId="17" xfId="12" quotePrefix="1" applyNumberFormat="1" applyFont="1" applyFill="1" applyBorder="1" applyAlignment="1" applyProtection="1">
      <alignment horizontal="right" vertical="center" wrapText="1"/>
    </xf>
    <xf numFmtId="1" fontId="41" fillId="0" borderId="17" xfId="23" applyNumberFormat="1" applyFont="1" applyFill="1" applyBorder="1" applyAlignment="1" applyProtection="1">
      <alignment horizontal="right" vertical="center"/>
    </xf>
    <xf numFmtId="1" fontId="41" fillId="0" borderId="17" xfId="23" applyNumberFormat="1" applyFont="1" applyFill="1" applyBorder="1" applyAlignment="1" applyProtection="1">
      <alignment horizontal="right" vertical="center" wrapText="1"/>
    </xf>
    <xf numFmtId="1" fontId="20" fillId="0" borderId="0" xfId="12" applyNumberFormat="1" applyFont="1" applyFill="1" applyAlignment="1" applyProtection="1">
      <alignment vertical="center"/>
    </xf>
    <xf numFmtId="0" fontId="20" fillId="0" borderId="1" xfId="12" applyFont="1" applyFill="1" applyBorder="1" applyAlignment="1" applyProtection="1">
      <alignment vertical="center"/>
    </xf>
    <xf numFmtId="1" fontId="20" fillId="0" borderId="1" xfId="12" applyNumberFormat="1" applyFont="1" applyFill="1" applyBorder="1" applyAlignment="1" applyProtection="1">
      <alignment horizontal="right" vertical="center"/>
    </xf>
    <xf numFmtId="0" fontId="20" fillId="0" borderId="1" xfId="12" quotePrefix="1" applyFont="1" applyFill="1" applyBorder="1" applyAlignment="1" applyProtection="1">
      <alignment horizontal="right" vertical="center"/>
    </xf>
    <xf numFmtId="0" fontId="21" fillId="0" borderId="1" xfId="23" applyFont="1" applyFill="1" applyBorder="1" applyAlignment="1" applyProtection="1">
      <alignment horizontal="right" vertical="center"/>
    </xf>
    <xf numFmtId="1" fontId="21" fillId="0" borderId="1" xfId="23" applyNumberFormat="1" applyFont="1" applyFill="1" applyBorder="1" applyAlignment="1" applyProtection="1">
      <alignment horizontal="right" vertical="center"/>
    </xf>
    <xf numFmtId="0" fontId="21" fillId="0" borderId="1" xfId="56" applyFont="1" applyFill="1" applyBorder="1" applyAlignment="1" applyProtection="1">
      <alignment horizontal="right" vertical="center"/>
    </xf>
    <xf numFmtId="0" fontId="20" fillId="0" borderId="1" xfId="12" applyFont="1" applyFill="1" applyBorder="1" applyAlignment="1" applyProtection="1">
      <alignment horizontal="right" vertical="center"/>
    </xf>
    <xf numFmtId="1" fontId="20" fillId="0" borderId="1" xfId="12" quotePrefix="1" applyNumberFormat="1" applyFont="1" applyFill="1" applyBorder="1" applyAlignment="1" applyProtection="1">
      <alignment horizontal="right" vertical="center" wrapText="1"/>
    </xf>
    <xf numFmtId="1" fontId="21" fillId="0" borderId="1" xfId="56" applyNumberFormat="1" applyFont="1" applyFill="1" applyBorder="1" applyAlignment="1" applyProtection="1">
      <alignment horizontal="right" vertical="center"/>
    </xf>
    <xf numFmtId="1" fontId="41" fillId="0" borderId="1" xfId="23" applyNumberFormat="1" applyFont="1" applyFill="1" applyBorder="1" applyAlignment="1" applyProtection="1">
      <alignment horizontal="right" vertical="center" wrapText="1"/>
    </xf>
    <xf numFmtId="1" fontId="20" fillId="0" borderId="1" xfId="12" applyNumberFormat="1" applyFont="1" applyFill="1" applyBorder="1" applyAlignment="1" applyProtection="1">
      <alignment horizontal="right" vertical="center" wrapText="1"/>
    </xf>
    <xf numFmtId="1" fontId="41" fillId="0" borderId="1" xfId="56" applyNumberFormat="1" applyFont="1" applyFill="1" applyBorder="1" applyAlignment="1" applyProtection="1">
      <alignment horizontal="right" vertical="center"/>
    </xf>
    <xf numFmtId="1" fontId="41" fillId="0" borderId="1" xfId="23" applyNumberFormat="1" applyFont="1" applyFill="1" applyBorder="1" applyAlignment="1" applyProtection="1">
      <alignment horizontal="right" vertical="center"/>
    </xf>
    <xf numFmtId="0" fontId="20" fillId="0" borderId="1" xfId="56" applyFont="1" applyFill="1" applyBorder="1" applyProtection="1"/>
    <xf numFmtId="0" fontId="20" fillId="0" borderId="1" xfId="56" applyFont="1" applyFill="1" applyBorder="1" applyAlignment="1" applyProtection="1">
      <alignment horizontal="right" vertical="center"/>
    </xf>
    <xf numFmtId="0" fontId="24" fillId="0" borderId="11" xfId="12" applyFont="1" applyFill="1" applyBorder="1" applyAlignment="1" applyProtection="1">
      <alignment vertical="center"/>
    </xf>
    <xf numFmtId="0" fontId="24" fillId="0" borderId="2" xfId="12" applyFont="1" applyFill="1" applyBorder="1" applyAlignment="1" applyProtection="1">
      <alignment vertical="center"/>
    </xf>
    <xf numFmtId="1" fontId="24" fillId="0" borderId="2" xfId="12" applyNumberFormat="1" applyFont="1" applyFill="1" applyBorder="1" applyAlignment="1" applyProtection="1">
      <alignment horizontal="right" vertical="center"/>
    </xf>
    <xf numFmtId="1" fontId="42" fillId="0" borderId="2" xfId="23" applyNumberFormat="1" applyFont="1" applyFill="1" applyBorder="1" applyAlignment="1" applyProtection="1">
      <alignment horizontal="right" vertical="center"/>
    </xf>
    <xf numFmtId="1" fontId="42" fillId="0" borderId="2" xfId="56" applyNumberFormat="1" applyFont="1" applyFill="1" applyBorder="1" applyAlignment="1" applyProtection="1">
      <alignment horizontal="right" vertical="center"/>
    </xf>
    <xf numFmtId="0" fontId="24" fillId="0" borderId="2" xfId="12" applyFont="1" applyFill="1" applyBorder="1" applyAlignment="1" applyProtection="1">
      <alignment horizontal="right" vertical="center"/>
    </xf>
    <xf numFmtId="0" fontId="21" fillId="0" borderId="0" xfId="56" applyFont="1" applyFill="1" applyBorder="1" applyAlignment="1" applyProtection="1">
      <alignment horizontal="right"/>
    </xf>
    <xf numFmtId="0" fontId="20" fillId="0" borderId="0" xfId="12" applyFont="1" applyFill="1" applyAlignment="1" applyProtection="1">
      <alignment horizontal="center" vertical="center"/>
    </xf>
    <xf numFmtId="1" fontId="42" fillId="0" borderId="0" xfId="56" applyNumberFormat="1" applyFont="1" applyFill="1" applyBorder="1" applyAlignment="1" applyProtection="1">
      <alignment vertical="top"/>
    </xf>
    <xf numFmtId="0" fontId="24" fillId="0" borderId="0" xfId="12" quotePrefix="1" applyFont="1" applyFill="1" applyBorder="1" applyAlignment="1" applyProtection="1">
      <alignment vertical="center"/>
    </xf>
    <xf numFmtId="0" fontId="20" fillId="0" borderId="0" xfId="12" applyFont="1" applyFill="1" applyProtection="1"/>
    <xf numFmtId="0" fontId="24" fillId="0" borderId="0" xfId="12" quotePrefix="1" applyFont="1" applyFill="1" applyBorder="1" applyAlignment="1" applyProtection="1">
      <alignment vertical="center" wrapText="1"/>
    </xf>
    <xf numFmtId="0" fontId="24" fillId="0" borderId="0" xfId="12" quotePrefix="1" applyFont="1" applyFill="1" applyBorder="1" applyAlignment="1" applyProtection="1">
      <alignment horizontal="center" vertical="center" wrapText="1"/>
    </xf>
    <xf numFmtId="0" fontId="20" fillId="0" borderId="0" xfId="12" applyFont="1" applyFill="1" applyBorder="1" applyAlignment="1" applyProtection="1">
      <alignment horizontal="center"/>
    </xf>
    <xf numFmtId="0" fontId="24" fillId="0" borderId="3" xfId="12" applyFont="1" applyFill="1" applyBorder="1" applyAlignment="1" applyProtection="1">
      <alignment horizontal="center" vertical="top" wrapText="1"/>
    </xf>
    <xf numFmtId="0" fontId="20" fillId="0" borderId="0" xfId="12" applyFont="1" applyFill="1" applyAlignment="1" applyProtection="1">
      <alignment horizontal="center"/>
    </xf>
    <xf numFmtId="0" fontId="24" fillId="0" borderId="1" xfId="15" applyFont="1" applyFill="1" applyBorder="1" applyAlignment="1" applyProtection="1">
      <alignment horizontal="right" vertical="center"/>
    </xf>
    <xf numFmtId="0" fontId="24" fillId="0" borderId="1" xfId="15" applyFont="1" applyFill="1" applyBorder="1" applyAlignment="1" applyProtection="1">
      <alignment horizontal="left" vertical="center"/>
    </xf>
    <xf numFmtId="0" fontId="24" fillId="0" borderId="1" xfId="12" applyFont="1" applyFill="1" applyBorder="1" applyAlignment="1" applyProtection="1">
      <alignment horizontal="center" vertical="top" wrapText="1"/>
    </xf>
    <xf numFmtId="0" fontId="24" fillId="0" borderId="9" xfId="12" applyFont="1" applyFill="1" applyBorder="1" applyAlignment="1" applyProtection="1">
      <alignment horizontal="center" vertical="top" wrapText="1"/>
    </xf>
    <xf numFmtId="0" fontId="20" fillId="0" borderId="1" xfId="15" applyFont="1" applyFill="1" applyBorder="1" applyAlignment="1" applyProtection="1">
      <alignment horizontal="right" vertical="center"/>
    </xf>
    <xf numFmtId="1" fontId="20" fillId="0" borderId="1" xfId="12" applyNumberFormat="1" applyFont="1" applyFill="1" applyBorder="1" applyAlignment="1" applyProtection="1">
      <alignment horizontal="right"/>
    </xf>
    <xf numFmtId="0" fontId="20" fillId="0" borderId="1" xfId="12" applyFont="1" applyFill="1" applyBorder="1" applyAlignment="1" applyProtection="1">
      <alignment horizontal="right" vertical="top"/>
    </xf>
    <xf numFmtId="0" fontId="20" fillId="0" borderId="1" xfId="12" applyFont="1" applyFill="1" applyBorder="1" applyAlignment="1" applyProtection="1">
      <alignment horizontal="right" vertical="top" wrapText="1"/>
    </xf>
    <xf numFmtId="0" fontId="20" fillId="0" borderId="9" xfId="12" applyFont="1" applyFill="1" applyBorder="1" applyProtection="1"/>
    <xf numFmtId="0" fontId="20" fillId="0" borderId="1" xfId="12" applyFont="1" applyFill="1" applyBorder="1" applyProtection="1"/>
    <xf numFmtId="49" fontId="20" fillId="0" borderId="1" xfId="12" applyNumberFormat="1" applyFont="1" applyFill="1" applyBorder="1" applyAlignment="1" applyProtection="1">
      <alignment horizontal="right" vertical="center" wrapText="1"/>
    </xf>
    <xf numFmtId="0" fontId="20" fillId="0" borderId="1" xfId="12" applyFont="1" applyFill="1" applyBorder="1" applyAlignment="1" applyProtection="1">
      <alignment horizontal="right" vertical="center" wrapText="1"/>
    </xf>
    <xf numFmtId="49" fontId="20" fillId="0" borderId="1" xfId="12" applyNumberFormat="1" applyFont="1" applyFill="1" applyBorder="1" applyAlignment="1" applyProtection="1">
      <alignment horizontal="right" vertical="top"/>
    </xf>
    <xf numFmtId="1" fontId="20" fillId="0" borderId="1" xfId="12" quotePrefix="1" applyNumberFormat="1" applyFont="1" applyFill="1" applyBorder="1" applyAlignment="1" applyProtection="1">
      <alignment horizontal="right"/>
    </xf>
    <xf numFmtId="0" fontId="20" fillId="0" borderId="1" xfId="15" quotePrefix="1" applyFont="1" applyFill="1" applyBorder="1" applyAlignment="1" applyProtection="1">
      <alignment horizontal="right" vertical="center"/>
    </xf>
    <xf numFmtId="0" fontId="20" fillId="0" borderId="1" xfId="15" quotePrefix="1" applyFont="1" applyFill="1" applyBorder="1" applyAlignment="1" applyProtection="1">
      <alignment horizontal="left" vertical="center"/>
    </xf>
    <xf numFmtId="0" fontId="21" fillId="0" borderId="1" xfId="12" applyFont="1" applyFill="1" applyBorder="1" applyAlignment="1" applyProtection="1">
      <alignment horizontal="right" vertical="top"/>
    </xf>
    <xf numFmtId="0" fontId="20" fillId="0" borderId="1" xfId="12" quotePrefix="1" applyFont="1" applyFill="1" applyBorder="1" applyAlignment="1" applyProtection="1">
      <alignment horizontal="right" vertical="top" wrapText="1"/>
    </xf>
    <xf numFmtId="0" fontId="26" fillId="0" borderId="1" xfId="49" applyFont="1" applyFill="1" applyBorder="1" applyAlignment="1" applyProtection="1">
      <alignment horizontal="right" vertical="center"/>
    </xf>
    <xf numFmtId="0" fontId="26" fillId="0" borderId="1" xfId="49" applyFont="1" applyFill="1" applyBorder="1" applyAlignment="1" applyProtection="1">
      <alignment vertical="center"/>
    </xf>
    <xf numFmtId="1" fontId="24" fillId="0" borderId="1" xfId="12" applyNumberFormat="1" applyFont="1" applyFill="1" applyBorder="1" applyAlignment="1" applyProtection="1">
      <alignment horizontal="right"/>
    </xf>
    <xf numFmtId="0" fontId="24" fillId="0" borderId="1" xfId="12" applyFont="1" applyFill="1" applyBorder="1" applyAlignment="1" applyProtection="1">
      <alignment horizontal="right"/>
    </xf>
    <xf numFmtId="0" fontId="24" fillId="0" borderId="0" xfId="12" applyFont="1" applyFill="1" applyProtection="1"/>
    <xf numFmtId="0" fontId="26" fillId="0" borderId="2" xfId="49" applyFont="1" applyFill="1" applyBorder="1" applyAlignment="1" applyProtection="1">
      <alignment horizontal="right" vertical="center"/>
    </xf>
    <xf numFmtId="0" fontId="26" fillId="0" borderId="2" xfId="49" applyFont="1" applyFill="1" applyBorder="1" applyAlignment="1" applyProtection="1">
      <alignment vertical="center"/>
    </xf>
    <xf numFmtId="1" fontId="24" fillId="0" borderId="2" xfId="12" applyNumberFormat="1" applyFont="1" applyFill="1" applyBorder="1" applyAlignment="1" applyProtection="1">
      <alignment horizontal="right"/>
    </xf>
    <xf numFmtId="0" fontId="24" fillId="0" borderId="2" xfId="12" applyFont="1" applyFill="1" applyBorder="1" applyAlignment="1" applyProtection="1">
      <alignment horizontal="right"/>
    </xf>
    <xf numFmtId="0" fontId="24" fillId="0" borderId="0" xfId="12" applyFont="1" applyFill="1" applyBorder="1" applyProtection="1"/>
    <xf numFmtId="0" fontId="20" fillId="0" borderId="0" xfId="12" applyFont="1" applyFill="1" applyBorder="1" applyProtection="1"/>
    <xf numFmtId="0" fontId="24" fillId="0" borderId="0" xfId="12" applyFont="1" applyFill="1" applyBorder="1" applyAlignment="1" applyProtection="1">
      <alignment horizontal="right" vertical="top" wrapText="1"/>
    </xf>
    <xf numFmtId="1" fontId="20" fillId="0" borderId="0" xfId="12" applyNumberFormat="1" applyFont="1" applyFill="1" applyBorder="1" applyAlignment="1" applyProtection="1">
      <alignment horizontal="right"/>
    </xf>
    <xf numFmtId="1" fontId="20" fillId="0" borderId="0" xfId="26" applyNumberFormat="1" applyFont="1" applyFill="1" applyBorder="1" applyProtection="1"/>
    <xf numFmtId="1" fontId="20" fillId="0" borderId="0" xfId="26" applyNumberFormat="1" applyFont="1" applyFill="1" applyBorder="1" applyAlignment="1" applyProtection="1">
      <alignment horizontal="right" vertical="center"/>
    </xf>
    <xf numFmtId="1" fontId="20" fillId="0" borderId="0" xfId="26" quotePrefix="1" applyNumberFormat="1" applyFont="1" applyFill="1" applyBorder="1" applyAlignment="1" applyProtection="1">
      <alignment horizontal="right"/>
    </xf>
    <xf numFmtId="0" fontId="20" fillId="0" borderId="0" xfId="12" quotePrefix="1" applyFont="1" applyFill="1" applyBorder="1" applyAlignment="1" applyProtection="1">
      <alignment horizontal="right" vertical="top" wrapText="1"/>
    </xf>
    <xf numFmtId="0" fontId="20" fillId="0" borderId="0" xfId="12" applyFont="1" applyFill="1" applyBorder="1" applyAlignment="1" applyProtection="1">
      <alignment horizontal="right" vertical="top" wrapText="1"/>
    </xf>
    <xf numFmtId="1" fontId="20" fillId="0" borderId="0" xfId="12" applyNumberFormat="1" applyFont="1" applyFill="1" applyBorder="1" applyProtection="1"/>
    <xf numFmtId="1" fontId="20" fillId="0" borderId="0" xfId="12" applyNumberFormat="1" applyFont="1" applyFill="1" applyBorder="1" applyAlignment="1" applyProtection="1">
      <alignment horizontal="right" vertical="center"/>
    </xf>
    <xf numFmtId="1" fontId="20" fillId="0" borderId="0" xfId="12" quotePrefix="1" applyNumberFormat="1" applyFont="1" applyFill="1" applyBorder="1" applyAlignment="1" applyProtection="1">
      <alignment horizontal="right"/>
    </xf>
    <xf numFmtId="1" fontId="20" fillId="0" borderId="0" xfId="26" applyNumberFormat="1" applyFont="1" applyFill="1" applyBorder="1" applyAlignment="1" applyProtection="1">
      <alignment horizontal="right"/>
    </xf>
    <xf numFmtId="1" fontId="24" fillId="0" borderId="0" xfId="26" applyNumberFormat="1" applyFont="1" applyFill="1" applyBorder="1" applyProtection="1"/>
    <xf numFmtId="0" fontId="20" fillId="0" borderId="0" xfId="12" quotePrefix="1" applyFont="1" applyFill="1" applyBorder="1" applyAlignment="1" applyProtection="1">
      <alignment horizontal="right" vertical="center" wrapText="1"/>
    </xf>
    <xf numFmtId="1" fontId="24" fillId="0" borderId="0" xfId="12" applyNumberFormat="1" applyFont="1" applyFill="1" applyBorder="1" applyProtection="1"/>
    <xf numFmtId="0" fontId="20" fillId="0" borderId="0" xfId="26" applyFont="1" applyFill="1" applyProtection="1"/>
    <xf numFmtId="0" fontId="24" fillId="0" borderId="0" xfId="26" quotePrefix="1" applyFont="1" applyFill="1" applyBorder="1" applyAlignment="1" applyProtection="1">
      <alignment vertical="center"/>
    </xf>
    <xf numFmtId="0" fontId="20" fillId="0" borderId="0" xfId="26" applyFont="1" applyFill="1" applyAlignment="1" applyProtection="1">
      <alignment horizontal="left"/>
    </xf>
    <xf numFmtId="0" fontId="24" fillId="0" borderId="3" xfId="26" applyFont="1" applyFill="1" applyBorder="1" applyAlignment="1" applyProtection="1">
      <alignment horizontal="center" vertical="center" wrapText="1"/>
    </xf>
    <xf numFmtId="0" fontId="24" fillId="0" borderId="3" xfId="26" applyFont="1" applyFill="1" applyBorder="1" applyAlignment="1" applyProtection="1">
      <alignment horizontal="center" vertical="center"/>
    </xf>
    <xf numFmtId="174" fontId="20" fillId="0" borderId="1" xfId="38" applyNumberFormat="1" applyFont="1" applyFill="1" applyBorder="1" applyAlignment="1" applyProtection="1">
      <alignment horizontal="right" vertical="center"/>
    </xf>
    <xf numFmtId="174" fontId="20" fillId="0" borderId="1" xfId="38" applyNumberFormat="1" applyFont="1" applyFill="1" applyBorder="1" applyAlignment="1" applyProtection="1">
      <alignment horizontal="right" vertical="center" wrapText="1"/>
    </xf>
    <xf numFmtId="174" fontId="24" fillId="0" borderId="2" xfId="38" applyNumberFormat="1" applyFont="1" applyFill="1" applyBorder="1" applyAlignment="1" applyProtection="1">
      <alignment horizontal="right"/>
    </xf>
    <xf numFmtId="0" fontId="24" fillId="0" borderId="0" xfId="26" applyFont="1" applyFill="1" applyBorder="1" applyAlignment="1" applyProtection="1">
      <alignment horizontal="center" vertical="center" wrapText="1"/>
    </xf>
    <xf numFmtId="0" fontId="24" fillId="0" borderId="0" xfId="26" applyFont="1" applyFill="1" applyAlignment="1" applyProtection="1"/>
    <xf numFmtId="0" fontId="20" fillId="0" borderId="0" xfId="26" applyFont="1" applyFill="1" applyBorder="1" applyAlignment="1" applyProtection="1">
      <alignment horizontal="left" vertical="center" wrapText="1"/>
    </xf>
    <xf numFmtId="0" fontId="24" fillId="0" borderId="1" xfId="26" applyFont="1" applyFill="1" applyBorder="1" applyAlignment="1" applyProtection="1">
      <alignment horizontal="center" vertical="center" wrapText="1"/>
    </xf>
    <xf numFmtId="0" fontId="24" fillId="0" borderId="1" xfId="26" applyFont="1" applyFill="1" applyBorder="1" applyAlignment="1" applyProtection="1">
      <alignment horizontal="center" vertical="center"/>
    </xf>
    <xf numFmtId="174" fontId="20" fillId="0" borderId="1" xfId="22" applyNumberFormat="1" applyFont="1" applyFill="1" applyBorder="1" applyAlignment="1" applyProtection="1">
      <alignment horizontal="right" vertical="center" wrapText="1"/>
    </xf>
    <xf numFmtId="174" fontId="20" fillId="0" borderId="1" xfId="22" applyNumberFormat="1" applyFont="1" applyFill="1" applyBorder="1" applyAlignment="1" applyProtection="1">
      <alignment horizontal="right" vertical="center"/>
    </xf>
    <xf numFmtId="165" fontId="20" fillId="0" borderId="1" xfId="22" applyFont="1" applyFill="1" applyBorder="1" applyAlignment="1" applyProtection="1">
      <alignment horizontal="right" vertical="center"/>
    </xf>
    <xf numFmtId="49" fontId="20" fillId="0" borderId="1" xfId="26" applyNumberFormat="1" applyFont="1" applyFill="1" applyBorder="1" applyAlignment="1" applyProtection="1">
      <alignment horizontal="right" vertical="center" wrapText="1"/>
    </xf>
    <xf numFmtId="0" fontId="20" fillId="0" borderId="1" xfId="26" applyFont="1" applyFill="1" applyBorder="1" applyAlignment="1" applyProtection="1">
      <alignment horizontal="right" vertical="center"/>
    </xf>
    <xf numFmtId="165" fontId="20" fillId="0" borderId="1" xfId="22" applyNumberFormat="1" applyFont="1" applyFill="1" applyBorder="1" applyAlignment="1" applyProtection="1">
      <alignment horizontal="right" vertical="center"/>
    </xf>
    <xf numFmtId="165" fontId="20" fillId="0" borderId="1" xfId="22" applyNumberFormat="1" applyFont="1" applyFill="1" applyBorder="1" applyAlignment="1" applyProtection="1">
      <alignment vertical="center"/>
    </xf>
    <xf numFmtId="165" fontId="20" fillId="0" borderId="1" xfId="22" applyNumberFormat="1" applyFont="1" applyFill="1" applyBorder="1" applyProtection="1"/>
    <xf numFmtId="2" fontId="20" fillId="0" borderId="0" xfId="26" applyNumberFormat="1" applyFont="1" applyFill="1" applyProtection="1"/>
    <xf numFmtId="2" fontId="20" fillId="0" borderId="0" xfId="26" applyNumberFormat="1" applyFont="1" applyFill="1" applyAlignment="1" applyProtection="1">
      <alignment horizontal="left"/>
    </xf>
    <xf numFmtId="165" fontId="20" fillId="0" borderId="1" xfId="22" applyFont="1" applyFill="1" applyBorder="1" applyAlignment="1" applyProtection="1">
      <alignment horizontal="right" vertical="center" wrapText="1"/>
    </xf>
    <xf numFmtId="174" fontId="20" fillId="0" borderId="1" xfId="26" applyNumberFormat="1" applyFont="1" applyFill="1" applyBorder="1" applyAlignment="1" applyProtection="1">
      <alignment horizontal="right" vertical="center" wrapText="1"/>
    </xf>
    <xf numFmtId="165" fontId="20" fillId="0" borderId="1" xfId="22" applyNumberFormat="1" applyFont="1" applyFill="1" applyBorder="1" applyAlignment="1" applyProtection="1">
      <alignment horizontal="right" vertical="center" wrapText="1"/>
    </xf>
    <xf numFmtId="165" fontId="24" fillId="0" borderId="1" xfId="22" applyNumberFormat="1" applyFont="1" applyFill="1" applyBorder="1" applyAlignment="1" applyProtection="1"/>
    <xf numFmtId="165" fontId="20" fillId="0" borderId="1" xfId="22" applyNumberFormat="1" applyFont="1" applyFill="1" applyBorder="1" applyAlignment="1" applyProtection="1">
      <alignment horizontal="right" wrapText="1"/>
    </xf>
    <xf numFmtId="2" fontId="20" fillId="0" borderId="0" xfId="26" applyNumberFormat="1" applyFont="1" applyFill="1" applyAlignment="1" applyProtection="1">
      <alignment horizontal="right" vertical="center"/>
    </xf>
    <xf numFmtId="165" fontId="20" fillId="0" borderId="1" xfId="22" applyNumberFormat="1" applyFont="1" applyFill="1" applyBorder="1" applyAlignment="1" applyProtection="1">
      <alignment wrapText="1"/>
    </xf>
    <xf numFmtId="2" fontId="20" fillId="0" borderId="0" xfId="26" applyNumberFormat="1" applyFont="1" applyFill="1" applyAlignment="1" applyProtection="1">
      <alignment horizontal="left" vertical="center"/>
    </xf>
    <xf numFmtId="1" fontId="20" fillId="0" borderId="1" xfId="26" applyNumberFormat="1" applyFont="1" applyFill="1" applyBorder="1" applyAlignment="1" applyProtection="1">
      <alignment horizontal="right" vertical="center"/>
    </xf>
    <xf numFmtId="2" fontId="20" fillId="0" borderId="0" xfId="26" applyNumberFormat="1" applyFont="1" applyFill="1" applyAlignment="1" applyProtection="1">
      <alignment wrapText="1"/>
    </xf>
    <xf numFmtId="174" fontId="24" fillId="0" borderId="1" xfId="22" applyNumberFormat="1" applyFont="1" applyFill="1" applyBorder="1" applyAlignment="1" applyProtection="1">
      <alignment horizontal="right" vertical="center" wrapText="1"/>
    </xf>
    <xf numFmtId="165" fontId="24" fillId="0" borderId="1" xfId="22" applyFont="1" applyFill="1" applyBorder="1" applyAlignment="1" applyProtection="1">
      <alignment horizontal="right" vertical="center" wrapText="1"/>
    </xf>
    <xf numFmtId="165" fontId="24" fillId="0" borderId="1" xfId="22" applyNumberFormat="1" applyFont="1" applyFill="1" applyBorder="1" applyAlignment="1" applyProtection="1">
      <alignment horizontal="right" vertical="center" wrapText="1"/>
    </xf>
    <xf numFmtId="0" fontId="24" fillId="0" borderId="1" xfId="26" applyNumberFormat="1" applyFont="1" applyFill="1" applyBorder="1" applyAlignment="1" applyProtection="1">
      <alignment horizontal="right" vertical="center" wrapText="1"/>
    </xf>
    <xf numFmtId="165" fontId="24" fillId="0" borderId="1" xfId="22" applyNumberFormat="1" applyFont="1" applyFill="1" applyBorder="1" applyProtection="1"/>
    <xf numFmtId="2" fontId="24" fillId="0" borderId="0" xfId="26" applyNumberFormat="1" applyFont="1" applyFill="1" applyProtection="1"/>
    <xf numFmtId="0" fontId="24" fillId="0" borderId="0" xfId="26" applyFont="1" applyFill="1" applyProtection="1"/>
    <xf numFmtId="174" fontId="24" fillId="0" borderId="2" xfId="22" applyNumberFormat="1" applyFont="1" applyFill="1" applyBorder="1" applyAlignment="1" applyProtection="1">
      <alignment horizontal="right" vertical="center" wrapText="1"/>
    </xf>
    <xf numFmtId="165" fontId="24" fillId="0" borderId="2" xfId="22" applyFont="1" applyFill="1" applyBorder="1" applyAlignment="1" applyProtection="1">
      <alignment horizontal="right" vertical="center" wrapText="1"/>
    </xf>
    <xf numFmtId="165" fontId="24" fillId="0" borderId="2" xfId="22" applyNumberFormat="1" applyFont="1" applyFill="1" applyBorder="1" applyAlignment="1" applyProtection="1">
      <alignment horizontal="right" vertical="center" wrapText="1"/>
    </xf>
    <xf numFmtId="0" fontId="24" fillId="0" borderId="2" xfId="26" applyNumberFormat="1" applyFont="1" applyFill="1" applyBorder="1" applyAlignment="1" applyProtection="1">
      <alignment horizontal="right" vertical="center" wrapText="1"/>
    </xf>
    <xf numFmtId="165" fontId="24" fillId="0" borderId="2" xfId="22" applyNumberFormat="1" applyFont="1" applyFill="1" applyBorder="1" applyProtection="1"/>
    <xf numFmtId="0" fontId="20" fillId="0" borderId="0" xfId="26" applyFont="1" applyFill="1" applyBorder="1" applyProtection="1"/>
    <xf numFmtId="2" fontId="20" fillId="0" borderId="0" xfId="26" applyNumberFormat="1" applyFont="1" applyFill="1" applyBorder="1" applyProtection="1"/>
    <xf numFmtId="2" fontId="20" fillId="0" borderId="0" xfId="26" applyNumberFormat="1" applyFont="1" applyFill="1" applyBorder="1" applyAlignment="1" applyProtection="1">
      <alignment horizontal="center"/>
    </xf>
    <xf numFmtId="0" fontId="24" fillId="0" borderId="0" xfId="26" applyFont="1" applyFill="1" applyBorder="1" applyAlignment="1" applyProtection="1">
      <alignment horizontal="right" vertical="center" wrapText="1"/>
    </xf>
    <xf numFmtId="0" fontId="20" fillId="0" borderId="0" xfId="26" applyFont="1" applyFill="1" applyBorder="1" applyAlignment="1" applyProtection="1">
      <alignment horizontal="right" vertical="center" wrapText="1"/>
    </xf>
    <xf numFmtId="0" fontId="20" fillId="0" borderId="0" xfId="26" applyFont="1" applyFill="1" applyBorder="1" applyAlignment="1" applyProtection="1">
      <alignment horizontal="right" vertical="center"/>
    </xf>
    <xf numFmtId="168" fontId="20" fillId="0" borderId="0" xfId="26" applyNumberFormat="1" applyFont="1" applyFill="1" applyBorder="1" applyAlignment="1" applyProtection="1">
      <alignment horizontal="right" vertical="center"/>
    </xf>
    <xf numFmtId="168" fontId="24" fillId="0" borderId="0" xfId="26" applyNumberFormat="1" applyFont="1" applyFill="1" applyBorder="1" applyAlignment="1" applyProtection="1">
      <alignment horizontal="right" vertical="center"/>
    </xf>
    <xf numFmtId="1" fontId="24" fillId="0" borderId="0" xfId="26" applyNumberFormat="1" applyFont="1" applyFill="1" applyBorder="1" applyAlignment="1" applyProtection="1">
      <alignment horizontal="right" vertical="center"/>
    </xf>
    <xf numFmtId="0" fontId="24" fillId="0" borderId="9" xfId="23" applyFont="1" applyBorder="1" applyAlignment="1">
      <alignment horizontal="center" vertical="center"/>
    </xf>
    <xf numFmtId="0" fontId="24" fillId="0" borderId="4" xfId="23" applyFont="1" applyBorder="1" applyAlignment="1">
      <alignment horizontal="center" vertical="center" wrapText="1"/>
    </xf>
    <xf numFmtId="0" fontId="24" fillId="0" borderId="7" xfId="23" applyFont="1" applyBorder="1" applyAlignment="1">
      <alignment horizontal="center" vertical="center" wrapText="1"/>
    </xf>
    <xf numFmtId="0" fontId="24" fillId="0" borderId="1" xfId="23" applyFont="1" applyBorder="1" applyAlignment="1">
      <alignment horizontal="center" vertical="center" wrapText="1"/>
    </xf>
    <xf numFmtId="0" fontId="24" fillId="0" borderId="9" xfId="23" applyFont="1" applyBorder="1" applyAlignment="1">
      <alignment horizontal="center" vertical="center" wrapText="1"/>
    </xf>
    <xf numFmtId="0" fontId="24" fillId="0" borderId="5" xfId="23" applyFont="1" applyBorder="1" applyAlignment="1">
      <alignment vertical="center"/>
    </xf>
    <xf numFmtId="0" fontId="24" fillId="0" borderId="0" xfId="27" applyFont="1" applyFill="1" applyAlignment="1">
      <alignment horizontal="center"/>
    </xf>
    <xf numFmtId="0" fontId="42" fillId="0" borderId="0" xfId="27" quotePrefix="1" applyFont="1" applyBorder="1" applyAlignment="1">
      <alignment vertical="center"/>
    </xf>
    <xf numFmtId="1" fontId="41" fillId="0" borderId="4" xfId="27" applyNumberFormat="1" applyFont="1" applyFill="1" applyBorder="1"/>
    <xf numFmtId="1" fontId="41" fillId="0" borderId="1" xfId="27" applyNumberFormat="1" applyFont="1" applyFill="1" applyBorder="1"/>
    <xf numFmtId="1" fontId="42" fillId="0" borderId="2" xfId="27" applyNumberFormat="1" applyFont="1" applyFill="1" applyBorder="1"/>
    <xf numFmtId="0" fontId="20" fillId="0" borderId="17" xfId="29" applyFont="1" applyFill="1" applyBorder="1" applyAlignment="1">
      <alignment horizontal="right"/>
    </xf>
    <xf numFmtId="0" fontId="24" fillId="0" borderId="0" xfId="27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0" fontId="20" fillId="0" borderId="17" xfId="29" applyFont="1" applyFill="1" applyBorder="1" applyAlignment="1">
      <alignment horizontal="center"/>
    </xf>
    <xf numFmtId="0" fontId="20" fillId="0" borderId="1" xfId="29" applyFont="1" applyFill="1" applyBorder="1" applyAlignment="1">
      <alignment horizontal="center"/>
    </xf>
    <xf numFmtId="0" fontId="56" fillId="0" borderId="0" xfId="0" applyFont="1" applyFill="1" applyBorder="1"/>
    <xf numFmtId="1" fontId="56" fillId="0" borderId="0" xfId="0" applyNumberFormat="1" applyFont="1" applyFill="1" applyBorder="1"/>
    <xf numFmtId="0" fontId="57" fillId="0" borderId="22" xfId="29" applyFont="1" applyFill="1" applyBorder="1" applyAlignment="1">
      <alignment horizontal="center"/>
    </xf>
    <xf numFmtId="0" fontId="56" fillId="0" borderId="0" xfId="0" applyFont="1" applyFill="1"/>
    <xf numFmtId="0" fontId="24" fillId="0" borderId="2" xfId="29" applyFont="1" applyFill="1" applyBorder="1" applyAlignment="1">
      <alignment horizontal="center"/>
    </xf>
    <xf numFmtId="0" fontId="24" fillId="0" borderId="0" xfId="12" applyFont="1" applyFill="1" applyBorder="1" applyAlignment="1" applyProtection="1">
      <alignment horizontal="center" vertical="top"/>
    </xf>
    <xf numFmtId="0" fontId="20" fillId="0" borderId="0" xfId="57" applyFont="1" applyFill="1" applyAlignment="1" applyProtection="1">
      <alignment horizontal="center" vertical="top"/>
    </xf>
    <xf numFmtId="0" fontId="24" fillId="0" borderId="3" xfId="57" applyFont="1" applyFill="1" applyBorder="1" applyAlignment="1" applyProtection="1">
      <alignment horizontal="right" vertical="center" wrapText="1"/>
    </xf>
    <xf numFmtId="0" fontId="26" fillId="0" borderId="0" xfId="57" applyFont="1" applyFill="1" applyBorder="1" applyAlignment="1" applyProtection="1">
      <alignment horizontal="center" vertical="center" wrapText="1"/>
    </xf>
    <xf numFmtId="0" fontId="26" fillId="0" borderId="0" xfId="57" applyFont="1" applyFill="1" applyBorder="1" applyAlignment="1" applyProtection="1">
      <alignment horizontal="right" wrapText="1"/>
    </xf>
    <xf numFmtId="0" fontId="26" fillId="0" borderId="3" xfId="57" applyFont="1" applyFill="1" applyBorder="1" applyAlignment="1" applyProtection="1">
      <alignment horizontal="right" vertical="center" wrapText="1"/>
    </xf>
    <xf numFmtId="0" fontId="26" fillId="0" borderId="7" xfId="57" applyFont="1" applyFill="1" applyBorder="1" applyAlignment="1" applyProtection="1">
      <alignment vertical="center" wrapText="1"/>
    </xf>
    <xf numFmtId="0" fontId="26" fillId="0" borderId="4" xfId="57" applyFont="1" applyFill="1" applyBorder="1" applyAlignment="1" applyProtection="1">
      <alignment vertical="center" wrapText="1"/>
    </xf>
    <xf numFmtId="0" fontId="26" fillId="0" borderId="0" xfId="57" applyFont="1" applyFill="1" applyBorder="1" applyAlignment="1" applyProtection="1">
      <alignment horizontal="left" wrapText="1"/>
    </xf>
    <xf numFmtId="0" fontId="26" fillId="0" borderId="4" xfId="57" applyFont="1" applyFill="1" applyBorder="1" applyAlignment="1" applyProtection="1">
      <alignment horizontal="left" wrapText="1"/>
    </xf>
    <xf numFmtId="2" fontId="20" fillId="0" borderId="1" xfId="57" applyNumberFormat="1" applyFont="1" applyFill="1" applyBorder="1" applyAlignment="1" applyProtection="1">
      <alignment horizontal="right" vertical="center"/>
    </xf>
    <xf numFmtId="2" fontId="21" fillId="0" borderId="1" xfId="57" applyNumberFormat="1" applyFont="1" applyFill="1" applyBorder="1" applyAlignment="1" applyProtection="1">
      <alignment horizontal="right" vertical="center"/>
    </xf>
    <xf numFmtId="2" fontId="20" fillId="0" borderId="1" xfId="18" applyNumberFormat="1" applyFont="1" applyFill="1" applyBorder="1" applyAlignment="1" applyProtection="1">
      <alignment horizontal="right" vertical="center"/>
    </xf>
    <xf numFmtId="2" fontId="20" fillId="0" borderId="1" xfId="14" applyNumberFormat="1" applyFont="1" applyFill="1" applyBorder="1" applyAlignment="1" applyProtection="1">
      <alignment horizontal="right" vertical="center"/>
    </xf>
    <xf numFmtId="2" fontId="20" fillId="0" borderId="1" xfId="12" applyNumberFormat="1" applyFont="1" applyFill="1" applyBorder="1" applyAlignment="1" applyProtection="1">
      <alignment horizontal="right" vertical="center"/>
    </xf>
    <xf numFmtId="0" fontId="21" fillId="0" borderId="0" xfId="57" applyFont="1" applyFill="1" applyBorder="1" applyProtection="1"/>
    <xf numFmtId="2" fontId="20" fillId="0" borderId="1" xfId="57" applyNumberFormat="1" applyFont="1" applyFill="1" applyBorder="1" applyAlignment="1" applyProtection="1">
      <alignment horizontal="right" vertical="center" wrapText="1"/>
    </xf>
    <xf numFmtId="2" fontId="20" fillId="0" borderId="1" xfId="57" quotePrefix="1" applyNumberFormat="1" applyFont="1" applyFill="1" applyBorder="1" applyAlignment="1" applyProtection="1">
      <alignment horizontal="right" vertical="center"/>
    </xf>
    <xf numFmtId="0" fontId="26" fillId="0" borderId="8" xfId="57" applyFont="1" applyFill="1" applyBorder="1" applyAlignment="1" applyProtection="1">
      <alignment vertical="center"/>
    </xf>
    <xf numFmtId="0" fontId="21" fillId="0" borderId="1" xfId="57" applyFont="1" applyFill="1" applyBorder="1" applyAlignment="1" applyProtection="1">
      <alignment horizontal="right" vertical="center"/>
    </xf>
    <xf numFmtId="0" fontId="21" fillId="0" borderId="0" xfId="57" applyFont="1" applyFill="1" applyBorder="1" applyAlignment="1" applyProtection="1"/>
    <xf numFmtId="178" fontId="20" fillId="0" borderId="1" xfId="57" applyNumberFormat="1" applyFont="1" applyFill="1" applyBorder="1" applyAlignment="1" applyProtection="1">
      <alignment horizontal="right" vertical="center"/>
    </xf>
    <xf numFmtId="1" fontId="21" fillId="0" borderId="1" xfId="57" applyNumberFormat="1" applyFont="1" applyFill="1" applyBorder="1" applyAlignment="1" applyProtection="1">
      <alignment horizontal="right" vertical="center"/>
    </xf>
    <xf numFmtId="1" fontId="20" fillId="0" borderId="1" xfId="57" applyNumberFormat="1" applyFont="1" applyFill="1" applyBorder="1" applyAlignment="1" applyProtection="1">
      <alignment horizontal="right" vertical="center"/>
    </xf>
    <xf numFmtId="1" fontId="20" fillId="0" borderId="1" xfId="18" applyNumberFormat="1" applyFont="1" applyFill="1" applyBorder="1" applyAlignment="1" applyProtection="1">
      <alignment horizontal="right" vertical="center"/>
    </xf>
    <xf numFmtId="1" fontId="20" fillId="0" borderId="8" xfId="57" applyNumberFormat="1" applyFont="1" applyFill="1" applyBorder="1" applyAlignment="1" applyProtection="1">
      <alignment horizontal="right" vertical="center"/>
    </xf>
    <xf numFmtId="1" fontId="20" fillId="0" borderId="1" xfId="14" applyNumberFormat="1" applyFont="1" applyFill="1" applyBorder="1" applyAlignment="1" applyProtection="1">
      <alignment horizontal="right" vertical="center"/>
    </xf>
    <xf numFmtId="0" fontId="20" fillId="0" borderId="1" xfId="57" applyFont="1" applyFill="1" applyBorder="1" applyAlignment="1" applyProtection="1">
      <alignment horizontal="right" vertical="center" wrapText="1"/>
    </xf>
    <xf numFmtId="1" fontId="20" fillId="0" borderId="1" xfId="57" applyNumberFormat="1" applyFont="1" applyFill="1" applyBorder="1" applyAlignment="1" applyProtection="1">
      <alignment horizontal="right" vertical="center" wrapText="1"/>
    </xf>
    <xf numFmtId="1" fontId="20" fillId="0" borderId="8" xfId="57" applyNumberFormat="1" applyFont="1" applyFill="1" applyBorder="1" applyAlignment="1" applyProtection="1">
      <alignment horizontal="right" vertical="center" wrapText="1"/>
    </xf>
    <xf numFmtId="1" fontId="20" fillId="0" borderId="1" xfId="57" quotePrefix="1" applyNumberFormat="1" applyFont="1" applyFill="1" applyBorder="1" applyAlignment="1" applyProtection="1">
      <alignment horizontal="right" vertical="center"/>
    </xf>
    <xf numFmtId="1" fontId="20" fillId="0" borderId="8" xfId="57" quotePrefix="1" applyNumberFormat="1" applyFont="1" applyFill="1" applyBorder="1" applyAlignment="1" applyProtection="1">
      <alignment horizontal="right" vertical="center"/>
    </xf>
    <xf numFmtId="0" fontId="26" fillId="0" borderId="8" xfId="57" applyFont="1" applyFill="1" applyBorder="1" applyAlignment="1" applyProtection="1">
      <alignment vertical="center" wrapText="1"/>
    </xf>
    <xf numFmtId="0" fontId="20" fillId="0" borderId="1" xfId="57" applyNumberFormat="1" applyFont="1" applyFill="1" applyBorder="1" applyAlignment="1" applyProtection="1">
      <alignment horizontal="right" vertical="center"/>
    </xf>
    <xf numFmtId="0" fontId="20" fillId="0" borderId="8" xfId="57" applyNumberFormat="1" applyFont="1" applyFill="1" applyBorder="1" applyAlignment="1" applyProtection="1">
      <alignment horizontal="right" vertical="center"/>
    </xf>
    <xf numFmtId="0" fontId="20" fillId="0" borderId="1" xfId="57" quotePrefix="1" applyNumberFormat="1" applyFont="1" applyFill="1" applyBorder="1" applyAlignment="1" applyProtection="1">
      <alignment horizontal="right" vertical="center"/>
    </xf>
    <xf numFmtId="178" fontId="20" fillId="0" borderId="2" xfId="57" applyNumberFormat="1" applyFont="1" applyFill="1" applyBorder="1" applyAlignment="1" applyProtection="1">
      <alignment horizontal="right" vertical="center"/>
    </xf>
    <xf numFmtId="1" fontId="20" fillId="0" borderId="2" xfId="57" applyNumberFormat="1" applyFont="1" applyFill="1" applyBorder="1" applyAlignment="1" applyProtection="1">
      <alignment horizontal="right" vertical="center"/>
    </xf>
    <xf numFmtId="0" fontId="21" fillId="0" borderId="0" xfId="57" applyFont="1" applyFill="1" applyProtection="1"/>
    <xf numFmtId="0" fontId="31" fillId="0" borderId="0" xfId="57" quotePrefix="1" applyFont="1" applyFill="1" applyBorder="1" applyAlignment="1" applyProtection="1"/>
    <xf numFmtId="0" fontId="21" fillId="0" borderId="0" xfId="57" applyFont="1" applyFill="1" applyBorder="1" applyAlignment="1" applyProtection="1">
      <alignment horizontal="left"/>
    </xf>
    <xf numFmtId="0" fontId="20" fillId="0" borderId="0" xfId="57" quotePrefix="1" applyNumberFormat="1" applyFont="1" applyFill="1" applyBorder="1" applyAlignment="1" applyProtection="1">
      <alignment horizontal="right"/>
    </xf>
    <xf numFmtId="0" fontId="21" fillId="0" borderId="1" xfId="57" applyFont="1" applyFill="1" applyBorder="1" applyProtection="1"/>
    <xf numFmtId="0" fontId="24" fillId="0" borderId="0" xfId="57" applyFont="1" applyFill="1" applyBorder="1" applyAlignment="1" applyProtection="1">
      <alignment horizontal="right" vertical="center" wrapText="1"/>
    </xf>
    <xf numFmtId="2" fontId="21" fillId="0" borderId="0" xfId="57" applyNumberFormat="1" applyFont="1" applyFill="1" applyBorder="1" applyProtection="1"/>
    <xf numFmtId="1" fontId="21" fillId="0" borderId="0" xfId="57" applyNumberFormat="1" applyFont="1" applyFill="1" applyBorder="1" applyProtection="1"/>
    <xf numFmtId="0" fontId="24" fillId="0" borderId="0" xfId="57" applyFont="1" applyFill="1" applyBorder="1" applyAlignment="1" applyProtection="1">
      <alignment horizontal="center" vertical="center" wrapText="1"/>
    </xf>
    <xf numFmtId="0" fontId="24" fillId="0" borderId="3" xfId="57" applyFont="1" applyFill="1" applyBorder="1" applyAlignment="1" applyProtection="1">
      <alignment horizontal="center" vertical="center" wrapText="1"/>
    </xf>
    <xf numFmtId="0" fontId="20" fillId="0" borderId="0" xfId="18" applyFont="1"/>
    <xf numFmtId="0" fontId="24" fillId="0" borderId="7" xfId="57" applyFont="1" applyFill="1" applyBorder="1" applyAlignment="1" applyProtection="1">
      <alignment vertical="center" wrapText="1"/>
    </xf>
    <xf numFmtId="0" fontId="24" fillId="0" borderId="4" xfId="57" applyFont="1" applyFill="1" applyBorder="1" applyAlignment="1" applyProtection="1">
      <alignment vertical="center" wrapText="1"/>
    </xf>
    <xf numFmtId="0" fontId="24" fillId="0" borderId="0" xfId="57" applyFont="1" applyFill="1" applyBorder="1" applyAlignment="1" applyProtection="1">
      <alignment horizontal="left" wrapText="1"/>
    </xf>
    <xf numFmtId="0" fontId="24" fillId="0" borderId="4" xfId="57" applyFont="1" applyFill="1" applyBorder="1" applyAlignment="1" applyProtection="1">
      <alignment horizontal="left" wrapText="1"/>
    </xf>
    <xf numFmtId="0" fontId="20" fillId="0" borderId="1" xfId="57" applyFont="1" applyFill="1" applyBorder="1" applyAlignment="1" applyProtection="1">
      <alignment horizontal="left" vertical="center"/>
    </xf>
    <xf numFmtId="2" fontId="20" fillId="0" borderId="0" xfId="57" applyNumberFormat="1" applyFont="1" applyFill="1" applyBorder="1" applyAlignment="1" applyProtection="1">
      <alignment horizontal="right" vertical="center"/>
    </xf>
    <xf numFmtId="0" fontId="20" fillId="0" borderId="0" xfId="57" applyFont="1" applyFill="1" applyBorder="1" applyProtection="1"/>
    <xf numFmtId="168" fontId="20" fillId="0" borderId="0" xfId="57" applyNumberFormat="1" applyFont="1" applyFill="1" applyBorder="1" applyAlignment="1" applyProtection="1">
      <alignment horizontal="right" vertical="center"/>
    </xf>
    <xf numFmtId="0" fontId="24" fillId="0" borderId="8" xfId="57" applyFont="1" applyFill="1" applyBorder="1" applyAlignment="1" applyProtection="1">
      <alignment vertical="center"/>
    </xf>
    <xf numFmtId="0" fontId="24" fillId="0" borderId="1" xfId="57" applyFont="1" applyFill="1" applyBorder="1" applyAlignment="1" applyProtection="1">
      <alignment horizontal="right" vertical="center"/>
    </xf>
    <xf numFmtId="168" fontId="24" fillId="0" borderId="1" xfId="57" applyNumberFormat="1" applyFont="1" applyFill="1" applyBorder="1" applyAlignment="1" applyProtection="1">
      <alignment horizontal="right" vertical="center"/>
    </xf>
    <xf numFmtId="0" fontId="20" fillId="0" borderId="1" xfId="57" applyFont="1" applyFill="1" applyBorder="1" applyAlignment="1" applyProtection="1">
      <alignment horizontal="right" vertical="center"/>
    </xf>
    <xf numFmtId="0" fontId="20" fillId="0" borderId="0" xfId="57" applyFont="1" applyFill="1" applyBorder="1" applyAlignment="1" applyProtection="1"/>
    <xf numFmtId="0" fontId="24" fillId="0" borderId="8" xfId="57" applyFont="1" applyFill="1" applyBorder="1" applyAlignment="1" applyProtection="1">
      <alignment vertical="center" wrapText="1"/>
    </xf>
    <xf numFmtId="0" fontId="24" fillId="0" borderId="1" xfId="57" applyFont="1" applyFill="1" applyBorder="1" applyAlignment="1" applyProtection="1">
      <alignment horizontal="right" vertical="center" wrapText="1"/>
    </xf>
    <xf numFmtId="1" fontId="24" fillId="0" borderId="1" xfId="57" applyNumberFormat="1" applyFont="1" applyFill="1" applyBorder="1" applyAlignment="1" applyProtection="1">
      <alignment horizontal="right" vertical="center" wrapText="1"/>
    </xf>
    <xf numFmtId="0" fontId="24" fillId="0" borderId="8" xfId="57" applyFont="1" applyFill="1" applyBorder="1" applyAlignment="1" applyProtection="1">
      <alignment horizontal="right" vertical="center" wrapText="1"/>
    </xf>
    <xf numFmtId="0" fontId="20" fillId="0" borderId="0" xfId="57" applyFont="1" applyFill="1" applyBorder="1" applyAlignment="1" applyProtection="1">
      <alignment horizontal="left" vertical="center"/>
    </xf>
    <xf numFmtId="0" fontId="20" fillId="0" borderId="2" xfId="57" applyFont="1" applyFill="1" applyBorder="1" applyAlignment="1" applyProtection="1">
      <alignment horizontal="left" vertical="center"/>
    </xf>
    <xf numFmtId="0" fontId="20" fillId="0" borderId="0" xfId="57" quotePrefix="1" applyFont="1" applyFill="1" applyBorder="1" applyAlignment="1" applyProtection="1"/>
    <xf numFmtId="0" fontId="20" fillId="0" borderId="0" xfId="57" applyFont="1" applyFill="1" applyProtection="1"/>
    <xf numFmtId="0" fontId="34" fillId="0" borderId="0" xfId="57" quotePrefix="1" applyFont="1" applyFill="1" applyBorder="1" applyAlignment="1" applyProtection="1"/>
    <xf numFmtId="0" fontId="20" fillId="0" borderId="0" xfId="57" quotePrefix="1" applyFont="1" applyFill="1" applyBorder="1" applyAlignment="1" applyProtection="1">
      <alignment horizontal="left"/>
    </xf>
    <xf numFmtId="0" fontId="20" fillId="0" borderId="0" xfId="57" applyFont="1" applyFill="1" applyBorder="1" applyAlignment="1" applyProtection="1">
      <alignment horizontal="left"/>
    </xf>
    <xf numFmtId="0" fontId="20" fillId="0" borderId="1" xfId="57" applyFont="1" applyFill="1" applyBorder="1" applyProtection="1"/>
    <xf numFmtId="2" fontId="20" fillId="0" borderId="0" xfId="57" applyNumberFormat="1" applyFont="1" applyFill="1" applyBorder="1" applyProtection="1"/>
    <xf numFmtId="1" fontId="20" fillId="0" borderId="0" xfId="57" applyNumberFormat="1" applyFont="1" applyFill="1" applyBorder="1" applyProtection="1"/>
    <xf numFmtId="0" fontId="24" fillId="0" borderId="0" xfId="57" applyFont="1" applyFill="1" applyBorder="1" applyAlignment="1" applyProtection="1">
      <alignment horizontal="center" wrapText="1"/>
    </xf>
    <xf numFmtId="0" fontId="20" fillId="0" borderId="0" xfId="18" applyFont="1" applyAlignment="1">
      <alignment horizontal="center"/>
    </xf>
    <xf numFmtId="0" fontId="58" fillId="0" borderId="0" xfId="18" applyFont="1"/>
    <xf numFmtId="0" fontId="26" fillId="0" borderId="4" xfId="57" applyFont="1" applyFill="1" applyBorder="1" applyAlignment="1" applyProtection="1">
      <alignment horizontal="left" vertical="center" wrapText="1"/>
    </xf>
    <xf numFmtId="0" fontId="21" fillId="0" borderId="8" xfId="57" applyFont="1" applyFill="1" applyBorder="1" applyAlignment="1" applyProtection="1">
      <alignment horizontal="left" vertical="center" wrapText="1"/>
    </xf>
    <xf numFmtId="2" fontId="21" fillId="0" borderId="1" xfId="57" applyNumberFormat="1" applyFont="1" applyFill="1" applyBorder="1" applyAlignment="1" applyProtection="1">
      <alignment vertical="center"/>
    </xf>
    <xf numFmtId="2" fontId="20" fillId="0" borderId="1" xfId="57" applyNumberFormat="1" applyFont="1" applyFill="1" applyBorder="1" applyAlignment="1" applyProtection="1">
      <alignment vertical="center"/>
    </xf>
    <xf numFmtId="2" fontId="21" fillId="0" borderId="1" xfId="57" applyNumberFormat="1" applyFont="1" applyFill="1" applyBorder="1" applyProtection="1"/>
    <xf numFmtId="168" fontId="21" fillId="0" borderId="0" xfId="57" applyNumberFormat="1" applyFont="1" applyFill="1" applyBorder="1" applyProtection="1"/>
    <xf numFmtId="0" fontId="21" fillId="0" borderId="8" xfId="57" applyFont="1" applyFill="1" applyBorder="1" applyAlignment="1" applyProtection="1">
      <alignment horizontal="left" vertical="center"/>
    </xf>
    <xf numFmtId="0" fontId="21" fillId="0" borderId="1" xfId="57" applyFont="1" applyFill="1" applyBorder="1" applyAlignment="1" applyProtection="1">
      <alignment vertical="center"/>
    </xf>
    <xf numFmtId="168" fontId="20" fillId="0" borderId="1" xfId="57" applyNumberFormat="1" applyFont="1" applyFill="1" applyBorder="1" applyAlignment="1" applyProtection="1">
      <alignment vertical="center"/>
    </xf>
    <xf numFmtId="0" fontId="26" fillId="0" borderId="1" xfId="57" applyFont="1" applyFill="1" applyBorder="1" applyAlignment="1" applyProtection="1">
      <alignment vertical="center"/>
    </xf>
    <xf numFmtId="0" fontId="26" fillId="0" borderId="9" xfId="57" applyFont="1" applyFill="1" applyBorder="1" applyAlignment="1" applyProtection="1">
      <alignment vertical="center"/>
    </xf>
    <xf numFmtId="168" fontId="26" fillId="0" borderId="9" xfId="57" applyNumberFormat="1" applyFont="1" applyFill="1" applyBorder="1" applyAlignment="1" applyProtection="1">
      <alignment vertical="center"/>
    </xf>
    <xf numFmtId="0" fontId="21" fillId="0" borderId="1" xfId="57" applyFont="1" applyFill="1" applyBorder="1" applyAlignment="1" applyProtection="1"/>
    <xf numFmtId="1" fontId="21" fillId="0" borderId="8" xfId="57" applyNumberFormat="1" applyFont="1" applyFill="1" applyBorder="1" applyAlignment="1" applyProtection="1">
      <alignment horizontal="left" vertical="center" wrapText="1"/>
    </xf>
    <xf numFmtId="1" fontId="21" fillId="0" borderId="1" xfId="57" applyNumberFormat="1" applyFont="1" applyFill="1" applyBorder="1" applyAlignment="1" applyProtection="1">
      <alignment vertical="center"/>
    </xf>
    <xf numFmtId="1" fontId="20" fillId="0" borderId="1" xfId="57" applyNumberFormat="1" applyFont="1" applyFill="1" applyBorder="1" applyAlignment="1" applyProtection="1">
      <alignment vertical="center"/>
    </xf>
    <xf numFmtId="178" fontId="20" fillId="0" borderId="1" xfId="57" applyNumberFormat="1" applyFont="1" applyFill="1" applyBorder="1" applyAlignment="1" applyProtection="1">
      <alignment vertical="center"/>
    </xf>
    <xf numFmtId="1" fontId="20" fillId="0" borderId="9" xfId="57" applyNumberFormat="1" applyFont="1" applyFill="1" applyBorder="1" applyAlignment="1" applyProtection="1">
      <alignment horizontal="right" vertical="center" wrapText="1"/>
    </xf>
    <xf numFmtId="1" fontId="20" fillId="0" borderId="9" xfId="57" applyNumberFormat="1" applyFont="1" applyFill="1" applyBorder="1" applyAlignment="1" applyProtection="1">
      <alignment vertical="center"/>
    </xf>
    <xf numFmtId="169" fontId="20" fillId="0" borderId="1" xfId="57" applyNumberFormat="1" applyFont="1" applyFill="1" applyBorder="1" applyAlignment="1" applyProtection="1">
      <alignment horizontal="right" vertical="center"/>
    </xf>
    <xf numFmtId="1" fontId="20" fillId="0" borderId="9" xfId="57" quotePrefix="1" applyNumberFormat="1" applyFont="1" applyFill="1" applyBorder="1" applyAlignment="1" applyProtection="1">
      <alignment horizontal="right" vertical="center"/>
    </xf>
    <xf numFmtId="1" fontId="21" fillId="0" borderId="8" xfId="57" applyNumberFormat="1" applyFont="1" applyFill="1" applyBorder="1" applyAlignment="1" applyProtection="1">
      <alignment horizontal="left" vertical="center"/>
    </xf>
    <xf numFmtId="1" fontId="26" fillId="0" borderId="9" xfId="57" applyNumberFormat="1" applyFont="1" applyFill="1" applyBorder="1" applyAlignment="1" applyProtection="1">
      <alignment vertical="center"/>
    </xf>
    <xf numFmtId="1" fontId="26" fillId="0" borderId="1" xfId="57" applyNumberFormat="1" applyFont="1" applyFill="1" applyBorder="1" applyAlignment="1" applyProtection="1">
      <alignment vertical="center"/>
    </xf>
    <xf numFmtId="0" fontId="21" fillId="0" borderId="1" xfId="57" applyFont="1" applyFill="1" applyBorder="1" applyAlignment="1" applyProtection="1">
      <alignment horizontal="left"/>
    </xf>
    <xf numFmtId="0" fontId="20" fillId="0" borderId="1" xfId="57" applyNumberFormat="1" applyFont="1" applyFill="1" applyBorder="1" applyAlignment="1" applyProtection="1">
      <alignment vertical="center"/>
    </xf>
    <xf numFmtId="0" fontId="21" fillId="0" borderId="10" xfId="57" applyFont="1" applyFill="1" applyBorder="1" applyAlignment="1" applyProtection="1">
      <alignment horizontal="left" vertical="center" wrapText="1"/>
    </xf>
    <xf numFmtId="0" fontId="21" fillId="0" borderId="2" xfId="57" applyFont="1" applyFill="1" applyBorder="1" applyAlignment="1" applyProtection="1">
      <alignment vertical="center"/>
    </xf>
    <xf numFmtId="1" fontId="20" fillId="0" borderId="2" xfId="57" applyNumberFormat="1" applyFont="1" applyFill="1" applyBorder="1" applyAlignment="1" applyProtection="1">
      <alignment vertical="center"/>
    </xf>
    <xf numFmtId="0" fontId="20" fillId="0" borderId="2" xfId="57" applyNumberFormat="1" applyFont="1" applyFill="1" applyBorder="1" applyAlignment="1" applyProtection="1">
      <alignment vertical="center"/>
    </xf>
    <xf numFmtId="1" fontId="20" fillId="0" borderId="11" xfId="57" applyNumberFormat="1" applyFont="1" applyFill="1" applyBorder="1" applyAlignment="1" applyProtection="1">
      <alignment vertical="center"/>
    </xf>
    <xf numFmtId="1" fontId="21" fillId="0" borderId="2" xfId="57" applyNumberFormat="1" applyFont="1" applyFill="1" applyBorder="1" applyAlignment="1" applyProtection="1">
      <alignment vertical="center"/>
    </xf>
    <xf numFmtId="1" fontId="21" fillId="0" borderId="2" xfId="57" applyNumberFormat="1" applyFont="1" applyFill="1" applyBorder="1" applyAlignment="1" applyProtection="1">
      <alignment horizontal="right" vertical="center"/>
    </xf>
    <xf numFmtId="1" fontId="20" fillId="0" borderId="2" xfId="57" quotePrefix="1" applyNumberFormat="1" applyFont="1" applyFill="1" applyBorder="1" applyAlignment="1" applyProtection="1">
      <alignment horizontal="right" vertical="center"/>
    </xf>
    <xf numFmtId="1" fontId="20" fillId="0" borderId="11" xfId="57" quotePrefix="1" applyNumberFormat="1" applyFont="1" applyFill="1" applyBorder="1" applyAlignment="1" applyProtection="1">
      <alignment horizontal="right" vertical="center"/>
    </xf>
    <xf numFmtId="178" fontId="20" fillId="0" borderId="2" xfId="57" applyNumberFormat="1" applyFont="1" applyFill="1" applyBorder="1" applyAlignment="1" applyProtection="1">
      <alignment vertical="center"/>
    </xf>
    <xf numFmtId="2" fontId="20" fillId="0" borderId="2" xfId="57" applyNumberFormat="1" applyFont="1" applyFill="1" applyBorder="1" applyAlignment="1" applyProtection="1">
      <alignment vertical="center"/>
    </xf>
    <xf numFmtId="0" fontId="21" fillId="0" borderId="2" xfId="57" applyFont="1" applyFill="1" applyBorder="1" applyProtection="1"/>
    <xf numFmtId="2" fontId="20" fillId="0" borderId="0" xfId="57" applyNumberFormat="1" applyFont="1" applyFill="1" applyBorder="1" applyAlignment="1" applyProtection="1">
      <alignment vertical="center"/>
    </xf>
    <xf numFmtId="0" fontId="31" fillId="0" borderId="0" xfId="57" quotePrefix="1" applyFont="1" applyFill="1" applyBorder="1" applyAlignment="1" applyProtection="1">
      <alignment horizontal="left"/>
    </xf>
    <xf numFmtId="1" fontId="20" fillId="0" borderId="0" xfId="57" applyNumberFormat="1" applyFont="1" applyFill="1" applyBorder="1" applyAlignment="1" applyProtection="1">
      <alignment horizontal="right" vertical="center"/>
    </xf>
    <xf numFmtId="0" fontId="21" fillId="0" borderId="0" xfId="57" applyFont="1" applyFill="1" applyAlignment="1" applyProtection="1">
      <alignment wrapText="1"/>
    </xf>
    <xf numFmtId="0" fontId="20" fillId="0" borderId="2" xfId="57" applyFont="1" applyFill="1" applyBorder="1" applyAlignment="1" applyProtection="1">
      <alignment horizontal="right" vertical="center"/>
    </xf>
    <xf numFmtId="0" fontId="20" fillId="0" borderId="2" xfId="57" applyNumberFormat="1" applyFont="1" applyFill="1" applyBorder="1" applyAlignment="1" applyProtection="1">
      <alignment horizontal="right" vertical="center"/>
    </xf>
    <xf numFmtId="0" fontId="20" fillId="0" borderId="10" xfId="57" applyNumberFormat="1" applyFont="1" applyFill="1" applyBorder="1" applyAlignment="1" applyProtection="1">
      <alignment horizontal="right" vertical="center"/>
    </xf>
    <xf numFmtId="0" fontId="20" fillId="0" borderId="2" xfId="57" quotePrefix="1" applyNumberFormat="1" applyFont="1" applyFill="1" applyBorder="1" applyAlignment="1" applyProtection="1">
      <alignment horizontal="right" vertical="center"/>
    </xf>
    <xf numFmtId="0" fontId="24" fillId="0" borderId="3" xfId="18" applyFont="1" applyFill="1" applyBorder="1" applyProtection="1"/>
    <xf numFmtId="0" fontId="21" fillId="0" borderId="1" xfId="57" applyFont="1" applyFill="1" applyBorder="1" applyAlignment="1" applyProtection="1">
      <alignment horizontal="right"/>
    </xf>
    <xf numFmtId="1" fontId="21" fillId="0" borderId="0" xfId="57" applyNumberFormat="1" applyFont="1" applyFill="1" applyBorder="1" applyAlignment="1" applyProtection="1">
      <alignment horizontal="right"/>
    </xf>
    <xf numFmtId="1" fontId="20" fillId="0" borderId="9" xfId="57" applyNumberFormat="1" applyFont="1" applyFill="1" applyBorder="1" applyAlignment="1" applyProtection="1">
      <alignment horizontal="right" vertical="center"/>
    </xf>
    <xf numFmtId="0" fontId="21" fillId="0" borderId="0" xfId="57" applyFont="1" applyFill="1" applyBorder="1" applyAlignment="1" applyProtection="1">
      <alignment horizontal="right"/>
    </xf>
    <xf numFmtId="0" fontId="20" fillId="0" borderId="0" xfId="18" applyAlignment="1">
      <alignment horizontal="right"/>
    </xf>
    <xf numFmtId="2" fontId="21" fillId="0" borderId="0" xfId="57" applyNumberFormat="1" applyFont="1" applyFill="1" applyBorder="1" applyAlignment="1" applyProtection="1">
      <alignment horizontal="right"/>
    </xf>
    <xf numFmtId="2" fontId="21" fillId="0" borderId="1" xfId="57" applyNumberFormat="1" applyFont="1" applyFill="1" applyBorder="1" applyAlignment="1" applyProtection="1">
      <alignment horizontal="right"/>
    </xf>
    <xf numFmtId="0" fontId="20" fillId="0" borderId="0" xfId="58" applyFont="1" applyFill="1" applyBorder="1" applyProtection="1"/>
    <xf numFmtId="0" fontId="24" fillId="0" borderId="13" xfId="58" applyFont="1" applyFill="1" applyBorder="1" applyAlignment="1" applyProtection="1">
      <alignment horizontal="center" vertical="center" wrapText="1"/>
    </xf>
    <xf numFmtId="0" fontId="26" fillId="0" borderId="0" xfId="58" applyFont="1" applyFill="1" applyBorder="1" applyAlignment="1" applyProtection="1">
      <alignment horizontal="center" vertical="center" wrapText="1"/>
    </xf>
    <xf numFmtId="0" fontId="24" fillId="0" borderId="3" xfId="58" applyFont="1" applyFill="1" applyBorder="1" applyAlignment="1" applyProtection="1">
      <alignment horizontal="center" vertical="center" wrapText="1"/>
    </xf>
    <xf numFmtId="0" fontId="26" fillId="0" borderId="3" xfId="58" applyFont="1" applyFill="1" applyBorder="1" applyAlignment="1" applyProtection="1">
      <alignment horizontal="center" vertical="center" wrapText="1"/>
    </xf>
    <xf numFmtId="0" fontId="26" fillId="0" borderId="2" xfId="58" applyFont="1" applyFill="1" applyBorder="1" applyAlignment="1" applyProtection="1">
      <alignment horizontal="center" vertical="center" wrapText="1"/>
    </xf>
    <xf numFmtId="0" fontId="24" fillId="0" borderId="2" xfId="58" applyFont="1" applyFill="1" applyBorder="1" applyAlignment="1" applyProtection="1">
      <alignment horizontal="center" vertical="center" wrapText="1"/>
    </xf>
    <xf numFmtId="0" fontId="26" fillId="0" borderId="0" xfId="58" applyFont="1" applyFill="1" applyBorder="1" applyAlignment="1" applyProtection="1">
      <alignment horizontal="center" vertical="center"/>
    </xf>
    <xf numFmtId="0" fontId="26" fillId="0" borderId="4" xfId="58" applyFont="1" applyFill="1" applyBorder="1" applyAlignment="1" applyProtection="1">
      <alignment vertical="center" wrapText="1"/>
    </xf>
    <xf numFmtId="0" fontId="26" fillId="0" borderId="4" xfId="58" applyFont="1" applyFill="1" applyBorder="1" applyAlignment="1" applyProtection="1">
      <alignment vertical="center"/>
    </xf>
    <xf numFmtId="0" fontId="21" fillId="0" borderId="4" xfId="58" applyFont="1" applyFill="1" applyBorder="1" applyProtection="1"/>
    <xf numFmtId="0" fontId="21" fillId="0" borderId="0" xfId="58" applyFont="1" applyFill="1" applyBorder="1" applyProtection="1"/>
    <xf numFmtId="0" fontId="21" fillId="0" borderId="1" xfId="58" applyFont="1" applyFill="1" applyBorder="1" applyAlignment="1" applyProtection="1"/>
    <xf numFmtId="2" fontId="21" fillId="0" borderId="1" xfId="58" applyNumberFormat="1" applyFont="1" applyFill="1" applyBorder="1" applyProtection="1"/>
    <xf numFmtId="2" fontId="20" fillId="0" borderId="1" xfId="58" applyNumberFormat="1" applyFont="1" applyFill="1" applyBorder="1" applyAlignment="1" applyProtection="1">
      <alignment horizontal="right" wrapText="1"/>
    </xf>
    <xf numFmtId="2" fontId="20" fillId="0" borderId="1" xfId="12" applyNumberFormat="1" applyFont="1" applyFill="1" applyBorder="1" applyAlignment="1" applyProtection="1">
      <alignment horizontal="right" wrapText="1"/>
    </xf>
    <xf numFmtId="2" fontId="20" fillId="0" borderId="1" xfId="58" applyNumberFormat="1" applyFont="1" applyFill="1" applyBorder="1" applyProtection="1"/>
    <xf numFmtId="0" fontId="21" fillId="0" borderId="1" xfId="59" applyFont="1" applyFill="1" applyBorder="1" applyProtection="1"/>
    <xf numFmtId="0" fontId="21" fillId="0" borderId="1" xfId="58" applyFont="1" applyFill="1" applyBorder="1" applyProtection="1"/>
    <xf numFmtId="0" fontId="26" fillId="0" borderId="1" xfId="58" applyFont="1" applyFill="1" applyBorder="1" applyAlignment="1" applyProtection="1">
      <alignment vertical="center" wrapText="1"/>
    </xf>
    <xf numFmtId="0" fontId="26" fillId="0" borderId="1" xfId="58" applyFont="1" applyFill="1" applyBorder="1" applyAlignment="1" applyProtection="1">
      <alignment vertical="center"/>
    </xf>
    <xf numFmtId="2" fontId="26" fillId="0" borderId="1" xfId="58" applyNumberFormat="1" applyFont="1" applyFill="1" applyBorder="1" applyAlignment="1" applyProtection="1">
      <alignment vertical="center"/>
    </xf>
    <xf numFmtId="0" fontId="26" fillId="0" borderId="1" xfId="58" applyFont="1" applyFill="1" applyBorder="1" applyAlignment="1" applyProtection="1">
      <alignment horizontal="right" wrapText="1"/>
    </xf>
    <xf numFmtId="0" fontId="26" fillId="0" borderId="0" xfId="58" applyFont="1" applyFill="1" applyBorder="1" applyAlignment="1" applyProtection="1">
      <alignment horizontal="right" wrapText="1"/>
    </xf>
    <xf numFmtId="1" fontId="21" fillId="0" borderId="1" xfId="58" applyNumberFormat="1" applyFont="1" applyFill="1" applyBorder="1" applyProtection="1"/>
    <xf numFmtId="1" fontId="20" fillId="0" borderId="1" xfId="58" applyNumberFormat="1" applyFont="1" applyFill="1" applyBorder="1" applyAlignment="1" applyProtection="1">
      <alignment horizontal="right" wrapText="1"/>
    </xf>
    <xf numFmtId="1" fontId="20" fillId="0" borderId="1" xfId="12" applyNumberFormat="1" applyFont="1" applyFill="1" applyBorder="1" applyAlignment="1" applyProtection="1">
      <alignment horizontal="right" wrapText="1"/>
    </xf>
    <xf numFmtId="1" fontId="20" fillId="0" borderId="1" xfId="58" applyNumberFormat="1" applyFont="1" applyFill="1" applyBorder="1" applyProtection="1"/>
    <xf numFmtId="0" fontId="21" fillId="0" borderId="0" xfId="58" applyFont="1" applyFill="1" applyBorder="1" applyAlignment="1" applyProtection="1">
      <alignment horizontal="right" wrapText="1"/>
    </xf>
    <xf numFmtId="0" fontId="21" fillId="0" borderId="2" xfId="58" applyFont="1" applyFill="1" applyBorder="1" applyProtection="1"/>
    <xf numFmtId="1" fontId="21" fillId="0" borderId="2" xfId="58" applyNumberFormat="1" applyFont="1" applyFill="1" applyBorder="1" applyProtection="1"/>
    <xf numFmtId="1" fontId="20" fillId="0" borderId="2" xfId="58" applyNumberFormat="1" applyFont="1" applyFill="1" applyBorder="1" applyProtection="1"/>
    <xf numFmtId="0" fontId="21" fillId="0" borderId="21" xfId="58" quotePrefix="1" applyFont="1" applyFill="1" applyBorder="1" applyAlignment="1" applyProtection="1"/>
    <xf numFmtId="0" fontId="21" fillId="0" borderId="21" xfId="58" applyFont="1" applyFill="1" applyBorder="1" applyAlignment="1" applyProtection="1"/>
    <xf numFmtId="0" fontId="21" fillId="0" borderId="21" xfId="58" quotePrefix="1" applyFont="1" applyFill="1" applyBorder="1" applyAlignment="1" applyProtection="1">
      <alignment horizontal="left"/>
    </xf>
    <xf numFmtId="0" fontId="21" fillId="0" borderId="21" xfId="58" applyFont="1" applyFill="1" applyBorder="1" applyAlignment="1" applyProtection="1">
      <alignment horizontal="left"/>
    </xf>
    <xf numFmtId="0" fontId="21" fillId="0" borderId="21" xfId="58" applyFont="1" applyFill="1" applyBorder="1" applyProtection="1"/>
    <xf numFmtId="0" fontId="21" fillId="0" borderId="0" xfId="58" applyFont="1" applyFill="1" applyBorder="1" applyAlignment="1" applyProtection="1"/>
    <xf numFmtId="0" fontId="21" fillId="0" borderId="8" xfId="58" applyFont="1" applyFill="1" applyBorder="1" applyProtection="1"/>
    <xf numFmtId="0" fontId="24" fillId="0" borderId="0" xfId="12" quotePrefix="1" applyFont="1" applyFill="1" applyBorder="1" applyAlignment="1" applyProtection="1">
      <alignment horizontal="left" vertical="center"/>
    </xf>
    <xf numFmtId="0" fontId="20" fillId="0" borderId="0" xfId="59" applyFont="1" applyFill="1" applyProtection="1"/>
    <xf numFmtId="0" fontId="24" fillId="0" borderId="13" xfId="59" applyFont="1" applyFill="1" applyBorder="1" applyAlignment="1" applyProtection="1">
      <alignment horizontal="center" vertical="center" wrapText="1"/>
    </xf>
    <xf numFmtId="0" fontId="26" fillId="0" borderId="0" xfId="59" applyFont="1" applyFill="1" applyBorder="1" applyAlignment="1" applyProtection="1">
      <alignment horizontal="center" vertical="center" wrapText="1"/>
    </xf>
    <xf numFmtId="0" fontId="24" fillId="0" borderId="3" xfId="59" applyFont="1" applyFill="1" applyBorder="1" applyAlignment="1" applyProtection="1">
      <alignment horizontal="center" vertical="center" wrapText="1"/>
    </xf>
    <xf numFmtId="0" fontId="26" fillId="0" borderId="0" xfId="59" applyFont="1" applyFill="1" applyBorder="1" applyAlignment="1" applyProtection="1">
      <alignment horizontal="right" wrapText="1"/>
    </xf>
    <xf numFmtId="0" fontId="26" fillId="0" borderId="4" xfId="59" applyFont="1" applyFill="1" applyBorder="1" applyAlignment="1" applyProtection="1">
      <alignment vertical="center"/>
    </xf>
    <xf numFmtId="0" fontId="21" fillId="0" borderId="4" xfId="59" applyFont="1" applyFill="1" applyBorder="1" applyProtection="1"/>
    <xf numFmtId="2" fontId="21" fillId="0" borderId="4" xfId="59" applyNumberFormat="1" applyFont="1" applyFill="1" applyBorder="1" applyProtection="1"/>
    <xf numFmtId="2" fontId="21" fillId="0" borderId="1" xfId="59" applyNumberFormat="1" applyFont="1" applyFill="1" applyBorder="1" applyProtection="1"/>
    <xf numFmtId="0" fontId="21" fillId="0" borderId="0" xfId="59" applyFont="1" applyFill="1" applyBorder="1" applyProtection="1"/>
    <xf numFmtId="0" fontId="21" fillId="0" borderId="1" xfId="59" applyFont="1" applyFill="1" applyBorder="1" applyAlignment="1" applyProtection="1"/>
    <xf numFmtId="2" fontId="20" fillId="0" borderId="1" xfId="26" applyNumberFormat="1" applyFont="1" applyFill="1" applyBorder="1" applyProtection="1"/>
    <xf numFmtId="2" fontId="20" fillId="0" borderId="1" xfId="26" applyNumberFormat="1" applyFont="1" applyFill="1" applyBorder="1" applyAlignment="1" applyProtection="1">
      <alignment horizontal="right" wrapText="1"/>
    </xf>
    <xf numFmtId="0" fontId="26" fillId="0" borderId="1" xfId="59" applyFont="1" applyFill="1" applyBorder="1" applyAlignment="1" applyProtection="1">
      <alignment horizontal="left" wrapText="1"/>
    </xf>
    <xf numFmtId="0" fontId="26" fillId="0" borderId="1" xfId="59" applyFont="1" applyFill="1" applyBorder="1" applyAlignment="1" applyProtection="1">
      <alignment vertical="center"/>
    </xf>
    <xf numFmtId="2" fontId="26" fillId="0" borderId="1" xfId="59" applyNumberFormat="1" applyFont="1" applyFill="1" applyBorder="1" applyAlignment="1" applyProtection="1">
      <alignment vertical="center"/>
    </xf>
    <xf numFmtId="0" fontId="20" fillId="0" borderId="1" xfId="26" applyFont="1" applyFill="1" applyBorder="1" applyProtection="1"/>
    <xf numFmtId="0" fontId="26" fillId="0" borderId="1" xfId="59" applyFont="1" applyFill="1" applyBorder="1" applyAlignment="1" applyProtection="1">
      <alignment horizontal="right" wrapText="1"/>
    </xf>
    <xf numFmtId="1" fontId="20" fillId="0" borderId="1" xfId="26" applyNumberFormat="1" applyFont="1" applyFill="1" applyBorder="1" applyProtection="1"/>
    <xf numFmtId="1" fontId="21" fillId="0" borderId="1" xfId="59" applyNumberFormat="1" applyFont="1" applyFill="1" applyBorder="1" applyProtection="1"/>
    <xf numFmtId="1" fontId="20" fillId="0" borderId="1" xfId="26" applyNumberFormat="1" applyFont="1" applyFill="1" applyBorder="1" applyAlignment="1" applyProtection="1">
      <alignment horizontal="right" wrapText="1"/>
    </xf>
    <xf numFmtId="1" fontId="20" fillId="0" borderId="1" xfId="28" applyNumberFormat="1" applyFont="1" applyFill="1" applyBorder="1" applyProtection="1"/>
    <xf numFmtId="0" fontId="21" fillId="0" borderId="2" xfId="59" applyFont="1" applyFill="1" applyBorder="1" applyProtection="1"/>
    <xf numFmtId="1" fontId="20" fillId="0" borderId="2" xfId="26" applyNumberFormat="1" applyFont="1" applyFill="1" applyBorder="1" applyProtection="1"/>
    <xf numFmtId="1" fontId="21" fillId="0" borderId="2" xfId="59" applyNumberFormat="1" applyFont="1" applyFill="1" applyBorder="1" applyProtection="1"/>
    <xf numFmtId="0" fontId="20" fillId="0" borderId="2" xfId="26" applyFont="1" applyFill="1" applyBorder="1" applyProtection="1"/>
    <xf numFmtId="0" fontId="21" fillId="0" borderId="0" xfId="59" quotePrefix="1" applyFont="1" applyFill="1" applyBorder="1" applyAlignment="1" applyProtection="1">
      <alignment horizontal="left"/>
    </xf>
    <xf numFmtId="0" fontId="21" fillId="0" borderId="0" xfId="59" applyFont="1" applyFill="1" applyProtection="1"/>
    <xf numFmtId="0" fontId="26" fillId="0" borderId="3" xfId="59" applyFont="1" applyFill="1" applyBorder="1" applyAlignment="1" applyProtection="1">
      <alignment horizontal="center" vertical="center" wrapText="1"/>
    </xf>
    <xf numFmtId="0" fontId="26" fillId="0" borderId="0" xfId="59" applyFont="1" applyFill="1" applyBorder="1" applyAlignment="1" applyProtection="1">
      <alignment horizontal="center" wrapText="1"/>
    </xf>
    <xf numFmtId="0" fontId="24" fillId="0" borderId="0" xfId="18" applyFont="1" applyFill="1" applyBorder="1" applyAlignment="1" applyProtection="1">
      <alignment vertical="center"/>
    </xf>
    <xf numFmtId="0" fontId="20" fillId="0" borderId="0" xfId="18" applyFont="1" applyFill="1" applyBorder="1" applyAlignment="1" applyProtection="1">
      <alignment vertical="center"/>
    </xf>
    <xf numFmtId="0" fontId="24" fillId="0" borderId="0" xfId="18" applyFont="1" applyFill="1" applyBorder="1" applyAlignment="1" applyProtection="1">
      <alignment vertical="center" wrapText="1"/>
    </xf>
    <xf numFmtId="0" fontId="20" fillId="0" borderId="0" xfId="18" applyFont="1" applyFill="1" applyBorder="1" applyAlignment="1" applyProtection="1">
      <alignment vertical="center" wrapText="1"/>
    </xf>
    <xf numFmtId="0" fontId="24" fillId="0" borderId="3" xfId="18" applyFont="1" applyFill="1" applyBorder="1" applyAlignment="1" applyProtection="1">
      <alignment horizontal="center" vertical="center" wrapText="1"/>
    </xf>
    <xf numFmtId="0" fontId="20" fillId="0" borderId="7" xfId="18" applyFont="1" applyFill="1" applyBorder="1" applyAlignment="1" applyProtection="1">
      <alignment vertical="center" wrapText="1"/>
    </xf>
    <xf numFmtId="0" fontId="24" fillId="0" borderId="1" xfId="18" applyFont="1" applyFill="1" applyBorder="1" applyAlignment="1" applyProtection="1">
      <alignment horizontal="center" vertical="center" wrapText="1"/>
    </xf>
    <xf numFmtId="0" fontId="20" fillId="0" borderId="1" xfId="18" applyFont="1" applyFill="1" applyBorder="1" applyAlignment="1" applyProtection="1">
      <alignment vertical="center" wrapText="1"/>
    </xf>
    <xf numFmtId="0" fontId="20" fillId="0" borderId="9" xfId="18" applyFont="1" applyFill="1" applyBorder="1" applyAlignment="1" applyProtection="1">
      <alignment vertical="center" wrapText="1"/>
    </xf>
    <xf numFmtId="0" fontId="24" fillId="0" borderId="9" xfId="18" applyFont="1" applyFill="1" applyBorder="1" applyAlignment="1" applyProtection="1">
      <alignment vertical="center" wrapText="1"/>
    </xf>
    <xf numFmtId="0" fontId="24" fillId="0" borderId="11" xfId="18" applyFont="1" applyFill="1" applyBorder="1" applyAlignment="1" applyProtection="1">
      <alignment vertical="center" wrapText="1"/>
    </xf>
    <xf numFmtId="0" fontId="24" fillId="0" borderId="11" xfId="18" applyFont="1" applyFill="1" applyBorder="1" applyAlignment="1" applyProtection="1">
      <alignment vertical="center"/>
    </xf>
    <xf numFmtId="0" fontId="20" fillId="0" borderId="0" xfId="18" applyFont="1" applyFill="1" applyBorder="1" applyAlignment="1" applyProtection="1">
      <alignment horizontal="right" vertical="center" wrapText="1"/>
    </xf>
    <xf numFmtId="165" fontId="20" fillId="0" borderId="1" xfId="38" applyFont="1" applyFill="1" applyBorder="1" applyAlignment="1" applyProtection="1">
      <alignment vertical="center" wrapText="1"/>
    </xf>
    <xf numFmtId="165" fontId="30" fillId="0" borderId="1" xfId="38" applyFont="1" applyFill="1" applyBorder="1" applyAlignment="1" applyProtection="1">
      <alignment horizontal="right" vertical="center"/>
    </xf>
    <xf numFmtId="165" fontId="30" fillId="0" borderId="1" xfId="38" applyFont="1" applyFill="1" applyBorder="1" applyAlignment="1" applyProtection="1">
      <alignment vertical="center"/>
    </xf>
    <xf numFmtId="165" fontId="24" fillId="0" borderId="1" xfId="38" applyFont="1" applyFill="1" applyBorder="1" applyAlignment="1" applyProtection="1">
      <alignment vertical="center" wrapText="1"/>
    </xf>
    <xf numFmtId="165" fontId="24" fillId="0" borderId="2" xfId="38" applyFont="1" applyFill="1" applyBorder="1" applyAlignment="1" applyProtection="1">
      <alignment vertical="center" wrapText="1"/>
    </xf>
    <xf numFmtId="0" fontId="24" fillId="0" borderId="3" xfId="18" applyFont="1" applyFill="1" applyBorder="1" applyAlignment="1" applyProtection="1">
      <alignment horizontal="center" vertical="center" wrapText="1"/>
    </xf>
    <xf numFmtId="2" fontId="24" fillId="0" borderId="2" xfId="18" applyNumberFormat="1" applyFont="1" applyFill="1" applyBorder="1" applyAlignment="1" applyProtection="1">
      <alignment horizontal="right" vertical="center"/>
    </xf>
    <xf numFmtId="2" fontId="24" fillId="0" borderId="2" xfId="18" applyNumberFormat="1" applyFont="1" applyFill="1" applyBorder="1" applyAlignment="1" applyProtection="1">
      <alignment horizontal="right" vertical="center" wrapText="1"/>
    </xf>
    <xf numFmtId="2" fontId="24" fillId="0" borderId="1" xfId="18" applyNumberFormat="1" applyFont="1" applyFill="1" applyBorder="1" applyAlignment="1" applyProtection="1">
      <alignment horizontal="right" vertical="center"/>
    </xf>
    <xf numFmtId="2" fontId="24" fillId="0" borderId="1" xfId="18" applyNumberFormat="1" applyFont="1" applyFill="1" applyBorder="1" applyAlignment="1" applyProtection="1">
      <alignment horizontal="right" vertical="center" wrapText="1"/>
    </xf>
    <xf numFmtId="2" fontId="20" fillId="0" borderId="1" xfId="18" applyNumberFormat="1" applyFont="1" applyFill="1" applyBorder="1" applyAlignment="1" applyProtection="1">
      <alignment horizontal="right" vertical="center" wrapText="1"/>
    </xf>
    <xf numFmtId="0" fontId="20" fillId="0" borderId="1" xfId="18" applyFont="1" applyFill="1" applyBorder="1" applyAlignment="1" applyProtection="1">
      <alignment vertical="center"/>
    </xf>
    <xf numFmtId="0" fontId="24" fillId="0" borderId="1" xfId="18" applyFont="1" applyFill="1" applyBorder="1" applyAlignment="1" applyProtection="1">
      <alignment vertical="center" wrapText="1"/>
    </xf>
    <xf numFmtId="0" fontId="24" fillId="0" borderId="3" xfId="18" applyFont="1" applyFill="1" applyBorder="1" applyAlignment="1" applyProtection="1">
      <alignment vertical="center" wrapText="1"/>
    </xf>
    <xf numFmtId="0" fontId="24" fillId="0" borderId="0" xfId="18" quotePrefix="1" applyFont="1" applyFill="1" applyBorder="1" applyAlignment="1" applyProtection="1">
      <alignment vertical="center" wrapText="1"/>
    </xf>
    <xf numFmtId="0" fontId="24" fillId="0" borderId="0" xfId="18" quotePrefix="1" applyFont="1" applyFill="1" applyBorder="1" applyAlignment="1" applyProtection="1">
      <alignment horizontal="left" vertical="center" wrapText="1"/>
    </xf>
    <xf numFmtId="0" fontId="24" fillId="0" borderId="0" xfId="18" quotePrefix="1" applyFont="1" applyFill="1" applyBorder="1" applyAlignment="1" applyProtection="1">
      <alignment vertical="center"/>
    </xf>
    <xf numFmtId="0" fontId="24" fillId="0" borderId="0" xfId="18" applyFont="1" applyFill="1" applyBorder="1" applyAlignment="1" applyProtection="1">
      <alignment wrapText="1"/>
    </xf>
    <xf numFmtId="0" fontId="20" fillId="0" borderId="0" xfId="18" applyFont="1" applyFill="1" applyBorder="1" applyAlignment="1" applyProtection="1">
      <alignment horizontal="right"/>
    </xf>
    <xf numFmtId="0" fontId="20" fillId="0" borderId="0" xfId="18" applyFont="1" applyFill="1" applyBorder="1" applyAlignment="1" applyProtection="1">
      <alignment horizontal="right" wrapText="1"/>
    </xf>
    <xf numFmtId="0" fontId="24" fillId="0" borderId="3" xfId="18" applyFont="1" applyFill="1" applyBorder="1" applyAlignment="1" applyProtection="1">
      <alignment horizontal="center" vertical="center"/>
    </xf>
    <xf numFmtId="0" fontId="20" fillId="0" borderId="0" xfId="18" applyFont="1" applyFill="1" applyBorder="1" applyAlignment="1" applyProtection="1">
      <alignment horizontal="center"/>
    </xf>
    <xf numFmtId="0" fontId="20" fillId="0" borderId="4" xfId="18" applyFont="1" applyFill="1" applyBorder="1" applyAlignment="1" applyProtection="1">
      <alignment horizontal="left" vertical="center" wrapText="1"/>
    </xf>
    <xf numFmtId="0" fontId="20" fillId="0" borderId="4" xfId="18" applyFont="1" applyFill="1" applyBorder="1" applyAlignment="1" applyProtection="1">
      <alignment horizontal="right" vertical="center" wrapText="1"/>
    </xf>
    <xf numFmtId="1" fontId="20" fillId="0" borderId="4" xfId="18" applyNumberFormat="1" applyFont="1" applyFill="1" applyBorder="1" applyAlignment="1" applyProtection="1">
      <alignment horizontal="right" vertical="center"/>
    </xf>
    <xf numFmtId="1" fontId="20" fillId="0" borderId="4" xfId="18" applyNumberFormat="1" applyFont="1" applyFill="1" applyBorder="1" applyAlignment="1" applyProtection="1">
      <alignment horizontal="right" vertical="center" wrapText="1"/>
    </xf>
    <xf numFmtId="0" fontId="20" fillId="0" borderId="4" xfId="18" applyFont="1" applyFill="1" applyBorder="1" applyAlignment="1" applyProtection="1">
      <alignment horizontal="right" vertical="center"/>
    </xf>
    <xf numFmtId="1" fontId="24" fillId="0" borderId="4" xfId="18" applyNumberFormat="1" applyFont="1" applyFill="1" applyBorder="1" applyAlignment="1" applyProtection="1">
      <alignment horizontal="right" vertical="center"/>
    </xf>
    <xf numFmtId="0" fontId="24" fillId="0" borderId="1" xfId="18" applyFont="1" applyFill="1" applyBorder="1" applyAlignment="1" applyProtection="1">
      <alignment horizontal="right" vertical="center"/>
    </xf>
    <xf numFmtId="0" fontId="20" fillId="0" borderId="1" xfId="18" applyFont="1" applyFill="1" applyBorder="1" applyAlignment="1" applyProtection="1">
      <alignment horizontal="right" vertical="center"/>
    </xf>
    <xf numFmtId="1" fontId="24" fillId="0" borderId="1" xfId="18" applyNumberFormat="1" applyFont="1" applyFill="1" applyBorder="1" applyAlignment="1" applyProtection="1">
      <alignment horizontal="right"/>
    </xf>
    <xf numFmtId="1" fontId="20" fillId="0" borderId="1" xfId="18" applyNumberFormat="1" applyFont="1" applyFill="1" applyBorder="1" applyAlignment="1" applyProtection="1">
      <alignment horizontal="right"/>
    </xf>
    <xf numFmtId="166" fontId="20" fillId="0" borderId="1" xfId="18" applyNumberFormat="1" applyFont="1" applyFill="1" applyBorder="1" applyAlignment="1" applyProtection="1">
      <alignment horizontal="left" vertical="center" wrapText="1"/>
    </xf>
    <xf numFmtId="169" fontId="20" fillId="0" borderId="1" xfId="18" applyNumberFormat="1" applyFont="1" applyFill="1" applyBorder="1" applyAlignment="1" applyProtection="1">
      <alignment horizontal="right" vertical="center" wrapText="1"/>
    </xf>
    <xf numFmtId="49" fontId="20" fillId="0" borderId="1" xfId="18" applyNumberFormat="1" applyFont="1" applyFill="1" applyBorder="1" applyAlignment="1" applyProtection="1">
      <alignment horizontal="left" vertical="center" wrapText="1"/>
    </xf>
    <xf numFmtId="169" fontId="20" fillId="0" borderId="1" xfId="18" applyNumberFormat="1" applyFont="1" applyFill="1" applyBorder="1" applyAlignment="1" applyProtection="1">
      <alignment horizontal="left" vertical="center" wrapText="1"/>
    </xf>
    <xf numFmtId="166" fontId="24" fillId="0" borderId="1" xfId="18" applyNumberFormat="1" applyFont="1" applyFill="1" applyBorder="1" applyAlignment="1" applyProtection="1">
      <alignment horizontal="left" vertical="center" wrapText="1"/>
    </xf>
    <xf numFmtId="169" fontId="24" fillId="0" borderId="1" xfId="18" applyNumberFormat="1" applyFont="1" applyFill="1" applyBorder="1" applyAlignment="1" applyProtection="1">
      <alignment horizontal="right" vertical="center" wrapText="1"/>
    </xf>
    <xf numFmtId="2" fontId="24" fillId="0" borderId="1" xfId="18" applyNumberFormat="1" applyFont="1" applyFill="1" applyBorder="1" applyAlignment="1" applyProtection="1">
      <alignment horizontal="left" vertical="center" wrapText="1"/>
    </xf>
    <xf numFmtId="2" fontId="20" fillId="0" borderId="0" xfId="18" applyNumberFormat="1" applyFont="1" applyFill="1" applyBorder="1" applyAlignment="1" applyProtection="1">
      <alignment horizontal="right"/>
    </xf>
    <xf numFmtId="2" fontId="20" fillId="0" borderId="1" xfId="18" applyNumberFormat="1" applyFont="1" applyFill="1" applyBorder="1" applyAlignment="1" applyProtection="1">
      <alignment horizontal="left" vertical="center" wrapText="1"/>
    </xf>
    <xf numFmtId="169" fontId="24" fillId="0" borderId="2" xfId="18" applyNumberFormat="1" applyFont="1" applyFill="1" applyBorder="1" applyAlignment="1" applyProtection="1">
      <alignment horizontal="right" vertical="center" wrapText="1"/>
    </xf>
    <xf numFmtId="2" fontId="20" fillId="0" borderId="0" xfId="18" applyNumberFormat="1" applyFont="1" applyFill="1" applyBorder="1" applyAlignment="1" applyProtection="1">
      <alignment horizontal="left" vertical="center"/>
    </xf>
    <xf numFmtId="169" fontId="24" fillId="0" borderId="0" xfId="18" applyNumberFormat="1" applyFont="1" applyFill="1" applyBorder="1" applyAlignment="1" applyProtection="1">
      <alignment horizontal="right" vertical="center" wrapText="1"/>
    </xf>
    <xf numFmtId="169" fontId="26" fillId="0" borderId="0" xfId="61" applyNumberFormat="1" applyFont="1" applyFill="1" applyBorder="1" applyAlignment="1" applyProtection="1">
      <alignment vertical="center"/>
    </xf>
    <xf numFmtId="169" fontId="24" fillId="0" borderId="0" xfId="18" applyNumberFormat="1" applyFont="1" applyFill="1" applyBorder="1" applyAlignment="1" applyProtection="1">
      <alignment horizontal="right" vertical="center"/>
    </xf>
    <xf numFmtId="169" fontId="24" fillId="0" borderId="0" xfId="18" applyNumberFormat="1" applyFont="1" applyFill="1" applyBorder="1" applyAlignment="1" applyProtection="1">
      <alignment horizontal="right"/>
    </xf>
    <xf numFmtId="169" fontId="20" fillId="0" borderId="0" xfId="18" applyNumberFormat="1" applyFont="1" applyFill="1" applyBorder="1" applyAlignment="1" applyProtection="1">
      <alignment horizontal="right"/>
    </xf>
    <xf numFmtId="0" fontId="20" fillId="0" borderId="0" xfId="18" applyFont="1" applyFill="1" applyBorder="1" applyAlignment="1" applyProtection="1">
      <alignment wrapText="1"/>
    </xf>
    <xf numFmtId="0" fontId="20" fillId="0" borderId="0" xfId="18" applyFont="1" applyFill="1" applyBorder="1" applyAlignment="1" applyProtection="1">
      <alignment horizontal="left" wrapText="1"/>
    </xf>
    <xf numFmtId="166" fontId="26" fillId="0" borderId="21" xfId="61" applyNumberFormat="1" applyFont="1" applyFill="1" applyBorder="1" applyProtection="1"/>
    <xf numFmtId="166" fontId="26" fillId="0" borderId="0" xfId="61" applyNumberFormat="1" applyFont="1" applyFill="1" applyBorder="1" applyProtection="1"/>
    <xf numFmtId="166" fontId="20" fillId="0" borderId="0" xfId="18" applyNumberFormat="1" applyFont="1" applyFill="1" applyBorder="1" applyAlignment="1" applyProtection="1">
      <alignment horizontal="right"/>
    </xf>
    <xf numFmtId="0" fontId="24" fillId="0" borderId="0" xfId="18" applyFont="1" applyFill="1" applyBorder="1" applyAlignment="1" applyProtection="1">
      <alignment horizontal="right"/>
    </xf>
    <xf numFmtId="0" fontId="20" fillId="0" borderId="0" xfId="18" applyFont="1" applyFill="1" applyBorder="1" applyAlignment="1" applyProtection="1">
      <alignment horizontal="left" vertical="center" wrapText="1"/>
    </xf>
    <xf numFmtId="166" fontId="24" fillId="0" borderId="0" xfId="18" applyNumberFormat="1" applyFont="1" applyFill="1" applyBorder="1" applyAlignment="1" applyProtection="1">
      <alignment horizontal="right"/>
    </xf>
    <xf numFmtId="0" fontId="34" fillId="0" borderId="0" xfId="18" quotePrefix="1" applyFont="1" applyFill="1" applyBorder="1" applyAlignment="1" applyProtection="1">
      <alignment horizontal="left" vertical="center" wrapText="1"/>
    </xf>
    <xf numFmtId="2" fontId="24" fillId="0" borderId="0" xfId="18" applyNumberFormat="1" applyFont="1" applyFill="1" applyBorder="1" applyAlignment="1" applyProtection="1">
      <alignment horizontal="right"/>
    </xf>
    <xf numFmtId="2" fontId="24" fillId="0" borderId="2" xfId="18" applyNumberFormat="1" applyFont="1" applyFill="1" applyBorder="1" applyAlignment="1" applyProtection="1">
      <alignment horizontal="left" wrapText="1"/>
    </xf>
    <xf numFmtId="174" fontId="24" fillId="0" borderId="1" xfId="38" applyNumberFormat="1" applyFont="1" applyFill="1" applyBorder="1" applyAlignment="1" applyProtection="1">
      <alignment horizontal="right" vertical="center" wrapText="1"/>
    </xf>
    <xf numFmtId="174" fontId="24" fillId="0" borderId="1" xfId="38" applyNumberFormat="1" applyFont="1" applyFill="1" applyBorder="1" applyAlignment="1" applyProtection="1">
      <alignment horizontal="right" vertical="center"/>
    </xf>
    <xf numFmtId="174" fontId="24" fillId="0" borderId="2" xfId="38" applyNumberFormat="1" applyFont="1" applyFill="1" applyBorder="1" applyAlignment="1" applyProtection="1">
      <alignment horizontal="right" wrapText="1"/>
    </xf>
    <xf numFmtId="169" fontId="24" fillId="0" borderId="0" xfId="18" applyNumberFormat="1" applyFont="1" applyFill="1" applyBorder="1" applyAlignment="1" applyProtection="1">
      <alignment vertical="center"/>
    </xf>
    <xf numFmtId="169" fontId="24" fillId="0" borderId="0" xfId="18" applyNumberFormat="1" applyFont="1" applyFill="1" applyBorder="1" applyAlignment="1" applyProtection="1">
      <alignment vertical="center" wrapText="1"/>
    </xf>
    <xf numFmtId="169" fontId="24" fillId="0" borderId="3" xfId="18" applyNumberFormat="1" applyFont="1" applyFill="1" applyBorder="1" applyAlignment="1" applyProtection="1">
      <alignment horizontal="center" vertical="center" wrapText="1"/>
    </xf>
    <xf numFmtId="169" fontId="20" fillId="0" borderId="20" xfId="18" applyNumberFormat="1" applyFont="1" applyFill="1" applyBorder="1" applyAlignment="1" applyProtection="1">
      <alignment horizontal="left" vertical="center" wrapText="1"/>
    </xf>
    <xf numFmtId="169" fontId="20" fillId="0" borderId="4" xfId="18" applyNumberFormat="1" applyFont="1" applyFill="1" applyBorder="1" applyAlignment="1" applyProtection="1">
      <alignment horizontal="right" vertical="center" wrapText="1"/>
    </xf>
    <xf numFmtId="169" fontId="30" fillId="0" borderId="4" xfId="61" applyNumberFormat="1" applyFont="1" applyFill="1" applyBorder="1" applyAlignment="1" applyProtection="1">
      <alignment horizontal="right" vertical="center"/>
    </xf>
    <xf numFmtId="0" fontId="30" fillId="0" borderId="4" xfId="61" applyFont="1" applyFill="1" applyBorder="1" applyAlignment="1" applyProtection="1">
      <alignment horizontal="right" vertical="center"/>
    </xf>
    <xf numFmtId="1" fontId="30" fillId="0" borderId="4" xfId="61" applyNumberFormat="1" applyFont="1" applyFill="1" applyBorder="1" applyAlignment="1" applyProtection="1">
      <alignment horizontal="right" vertical="center"/>
    </xf>
    <xf numFmtId="169" fontId="24" fillId="0" borderId="8" xfId="18" applyNumberFormat="1" applyFont="1" applyFill="1" applyBorder="1" applyAlignment="1" applyProtection="1">
      <alignment horizontal="left" vertical="center" wrapText="1"/>
    </xf>
    <xf numFmtId="169" fontId="30" fillId="0" borderId="1" xfId="61" applyNumberFormat="1" applyFont="1" applyFill="1" applyBorder="1" applyAlignment="1" applyProtection="1">
      <alignment horizontal="right" vertical="center"/>
    </xf>
    <xf numFmtId="0" fontId="30" fillId="0" borderId="1" xfId="61" applyFont="1" applyFill="1" applyBorder="1" applyAlignment="1" applyProtection="1">
      <alignment horizontal="right" vertical="center"/>
    </xf>
    <xf numFmtId="1" fontId="30" fillId="0" borderId="1" xfId="61" applyNumberFormat="1" applyFont="1" applyFill="1" applyBorder="1" applyAlignment="1" applyProtection="1">
      <alignment horizontal="right" vertical="center"/>
    </xf>
    <xf numFmtId="0" fontId="20" fillId="0" borderId="1" xfId="18" applyFont="1" applyFill="1" applyBorder="1" applyAlignment="1" applyProtection="1">
      <alignment horizontal="right" vertical="center" wrapText="1"/>
    </xf>
    <xf numFmtId="169" fontId="20" fillId="0" borderId="8" xfId="18" applyNumberFormat="1" applyFont="1" applyFill="1" applyBorder="1" applyAlignment="1" applyProtection="1">
      <alignment horizontal="left" vertical="center" wrapText="1"/>
    </xf>
    <xf numFmtId="174" fontId="20" fillId="0" borderId="1" xfId="62" applyNumberFormat="1" applyFont="1" applyFill="1" applyBorder="1" applyAlignment="1" applyProtection="1">
      <alignment horizontal="right" vertical="center"/>
    </xf>
    <xf numFmtId="169" fontId="35" fillId="0" borderId="1" xfId="61" applyNumberFormat="1" applyFont="1" applyFill="1" applyBorder="1" applyAlignment="1" applyProtection="1">
      <alignment horizontal="right" vertical="center"/>
    </xf>
    <xf numFmtId="1" fontId="35" fillId="0" borderId="1" xfId="61" applyNumberFormat="1" applyFont="1" applyFill="1" applyBorder="1" applyAlignment="1" applyProtection="1">
      <alignment horizontal="right" vertical="center"/>
    </xf>
    <xf numFmtId="0" fontId="24" fillId="0" borderId="0" xfId="18" applyFont="1" applyFill="1" applyBorder="1" applyAlignment="1" applyProtection="1">
      <alignment horizontal="right" vertical="center" wrapText="1"/>
    </xf>
    <xf numFmtId="169" fontId="20" fillId="0" borderId="8" xfId="18" applyNumberFormat="1" applyFont="1" applyFill="1" applyBorder="1" applyAlignment="1" applyProtection="1">
      <alignment vertical="center" wrapText="1"/>
    </xf>
    <xf numFmtId="1" fontId="20" fillId="0" borderId="1" xfId="18" applyNumberFormat="1" applyFont="1" applyFill="1" applyBorder="1" applyAlignment="1" applyProtection="1">
      <alignment horizontal="right" vertical="center" wrapText="1"/>
    </xf>
    <xf numFmtId="169" fontId="20" fillId="0" borderId="0" xfId="18" applyNumberFormat="1" applyFont="1" applyFill="1" applyBorder="1" applyAlignment="1" applyProtection="1">
      <alignment horizontal="right" vertical="center" wrapText="1"/>
    </xf>
    <xf numFmtId="0" fontId="35" fillId="0" borderId="1" xfId="61" applyFont="1" applyFill="1" applyBorder="1" applyAlignment="1" applyProtection="1">
      <alignment horizontal="right" vertical="center"/>
    </xf>
    <xf numFmtId="169" fontId="20" fillId="0" borderId="8" xfId="18" quotePrefix="1" applyNumberFormat="1" applyFont="1" applyFill="1" applyBorder="1" applyAlignment="1" applyProtection="1">
      <alignment horizontal="left" vertical="center" wrapText="1"/>
    </xf>
    <xf numFmtId="169" fontId="20" fillId="0" borderId="1" xfId="18" quotePrefix="1" applyNumberFormat="1" applyFont="1" applyFill="1" applyBorder="1" applyAlignment="1" applyProtection="1">
      <alignment horizontal="right" vertical="center" wrapText="1"/>
    </xf>
    <xf numFmtId="169" fontId="20" fillId="0" borderId="1" xfId="61" applyNumberFormat="1" applyFont="1" applyFill="1" applyBorder="1" applyAlignment="1" applyProtection="1">
      <alignment horizontal="right" vertical="center"/>
    </xf>
    <xf numFmtId="169" fontId="24" fillId="0" borderId="10" xfId="18" applyNumberFormat="1" applyFont="1" applyFill="1" applyBorder="1" applyAlignment="1" applyProtection="1">
      <alignment horizontal="left" vertical="center" wrapText="1"/>
    </xf>
    <xf numFmtId="169" fontId="35" fillId="0" borderId="2" xfId="61" applyNumberFormat="1" applyFont="1" applyFill="1" applyBorder="1" applyAlignment="1" applyProtection="1">
      <alignment horizontal="right" vertical="center"/>
    </xf>
    <xf numFmtId="1" fontId="35" fillId="0" borderId="2" xfId="61" applyNumberFormat="1" applyFont="1" applyFill="1" applyBorder="1" applyAlignment="1" applyProtection="1">
      <alignment horizontal="right" vertical="center"/>
    </xf>
    <xf numFmtId="0" fontId="20" fillId="0" borderId="0" xfId="18" quotePrefix="1" applyFont="1" applyFill="1" applyBorder="1" applyAlignment="1" applyProtection="1">
      <alignment vertical="center"/>
    </xf>
    <xf numFmtId="0" fontId="34" fillId="0" borderId="0" xfId="18" quotePrefix="1" applyFont="1" applyFill="1" applyBorder="1" applyAlignment="1" applyProtection="1">
      <alignment vertical="center"/>
    </xf>
    <xf numFmtId="169" fontId="20" fillId="0" borderId="0" xfId="18" quotePrefix="1" applyNumberFormat="1" applyFont="1" applyFill="1" applyBorder="1" applyAlignment="1" applyProtection="1">
      <alignment vertical="center"/>
    </xf>
    <xf numFmtId="0" fontId="20" fillId="0" borderId="0" xfId="18" applyFont="1" applyFill="1" applyAlignment="1" applyProtection="1">
      <alignment vertical="center"/>
    </xf>
    <xf numFmtId="169" fontId="20" fillId="0" borderId="0" xfId="18" applyNumberFormat="1" applyFont="1" applyFill="1" applyBorder="1" applyAlignment="1" applyProtection="1">
      <alignment vertical="center" wrapText="1"/>
    </xf>
    <xf numFmtId="169" fontId="20" fillId="0" borderId="0" xfId="18" applyNumberFormat="1" applyFont="1" applyFill="1" applyBorder="1" applyAlignment="1" applyProtection="1">
      <alignment horizontal="center" vertical="center" wrapText="1"/>
    </xf>
    <xf numFmtId="169" fontId="24" fillId="0" borderId="3" xfId="18" applyNumberFormat="1" applyFont="1" applyFill="1" applyBorder="1" applyAlignment="1" applyProtection="1">
      <alignment vertical="center" wrapText="1"/>
    </xf>
    <xf numFmtId="0" fontId="24" fillId="0" borderId="4" xfId="18" quotePrefix="1" applyFont="1" applyFill="1" applyBorder="1" applyAlignment="1" applyProtection="1">
      <alignment horizontal="left" vertical="center" wrapText="1"/>
    </xf>
    <xf numFmtId="169" fontId="24" fillId="0" borderId="4" xfId="18" applyNumberFormat="1" applyFont="1" applyFill="1" applyBorder="1" applyAlignment="1" applyProtection="1">
      <alignment vertical="center" wrapText="1"/>
    </xf>
    <xf numFmtId="169" fontId="20" fillId="0" borderId="4" xfId="18" applyNumberFormat="1" applyFont="1" applyFill="1" applyBorder="1" applyAlignment="1" applyProtection="1">
      <alignment vertical="center" wrapText="1"/>
    </xf>
    <xf numFmtId="169" fontId="20" fillId="0" borderId="1" xfId="18" applyNumberFormat="1" applyFont="1" applyFill="1" applyBorder="1" applyAlignment="1" applyProtection="1">
      <alignment vertical="center" wrapText="1"/>
    </xf>
    <xf numFmtId="0" fontId="20" fillId="0" borderId="1" xfId="18" applyFont="1" applyFill="1" applyBorder="1" applyAlignment="1" applyProtection="1">
      <alignment horizontal="left" vertical="center" wrapText="1"/>
    </xf>
    <xf numFmtId="169" fontId="24" fillId="0" borderId="1" xfId="18" applyNumberFormat="1" applyFont="1" applyFill="1" applyBorder="1" applyAlignment="1" applyProtection="1">
      <alignment vertical="center" wrapText="1"/>
    </xf>
    <xf numFmtId="1" fontId="30" fillId="0" borderId="1" xfId="63" applyNumberFormat="1" applyFont="1" applyFill="1" applyBorder="1" applyAlignment="1" applyProtection="1">
      <alignment horizontal="right" vertical="center"/>
    </xf>
    <xf numFmtId="1" fontId="30" fillId="0" borderId="1" xfId="63" applyNumberFormat="1" applyFont="1" applyFill="1" applyBorder="1" applyAlignment="1" applyProtection="1">
      <alignment horizontal="left" vertical="center"/>
    </xf>
    <xf numFmtId="1" fontId="20" fillId="0" borderId="1" xfId="18" applyNumberFormat="1" applyFont="1" applyFill="1" applyBorder="1" applyAlignment="1" applyProtection="1">
      <alignment vertical="center" wrapText="1"/>
    </xf>
    <xf numFmtId="0" fontId="20" fillId="0" borderId="1" xfId="18" quotePrefix="1" applyFont="1" applyFill="1" applyBorder="1" applyAlignment="1" applyProtection="1">
      <alignment horizontal="left" vertical="center" wrapText="1"/>
    </xf>
    <xf numFmtId="0" fontId="24" fillId="0" borderId="1" xfId="18" applyFont="1" applyFill="1" applyBorder="1" applyAlignment="1" applyProtection="1">
      <alignment horizontal="left" vertical="center" wrapText="1"/>
    </xf>
    <xf numFmtId="1" fontId="35" fillId="0" borderId="1" xfId="63" applyNumberFormat="1" applyFont="1" applyFill="1" applyBorder="1" applyAlignment="1" applyProtection="1">
      <alignment horizontal="right" vertical="center"/>
    </xf>
    <xf numFmtId="1" fontId="24" fillId="0" borderId="1" xfId="18" applyNumberFormat="1" applyFont="1" applyFill="1" applyBorder="1" applyAlignment="1" applyProtection="1">
      <alignment vertical="center" wrapText="1"/>
    </xf>
    <xf numFmtId="166" fontId="24" fillId="0" borderId="1" xfId="18" applyNumberFormat="1" applyFont="1" applyFill="1" applyBorder="1" applyAlignment="1" applyProtection="1">
      <alignment vertical="center" wrapText="1"/>
    </xf>
    <xf numFmtId="0" fontId="24" fillId="0" borderId="1" xfId="18" quotePrefix="1" applyFont="1" applyFill="1" applyBorder="1" applyAlignment="1" applyProtection="1">
      <alignment horizontal="left" vertical="center" wrapText="1"/>
    </xf>
    <xf numFmtId="1" fontId="35" fillId="0" borderId="1" xfId="63" applyNumberFormat="1" applyFont="1" applyFill="1" applyBorder="1" applyAlignment="1" applyProtection="1">
      <alignment horizontal="left" vertical="center"/>
    </xf>
    <xf numFmtId="169" fontId="35" fillId="0" borderId="1" xfId="63" applyNumberFormat="1" applyFont="1" applyFill="1" applyBorder="1" applyAlignment="1" applyProtection="1">
      <alignment horizontal="right" vertical="center"/>
    </xf>
    <xf numFmtId="169" fontId="24" fillId="0" borderId="2" xfId="18" applyNumberFormat="1" applyFont="1" applyFill="1" applyBorder="1" applyAlignment="1" applyProtection="1">
      <alignment horizontal="left" vertical="center" wrapText="1"/>
    </xf>
    <xf numFmtId="169" fontId="24" fillId="0" borderId="2" xfId="18" applyNumberFormat="1" applyFont="1" applyFill="1" applyBorder="1" applyAlignment="1" applyProtection="1">
      <alignment vertical="center" wrapText="1"/>
    </xf>
    <xf numFmtId="1" fontId="24" fillId="0" borderId="2" xfId="18" applyNumberFormat="1" applyFont="1" applyFill="1" applyBorder="1" applyAlignment="1" applyProtection="1">
      <alignment vertical="center" wrapText="1"/>
    </xf>
    <xf numFmtId="0" fontId="20" fillId="0" borderId="0" xfId="18" quotePrefix="1" applyFont="1" applyFill="1" applyBorder="1" applyAlignment="1" applyProtection="1">
      <alignment horizontal="left" vertical="center"/>
    </xf>
    <xf numFmtId="0" fontId="34" fillId="0" borderId="0" xfId="18" quotePrefix="1" applyFont="1" applyFill="1" applyBorder="1" applyAlignment="1" applyProtection="1">
      <alignment horizontal="left" vertical="center"/>
    </xf>
    <xf numFmtId="169" fontId="24" fillId="0" borderId="21" xfId="18" applyNumberFormat="1" applyFont="1" applyFill="1" applyBorder="1" applyAlignment="1" applyProtection="1">
      <alignment vertical="center" wrapText="1"/>
    </xf>
    <xf numFmtId="169" fontId="20" fillId="0" borderId="0" xfId="18" applyNumberFormat="1" applyFont="1" applyFill="1" applyBorder="1" applyAlignment="1" applyProtection="1">
      <alignment horizontal="left" vertical="center" wrapText="1"/>
    </xf>
    <xf numFmtId="175" fontId="20" fillId="0" borderId="0" xfId="18" applyNumberFormat="1" applyFont="1" applyFill="1" applyBorder="1" applyAlignment="1" applyProtection="1">
      <alignment vertical="center" wrapText="1"/>
    </xf>
    <xf numFmtId="0" fontId="24" fillId="0" borderId="14" xfId="18" applyFont="1" applyFill="1" applyBorder="1" applyAlignment="1" applyProtection="1">
      <alignment horizontal="center" vertical="center" wrapText="1"/>
    </xf>
    <xf numFmtId="0" fontId="24" fillId="0" borderId="3" xfId="18" applyFont="1" applyFill="1" applyBorder="1" applyAlignment="1" applyProtection="1">
      <alignment horizontal="center" vertical="center" wrapText="1"/>
    </xf>
    <xf numFmtId="0" fontId="20" fillId="0" borderId="0" xfId="18" applyFont="1" applyFill="1" applyBorder="1" applyAlignment="1" applyProtection="1">
      <alignment horizontal="center" vertical="center" wrapText="1"/>
    </xf>
    <xf numFmtId="169" fontId="24" fillId="0" borderId="3" xfId="18" applyNumberFormat="1" applyFont="1" applyFill="1" applyBorder="1" applyAlignment="1" applyProtection="1">
      <alignment horizontal="center" vertical="center" wrapText="1"/>
    </xf>
    <xf numFmtId="0" fontId="45" fillId="4" borderId="0" xfId="32" applyFont="1" applyFill="1" applyBorder="1" applyAlignment="1">
      <alignment horizontal="center" vertical="center" wrapText="1"/>
    </xf>
    <xf numFmtId="0" fontId="45" fillId="5" borderId="0" xfId="32" applyFont="1" applyFill="1" applyBorder="1" applyAlignment="1">
      <alignment horizontal="center" vertical="center" wrapText="1"/>
    </xf>
    <xf numFmtId="0" fontId="45" fillId="6" borderId="0" xfId="32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top"/>
    </xf>
    <xf numFmtId="0" fontId="24" fillId="2" borderId="0" xfId="0" quotePrefix="1" applyFont="1" applyFill="1" applyBorder="1" applyAlignment="1">
      <alignment horizontal="center" vertical="top"/>
    </xf>
    <xf numFmtId="0" fontId="24" fillId="0" borderId="0" xfId="1" applyFont="1" applyBorder="1" applyAlignment="1" applyProtection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24" fillId="0" borderId="3" xfId="8" applyFont="1" applyBorder="1" applyAlignment="1">
      <alignment horizontal="center" vertical="center"/>
    </xf>
    <xf numFmtId="0" fontId="24" fillId="0" borderId="3" xfId="8" applyFont="1" applyBorder="1" applyAlignment="1">
      <alignment horizontal="center" vertical="center" wrapText="1"/>
    </xf>
    <xf numFmtId="0" fontId="24" fillId="0" borderId="3" xfId="8" applyFont="1" applyFill="1" applyBorder="1" applyAlignment="1">
      <alignment horizontal="center" vertical="center"/>
    </xf>
    <xf numFmtId="0" fontId="24" fillId="0" borderId="12" xfId="8" applyFont="1" applyBorder="1" applyAlignment="1">
      <alignment horizontal="center" vertical="center"/>
    </xf>
    <xf numFmtId="0" fontId="24" fillId="0" borderId="13" xfId="8" applyFont="1" applyBorder="1" applyAlignment="1">
      <alignment horizontal="center" vertical="center"/>
    </xf>
    <xf numFmtId="0" fontId="24" fillId="0" borderId="14" xfId="8" applyFont="1" applyBorder="1" applyAlignment="1">
      <alignment horizontal="center" vertical="center"/>
    </xf>
    <xf numFmtId="0" fontId="24" fillId="0" borderId="17" xfId="8" applyFont="1" applyBorder="1" applyAlignment="1">
      <alignment horizontal="center" vertical="center" wrapText="1"/>
    </xf>
    <xf numFmtId="0" fontId="24" fillId="0" borderId="2" xfId="8" applyFont="1" applyBorder="1" applyAlignment="1">
      <alignment horizontal="center" vertical="center" wrapText="1"/>
    </xf>
    <xf numFmtId="0" fontId="24" fillId="0" borderId="12" xfId="8" applyFont="1" applyBorder="1" applyAlignment="1">
      <alignment horizontal="center" vertical="center" wrapText="1"/>
    </xf>
    <xf numFmtId="0" fontId="24" fillId="0" borderId="13" xfId="8" applyFont="1" applyBorder="1" applyAlignment="1">
      <alignment horizontal="center" vertical="center" wrapText="1"/>
    </xf>
    <xf numFmtId="0" fontId="24" fillId="0" borderId="14" xfId="8" applyFont="1" applyBorder="1" applyAlignment="1">
      <alignment horizontal="center" vertical="center" wrapText="1"/>
    </xf>
    <xf numFmtId="0" fontId="24" fillId="0" borderId="12" xfId="8" applyFont="1" applyFill="1" applyBorder="1" applyAlignment="1">
      <alignment horizontal="center" vertical="center" wrapText="1"/>
    </xf>
    <xf numFmtId="0" fontId="24" fillId="0" borderId="13" xfId="8" applyFont="1" applyFill="1" applyBorder="1" applyAlignment="1">
      <alignment horizontal="center" vertical="center" wrapText="1"/>
    </xf>
    <xf numFmtId="0" fontId="24" fillId="0" borderId="14" xfId="8" applyFont="1" applyFill="1" applyBorder="1" applyAlignment="1">
      <alignment horizontal="center" vertical="center" wrapText="1"/>
    </xf>
    <xf numFmtId="0" fontId="24" fillId="0" borderId="0" xfId="0" quotePrefix="1" applyFont="1" applyFill="1" applyBorder="1" applyAlignment="1">
      <alignment horizontal="center" vertical="center"/>
    </xf>
    <xf numFmtId="0" fontId="26" fillId="0" borderId="12" xfId="51" applyFont="1" applyFill="1" applyBorder="1" applyAlignment="1" applyProtection="1">
      <alignment horizontal="center" vertical="center" wrapText="1"/>
    </xf>
    <xf numFmtId="0" fontId="26" fillId="0" borderId="13" xfId="51" applyFont="1" applyFill="1" applyBorder="1" applyAlignment="1" applyProtection="1">
      <alignment horizontal="center" vertical="center" wrapText="1"/>
    </xf>
    <xf numFmtId="0" fontId="26" fillId="0" borderId="14" xfId="51" applyFont="1" applyFill="1" applyBorder="1" applyAlignment="1" applyProtection="1">
      <alignment horizontal="center" vertical="center" wrapText="1"/>
    </xf>
    <xf numFmtId="0" fontId="26" fillId="0" borderId="17" xfId="51" applyFont="1" applyFill="1" applyBorder="1" applyAlignment="1" applyProtection="1">
      <alignment horizontal="center" vertical="center"/>
    </xf>
    <xf numFmtId="0" fontId="26" fillId="0" borderId="2" xfId="51" applyFont="1" applyFill="1" applyBorder="1" applyAlignment="1" applyProtection="1">
      <alignment horizontal="center" vertical="center"/>
    </xf>
    <xf numFmtId="0" fontId="26" fillId="0" borderId="12" xfId="51" applyFont="1" applyFill="1" applyBorder="1" applyAlignment="1" applyProtection="1">
      <alignment horizontal="center" vertical="center"/>
    </xf>
    <xf numFmtId="0" fontId="26" fillId="0" borderId="13" xfId="51" applyFont="1" applyFill="1" applyBorder="1" applyAlignment="1" applyProtection="1">
      <alignment horizontal="center" vertical="center"/>
    </xf>
    <xf numFmtId="0" fontId="26" fillId="0" borderId="14" xfId="51" applyFont="1" applyFill="1" applyBorder="1" applyAlignment="1" applyProtection="1">
      <alignment horizontal="center" vertical="center"/>
    </xf>
    <xf numFmtId="0" fontId="21" fillId="0" borderId="5" xfId="51" applyFont="1" applyFill="1" applyBorder="1" applyAlignment="1" applyProtection="1">
      <alignment horizontal="right"/>
    </xf>
    <xf numFmtId="0" fontId="26" fillId="0" borderId="17" xfId="51" applyFont="1" applyFill="1" applyBorder="1" applyAlignment="1" applyProtection="1">
      <alignment horizontal="center" vertical="center" wrapText="1"/>
    </xf>
    <xf numFmtId="0" fontId="26" fillId="0" borderId="2" xfId="51" applyFont="1" applyFill="1" applyBorder="1" applyAlignment="1" applyProtection="1">
      <alignment horizontal="center" vertical="center" wrapText="1"/>
    </xf>
    <xf numFmtId="0" fontId="24" fillId="0" borderId="12" xfId="18" applyFont="1" applyFill="1" applyBorder="1" applyAlignment="1" applyProtection="1">
      <alignment horizontal="center" vertical="center" wrapText="1"/>
    </xf>
    <xf numFmtId="0" fontId="24" fillId="0" borderId="13" xfId="18" applyFont="1" applyFill="1" applyBorder="1" applyAlignment="1" applyProtection="1">
      <alignment horizontal="center" vertical="center" wrapText="1"/>
    </xf>
    <xf numFmtId="0" fontId="24" fillId="0" borderId="14" xfId="18" applyFont="1" applyFill="1" applyBorder="1" applyAlignment="1" applyProtection="1">
      <alignment horizontal="center" vertical="center" wrapText="1"/>
    </xf>
    <xf numFmtId="0" fontId="24" fillId="0" borderId="3" xfId="18" applyFont="1" applyFill="1" applyBorder="1" applyAlignment="1" applyProtection="1">
      <alignment horizontal="center" vertical="center" wrapText="1"/>
    </xf>
    <xf numFmtId="0" fontId="20" fillId="0" borderId="5" xfId="18" applyFont="1" applyFill="1" applyBorder="1" applyAlignment="1" applyProtection="1">
      <alignment horizontal="right" vertical="center"/>
    </xf>
    <xf numFmtId="0" fontId="24" fillId="0" borderId="3" xfId="18" quotePrefix="1" applyFont="1" applyFill="1" applyBorder="1" applyAlignment="1" applyProtection="1">
      <alignment horizontal="center" vertical="center" wrapText="1"/>
    </xf>
    <xf numFmtId="0" fontId="24" fillId="0" borderId="3" xfId="18" applyFont="1" applyFill="1" applyBorder="1" applyAlignment="1" applyProtection="1">
      <alignment horizontal="center" vertical="top" wrapText="1"/>
    </xf>
    <xf numFmtId="0" fontId="20" fillId="0" borderId="0" xfId="18" applyFont="1" applyFill="1" applyBorder="1" applyAlignment="1" applyProtection="1">
      <alignment horizontal="center" vertical="center" wrapText="1"/>
    </xf>
    <xf numFmtId="0" fontId="24" fillId="0" borderId="12" xfId="18" quotePrefix="1" applyFont="1" applyFill="1" applyBorder="1" applyAlignment="1" applyProtection="1">
      <alignment horizontal="center" vertical="top" wrapText="1"/>
    </xf>
    <xf numFmtId="0" fontId="24" fillId="0" borderId="13" xfId="18" quotePrefix="1" applyFont="1" applyFill="1" applyBorder="1" applyAlignment="1" applyProtection="1">
      <alignment horizontal="center" vertical="top" wrapText="1"/>
    </xf>
    <xf numFmtId="0" fontId="24" fillId="0" borderId="14" xfId="18" quotePrefix="1" applyFont="1" applyFill="1" applyBorder="1" applyAlignment="1" applyProtection="1">
      <alignment horizontal="center" vertical="top" wrapText="1"/>
    </xf>
    <xf numFmtId="0" fontId="24" fillId="0" borderId="12" xfId="18" quotePrefix="1" applyFont="1" applyFill="1" applyBorder="1" applyAlignment="1" applyProtection="1">
      <alignment horizontal="center" vertical="center" wrapText="1"/>
    </xf>
    <xf numFmtId="0" fontId="24" fillId="0" borderId="13" xfId="18" quotePrefix="1" applyFont="1" applyFill="1" applyBorder="1" applyAlignment="1" applyProtection="1">
      <alignment horizontal="center" vertical="center" wrapText="1"/>
    </xf>
    <xf numFmtId="0" fontId="24" fillId="0" borderId="14" xfId="18" quotePrefix="1" applyFont="1" applyFill="1" applyBorder="1" applyAlignment="1" applyProtection="1">
      <alignment horizontal="center" vertical="center" wrapText="1"/>
    </xf>
    <xf numFmtId="0" fontId="24" fillId="0" borderId="3" xfId="34" applyFont="1" applyFill="1" applyBorder="1" applyAlignment="1" applyProtection="1">
      <alignment horizontal="center" vertical="center" wrapText="1"/>
    </xf>
    <xf numFmtId="0" fontId="24" fillId="0" borderId="12" xfId="34" applyFont="1" applyFill="1" applyBorder="1" applyAlignment="1" applyProtection="1">
      <alignment horizontal="center" vertical="center" wrapText="1"/>
    </xf>
    <xf numFmtId="0" fontId="24" fillId="0" borderId="13" xfId="34" applyFont="1" applyFill="1" applyBorder="1" applyAlignment="1" applyProtection="1">
      <alignment horizontal="center" vertical="center" wrapText="1"/>
    </xf>
    <xf numFmtId="0" fontId="24" fillId="0" borderId="14" xfId="34" applyFont="1" applyFill="1" applyBorder="1" applyAlignment="1" applyProtection="1">
      <alignment horizontal="center" vertical="center" wrapText="1"/>
    </xf>
    <xf numFmtId="0" fontId="24" fillId="0" borderId="12" xfId="54" applyFont="1" applyFill="1" applyBorder="1" applyAlignment="1" applyProtection="1">
      <alignment horizontal="center" wrapText="1"/>
    </xf>
    <xf numFmtId="0" fontId="24" fillId="0" borderId="13" xfId="54" applyFont="1" applyFill="1" applyBorder="1" applyAlignment="1" applyProtection="1">
      <alignment horizontal="center" wrapText="1"/>
    </xf>
    <xf numFmtId="0" fontId="24" fillId="0" borderId="14" xfId="54" applyFont="1" applyFill="1" applyBorder="1" applyAlignment="1" applyProtection="1">
      <alignment horizontal="center" wrapText="1"/>
    </xf>
    <xf numFmtId="0" fontId="24" fillId="0" borderId="3" xfId="45" applyFont="1" applyFill="1" applyBorder="1" applyAlignment="1">
      <alignment horizontal="center" wrapText="1"/>
    </xf>
    <xf numFmtId="0" fontId="24" fillId="0" borderId="0" xfId="45" applyFont="1" applyBorder="1" applyAlignment="1">
      <alignment horizontal="right" vertical="center" wrapText="1"/>
    </xf>
    <xf numFmtId="2" fontId="24" fillId="0" borderId="0" xfId="34" applyNumberFormat="1" applyFont="1" applyBorder="1" applyAlignment="1">
      <alignment horizontal="center" vertical="center" wrapText="1"/>
    </xf>
    <xf numFmtId="2" fontId="24" fillId="0" borderId="0" xfId="34" applyNumberFormat="1" applyFont="1" applyBorder="1" applyAlignment="1">
      <alignment horizontal="center" vertical="center"/>
    </xf>
    <xf numFmtId="0" fontId="24" fillId="0" borderId="12" xfId="45" applyFont="1" applyFill="1" applyBorder="1" applyAlignment="1">
      <alignment horizontal="center" wrapText="1"/>
    </xf>
    <xf numFmtId="0" fontId="24" fillId="0" borderId="13" xfId="45" applyFont="1" applyFill="1" applyBorder="1" applyAlignment="1">
      <alignment horizontal="center" wrapText="1"/>
    </xf>
    <xf numFmtId="0" fontId="24" fillId="0" borderId="14" xfId="45" applyFont="1" applyFill="1" applyBorder="1" applyAlignment="1">
      <alignment horizontal="center" wrapText="1"/>
    </xf>
    <xf numFmtId="0" fontId="24" fillId="0" borderId="12" xfId="55" applyFont="1" applyFill="1" applyBorder="1" applyAlignment="1" applyProtection="1">
      <alignment horizontal="center" vertical="center" wrapText="1"/>
    </xf>
    <xf numFmtId="0" fontId="24" fillId="0" borderId="13" xfId="55" applyFont="1" applyFill="1" applyBorder="1" applyAlignment="1" applyProtection="1">
      <alignment horizontal="center" vertical="center" wrapText="1"/>
    </xf>
    <xf numFmtId="0" fontId="24" fillId="0" borderId="14" xfId="55" applyFont="1" applyFill="1" applyBorder="1" applyAlignment="1" applyProtection="1">
      <alignment horizontal="center" vertical="center" wrapText="1"/>
    </xf>
    <xf numFmtId="0" fontId="26" fillId="0" borderId="17" xfId="55" applyFont="1" applyFill="1" applyBorder="1" applyAlignment="1" applyProtection="1">
      <alignment horizontal="center" vertical="center" wrapText="1"/>
    </xf>
    <xf numFmtId="0" fontId="26" fillId="0" borderId="2" xfId="55" applyFont="1" applyFill="1" applyBorder="1" applyAlignment="1" applyProtection="1">
      <alignment horizontal="center" vertical="center" wrapText="1"/>
    </xf>
    <xf numFmtId="0" fontId="26" fillId="0" borderId="12" xfId="55" applyFont="1" applyFill="1" applyBorder="1" applyAlignment="1" applyProtection="1">
      <alignment horizontal="center" vertical="center" wrapText="1"/>
    </xf>
    <xf numFmtId="0" fontId="26" fillId="0" borderId="13" xfId="55" applyFont="1" applyFill="1" applyBorder="1" applyAlignment="1" applyProtection="1">
      <alignment horizontal="center" vertical="center" wrapText="1"/>
    </xf>
    <xf numFmtId="0" fontId="26" fillId="0" borderId="14" xfId="55" applyFont="1" applyFill="1" applyBorder="1" applyAlignment="1" applyProtection="1">
      <alignment horizontal="center" vertical="center" wrapText="1"/>
    </xf>
    <xf numFmtId="0" fontId="24" fillId="0" borderId="12" xfId="55" quotePrefix="1" applyFont="1" applyFill="1" applyBorder="1" applyAlignment="1" applyProtection="1">
      <alignment horizontal="center" vertical="center" wrapText="1"/>
    </xf>
    <xf numFmtId="0" fontId="24" fillId="0" borderId="13" xfId="55" quotePrefix="1" applyFont="1" applyFill="1" applyBorder="1" applyAlignment="1" applyProtection="1">
      <alignment horizontal="center" vertical="center" wrapText="1"/>
    </xf>
    <xf numFmtId="0" fontId="24" fillId="0" borderId="14" xfId="55" quotePrefix="1" applyFont="1" applyFill="1" applyBorder="1" applyAlignment="1" applyProtection="1">
      <alignment horizontal="center" vertical="center" wrapText="1"/>
    </xf>
    <xf numFmtId="0" fontId="24" fillId="0" borderId="3" xfId="55" applyFont="1" applyFill="1" applyBorder="1" applyAlignment="1" applyProtection="1">
      <alignment horizontal="center" vertical="center" wrapText="1"/>
    </xf>
    <xf numFmtId="0" fontId="26" fillId="0" borderId="3" xfId="55" applyFont="1" applyFill="1" applyBorder="1" applyAlignment="1" applyProtection="1">
      <alignment horizontal="center" vertical="center" wrapText="1"/>
    </xf>
    <xf numFmtId="0" fontId="24" fillId="0" borderId="3" xfId="55" quotePrefix="1" applyFont="1" applyFill="1" applyBorder="1" applyAlignment="1" applyProtection="1">
      <alignment horizontal="center" vertical="center" wrapText="1"/>
    </xf>
    <xf numFmtId="0" fontId="20" fillId="0" borderId="0" xfId="55" applyFont="1" applyFill="1" applyBorder="1" applyAlignment="1" applyProtection="1">
      <alignment horizontal="right"/>
    </xf>
    <xf numFmtId="0" fontId="24" fillId="0" borderId="12" xfId="8" applyFont="1" applyFill="1" applyBorder="1" applyAlignment="1" applyProtection="1">
      <alignment horizontal="center" vertical="center" wrapText="1"/>
    </xf>
    <xf numFmtId="0" fontId="24" fillId="0" borderId="13" xfId="8" applyFont="1" applyFill="1" applyBorder="1" applyAlignment="1" applyProtection="1">
      <alignment horizontal="center" vertical="center" wrapText="1"/>
    </xf>
    <xf numFmtId="0" fontId="24" fillId="0" borderId="14" xfId="8" applyFont="1" applyFill="1" applyBorder="1" applyAlignment="1" applyProtection="1">
      <alignment horizontal="center" vertical="center" wrapText="1"/>
    </xf>
    <xf numFmtId="0" fontId="26" fillId="0" borderId="17" xfId="8" applyFont="1" applyFill="1" applyBorder="1" applyAlignment="1" applyProtection="1">
      <alignment horizontal="center" vertical="center" wrapText="1"/>
    </xf>
    <xf numFmtId="0" fontId="26" fillId="0" borderId="2" xfId="8" applyFont="1" applyFill="1" applyBorder="1" applyAlignment="1" applyProtection="1">
      <alignment horizontal="center" vertical="center" wrapText="1"/>
    </xf>
    <xf numFmtId="0" fontId="24" fillId="0" borderId="12" xfId="8" quotePrefix="1" applyFont="1" applyFill="1" applyBorder="1" applyAlignment="1" applyProtection="1">
      <alignment horizontal="center" vertical="center" wrapText="1"/>
    </xf>
    <xf numFmtId="0" fontId="24" fillId="0" borderId="13" xfId="8" quotePrefix="1" applyFont="1" applyFill="1" applyBorder="1" applyAlignment="1" applyProtection="1">
      <alignment horizontal="center" vertical="center" wrapText="1"/>
    </xf>
    <xf numFmtId="0" fontId="24" fillId="0" borderId="14" xfId="8" quotePrefix="1" applyFont="1" applyFill="1" applyBorder="1" applyAlignment="1" applyProtection="1">
      <alignment horizontal="center" vertical="center" wrapText="1"/>
    </xf>
    <xf numFmtId="0" fontId="24" fillId="0" borderId="3" xfId="8" applyFont="1" applyFill="1" applyBorder="1" applyAlignment="1" applyProtection="1">
      <alignment horizontal="center" vertical="center" wrapText="1"/>
    </xf>
    <xf numFmtId="0" fontId="26" fillId="0" borderId="3" xfId="8" applyFont="1" applyFill="1" applyBorder="1" applyAlignment="1" applyProtection="1">
      <alignment horizontal="center" vertical="center" wrapText="1"/>
    </xf>
    <xf numFmtId="0" fontId="20" fillId="0" borderId="0" xfId="8" applyFont="1" applyFill="1" applyBorder="1" applyAlignment="1" applyProtection="1">
      <alignment horizontal="right"/>
    </xf>
    <xf numFmtId="0" fontId="24" fillId="0" borderId="3" xfId="8" quotePrefix="1" applyFont="1" applyFill="1" applyBorder="1" applyAlignment="1" applyProtection="1">
      <alignment horizontal="center" vertical="center" wrapText="1"/>
    </xf>
    <xf numFmtId="0" fontId="24" fillId="0" borderId="0" xfId="15" quotePrefix="1" applyFont="1" applyBorder="1" applyAlignment="1">
      <alignment horizontal="center" vertical="center" wrapText="1"/>
    </xf>
    <xf numFmtId="0" fontId="24" fillId="0" borderId="0" xfId="15" applyFont="1" applyBorder="1" applyAlignment="1">
      <alignment horizontal="center" vertical="center"/>
    </xf>
    <xf numFmtId="0" fontId="20" fillId="0" borderId="5" xfId="15" applyFont="1" applyFill="1" applyBorder="1" applyAlignment="1">
      <alignment horizontal="right"/>
    </xf>
    <xf numFmtId="0" fontId="24" fillId="0" borderId="0" xfId="15" applyFont="1" applyFill="1" applyBorder="1" applyAlignment="1">
      <alignment horizontal="center" vertical="center"/>
    </xf>
    <xf numFmtId="0" fontId="24" fillId="0" borderId="0" xfId="15" applyFont="1" applyFill="1" applyBorder="1" applyAlignment="1">
      <alignment horizontal="center" vertical="center" wrapText="1"/>
    </xf>
    <xf numFmtId="0" fontId="20" fillId="0" borderId="15" xfId="15" quotePrefix="1" applyFont="1" applyFill="1" applyBorder="1" applyAlignment="1">
      <alignment horizontal="left" vertical="center" wrapText="1"/>
    </xf>
    <xf numFmtId="0" fontId="20" fillId="0" borderId="0" xfId="15" quotePrefix="1" applyFont="1" applyFill="1" applyBorder="1" applyAlignment="1">
      <alignment horizontal="left" vertical="center" wrapText="1"/>
    </xf>
    <xf numFmtId="0" fontId="24" fillId="0" borderId="1" xfId="15" applyFont="1" applyFill="1" applyBorder="1" applyAlignment="1">
      <alignment horizontal="left" vertical="center" wrapText="1"/>
    </xf>
    <xf numFmtId="0" fontId="24" fillId="0" borderId="2" xfId="15" applyFont="1" applyFill="1" applyBorder="1" applyAlignment="1">
      <alignment horizontal="left" vertical="center" wrapText="1"/>
    </xf>
    <xf numFmtId="0" fontId="24" fillId="0" borderId="3" xfId="15" applyFont="1" applyFill="1" applyBorder="1" applyAlignment="1">
      <alignment horizontal="left" vertical="top" wrapText="1"/>
    </xf>
    <xf numFmtId="0" fontId="20" fillId="0" borderId="4" xfId="15" applyFont="1" applyFill="1" applyBorder="1" applyAlignment="1">
      <alignment horizontal="left" vertical="center" wrapText="1"/>
    </xf>
    <xf numFmtId="0" fontId="20" fillId="0" borderId="1" xfId="15" applyFont="1" applyFill="1" applyBorder="1" applyAlignment="1">
      <alignment horizontal="left" vertical="center" wrapText="1"/>
    </xf>
    <xf numFmtId="0" fontId="24" fillId="0" borderId="3" xfId="15" applyFont="1" applyFill="1" applyBorder="1" applyAlignment="1">
      <alignment horizontal="left" vertical="top"/>
    </xf>
    <xf numFmtId="0" fontId="24" fillId="0" borderId="10" xfId="15" applyFont="1" applyFill="1" applyBorder="1" applyAlignment="1">
      <alignment horizontal="left" vertical="center"/>
    </xf>
    <xf numFmtId="0" fontId="24" fillId="0" borderId="11" xfId="15" applyFont="1" applyFill="1" applyBorder="1" applyAlignment="1">
      <alignment horizontal="left" vertical="center"/>
    </xf>
    <xf numFmtId="0" fontId="24" fillId="0" borderId="12" xfId="15" applyFont="1" applyFill="1" applyBorder="1" applyAlignment="1">
      <alignment horizontal="left" vertical="center"/>
    </xf>
    <xf numFmtId="0" fontId="24" fillId="0" borderId="14" xfId="15" applyFont="1" applyFill="1" applyBorder="1" applyAlignment="1">
      <alignment horizontal="left" vertical="center"/>
    </xf>
    <xf numFmtId="0" fontId="24" fillId="0" borderId="12" xfId="15" applyFont="1" applyFill="1" applyBorder="1" applyAlignment="1">
      <alignment horizontal="center" vertical="center"/>
    </xf>
    <xf numFmtId="0" fontId="24" fillId="0" borderId="14" xfId="15" applyFont="1" applyFill="1" applyBorder="1" applyAlignment="1">
      <alignment horizontal="center" vertical="center"/>
    </xf>
    <xf numFmtId="0" fontId="24" fillId="0" borderId="6" xfId="15" applyFont="1" applyFill="1" applyBorder="1" applyAlignment="1">
      <alignment horizontal="left" vertical="center"/>
    </xf>
    <xf numFmtId="0" fontId="24" fillId="0" borderId="7" xfId="15" applyFont="1" applyFill="1" applyBorder="1" applyAlignment="1">
      <alignment horizontal="left" vertical="center"/>
    </xf>
    <xf numFmtId="0" fontId="24" fillId="0" borderId="8" xfId="15" applyFont="1" applyFill="1" applyBorder="1" applyAlignment="1">
      <alignment horizontal="left" vertical="center"/>
    </xf>
    <xf numFmtId="0" fontId="24" fillId="0" borderId="9" xfId="15" applyFont="1" applyFill="1" applyBorder="1" applyAlignment="1">
      <alignment horizontal="left" vertical="center"/>
    </xf>
    <xf numFmtId="0" fontId="24" fillId="0" borderId="3" xfId="15" applyFont="1" applyFill="1" applyBorder="1" applyAlignment="1">
      <alignment horizontal="left" wrapText="1"/>
    </xf>
    <xf numFmtId="0" fontId="20" fillId="0" borderId="0" xfId="17" applyFont="1" applyBorder="1" applyAlignment="1">
      <alignment horizontal="left" vertical="center" wrapText="1"/>
    </xf>
    <xf numFmtId="0" fontId="17" fillId="0" borderId="0" xfId="15" quotePrefix="1" applyFont="1" applyBorder="1" applyAlignment="1">
      <alignment horizontal="center" vertical="center"/>
    </xf>
    <xf numFmtId="0" fontId="25" fillId="0" borderId="0" xfId="19" applyFont="1" applyAlignment="1">
      <alignment horizontal="left" wrapText="1"/>
    </xf>
    <xf numFmtId="0" fontId="24" fillId="0" borderId="12" xfId="18" applyFont="1" applyFill="1" applyBorder="1" applyAlignment="1" applyProtection="1">
      <alignment horizontal="center" vertical="center"/>
    </xf>
    <xf numFmtId="0" fontId="24" fillId="0" borderId="13" xfId="18" applyFont="1" applyFill="1" applyBorder="1" applyAlignment="1" applyProtection="1">
      <alignment horizontal="center" vertical="center"/>
    </xf>
    <xf numFmtId="0" fontId="24" fillId="0" borderId="14" xfId="18" applyFont="1" applyFill="1" applyBorder="1" applyAlignment="1" applyProtection="1">
      <alignment horizontal="center" vertical="center"/>
    </xf>
    <xf numFmtId="169" fontId="24" fillId="0" borderId="4" xfId="18" applyNumberFormat="1" applyFont="1" applyFill="1" applyBorder="1" applyAlignment="1" applyProtection="1">
      <alignment horizontal="center" vertical="center" wrapText="1"/>
    </xf>
    <xf numFmtId="169" fontId="24" fillId="0" borderId="2" xfId="18" applyNumberFormat="1" applyFont="1" applyFill="1" applyBorder="1" applyAlignment="1" applyProtection="1">
      <alignment horizontal="center" vertical="center" wrapText="1"/>
    </xf>
    <xf numFmtId="0" fontId="20" fillId="0" borderId="5" xfId="18" applyFont="1" applyFill="1" applyBorder="1" applyAlignment="1" applyProtection="1">
      <alignment horizontal="right" wrapText="1"/>
    </xf>
    <xf numFmtId="0" fontId="24" fillId="0" borderId="3" xfId="18" applyFont="1" applyFill="1" applyBorder="1" applyAlignment="1" applyProtection="1">
      <alignment horizontal="center" vertical="center"/>
    </xf>
    <xf numFmtId="0" fontId="24" fillId="0" borderId="12" xfId="18" quotePrefix="1" applyFont="1" applyFill="1" applyBorder="1" applyAlignment="1" applyProtection="1">
      <alignment horizontal="center" vertical="center"/>
    </xf>
    <xf numFmtId="0" fontId="24" fillId="0" borderId="13" xfId="18" quotePrefix="1" applyFont="1" applyFill="1" applyBorder="1" applyAlignment="1" applyProtection="1">
      <alignment horizontal="center" vertical="center"/>
    </xf>
    <xf numFmtId="0" fontId="24" fillId="0" borderId="14" xfId="18" quotePrefix="1" applyFont="1" applyFill="1" applyBorder="1" applyAlignment="1" applyProtection="1">
      <alignment horizontal="center" vertical="center"/>
    </xf>
    <xf numFmtId="169" fontId="24" fillId="0" borderId="12" xfId="18" applyNumberFormat="1" applyFont="1" applyFill="1" applyBorder="1" applyAlignment="1" applyProtection="1">
      <alignment horizontal="center" vertical="center" wrapText="1"/>
    </xf>
    <xf numFmtId="169" fontId="24" fillId="0" borderId="13" xfId="18" applyNumberFormat="1" applyFont="1" applyFill="1" applyBorder="1" applyAlignment="1" applyProtection="1">
      <alignment horizontal="center" vertical="center" wrapText="1"/>
    </xf>
    <xf numFmtId="169" fontId="24" fillId="0" borderId="14" xfId="18" applyNumberFormat="1" applyFont="1" applyFill="1" applyBorder="1" applyAlignment="1" applyProtection="1">
      <alignment horizontal="center" vertical="center" wrapText="1"/>
    </xf>
    <xf numFmtId="169" fontId="20" fillId="0" borderId="5" xfId="18" applyNumberFormat="1" applyFont="1" applyFill="1" applyBorder="1" applyAlignment="1" applyProtection="1">
      <alignment horizontal="right" vertical="center" wrapText="1"/>
    </xf>
    <xf numFmtId="169" fontId="24" fillId="0" borderId="3" xfId="18" applyNumberFormat="1" applyFont="1" applyFill="1" applyBorder="1" applyAlignment="1" applyProtection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21" applyFont="1" applyAlignment="1">
      <alignment horizontal="left" vertical="center" wrapText="1"/>
    </xf>
    <xf numFmtId="0" fontId="24" fillId="0" borderId="0" xfId="21" quotePrefix="1" applyFont="1" applyAlignment="1">
      <alignment horizontal="left" vertical="center" wrapText="1"/>
    </xf>
    <xf numFmtId="0" fontId="24" fillId="0" borderId="3" xfId="21" applyNumberFormat="1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wrapText="1"/>
    </xf>
    <xf numFmtId="0" fontId="26" fillId="0" borderId="3" xfId="21" applyFont="1" applyBorder="1" applyAlignment="1">
      <alignment horizontal="center" vertical="center"/>
    </xf>
    <xf numFmtId="0" fontId="19" fillId="0" borderId="5" xfId="21" quotePrefix="1" applyFont="1" applyBorder="1" applyAlignment="1">
      <alignment horizontal="right"/>
    </xf>
    <xf numFmtId="0" fontId="12" fillId="0" borderId="0" xfId="21" applyFont="1" applyBorder="1" applyAlignment="1">
      <alignment horizontal="center" vertical="center"/>
    </xf>
    <xf numFmtId="1" fontId="39" fillId="0" borderId="3" xfId="21" applyNumberFormat="1" applyFont="1" applyBorder="1" applyAlignment="1">
      <alignment horizontal="center" vertical="center"/>
    </xf>
    <xf numFmtId="0" fontId="26" fillId="0" borderId="3" xfId="21" applyFont="1" applyFill="1" applyBorder="1" applyAlignment="1">
      <alignment horizontal="center" vertical="top"/>
    </xf>
    <xf numFmtId="0" fontId="24" fillId="0" borderId="12" xfId="12" applyFont="1" applyFill="1" applyBorder="1" applyAlignment="1" applyProtection="1">
      <alignment horizontal="center" vertical="center" wrapText="1"/>
    </xf>
    <xf numFmtId="0" fontId="24" fillId="0" borderId="13" xfId="12" applyFont="1" applyFill="1" applyBorder="1" applyAlignment="1" applyProtection="1">
      <alignment horizontal="center" vertical="center" wrapText="1"/>
    </xf>
    <xf numFmtId="0" fontId="24" fillId="0" borderId="14" xfId="12" applyFont="1" applyFill="1" applyBorder="1" applyAlignment="1" applyProtection="1">
      <alignment horizontal="center" vertical="center" wrapText="1"/>
    </xf>
    <xf numFmtId="0" fontId="24" fillId="0" borderId="3" xfId="12" applyFont="1" applyFill="1" applyBorder="1" applyAlignment="1" applyProtection="1">
      <alignment horizontal="left" vertical="center" wrapText="1"/>
    </xf>
    <xf numFmtId="0" fontId="24" fillId="0" borderId="12" xfId="12" applyFont="1" applyFill="1" applyBorder="1" applyAlignment="1" applyProtection="1">
      <alignment horizontal="center" vertical="center"/>
    </xf>
    <xf numFmtId="0" fontId="24" fillId="0" borderId="13" xfId="12" applyFont="1" applyFill="1" applyBorder="1" applyAlignment="1" applyProtection="1">
      <alignment horizontal="center" vertical="center"/>
    </xf>
    <xf numFmtId="0" fontId="24" fillId="0" borderId="14" xfId="12" applyFont="1" applyFill="1" applyBorder="1" applyAlignment="1" applyProtection="1">
      <alignment horizontal="center" vertical="center"/>
    </xf>
    <xf numFmtId="0" fontId="24" fillId="0" borderId="10" xfId="12" applyFont="1" applyFill="1" applyBorder="1" applyAlignment="1" applyProtection="1">
      <alignment horizontal="center" vertical="center" wrapText="1"/>
    </xf>
    <xf numFmtId="0" fontId="24" fillId="0" borderId="5" xfId="12" applyFont="1" applyFill="1" applyBorder="1" applyAlignment="1" applyProtection="1">
      <alignment horizontal="center" vertical="center" wrapText="1"/>
    </xf>
    <xf numFmtId="0" fontId="24" fillId="0" borderId="12" xfId="12" quotePrefix="1" applyFont="1" applyFill="1" applyBorder="1" applyAlignment="1" applyProtection="1">
      <alignment horizontal="center" vertical="center" wrapText="1"/>
    </xf>
    <xf numFmtId="0" fontId="24" fillId="0" borderId="13" xfId="12" quotePrefix="1" applyFont="1" applyFill="1" applyBorder="1" applyAlignment="1" applyProtection="1">
      <alignment horizontal="center" vertical="center" wrapText="1"/>
    </xf>
    <xf numFmtId="0" fontId="24" fillId="0" borderId="14" xfId="12" quotePrefix="1" applyFont="1" applyFill="1" applyBorder="1" applyAlignment="1" applyProtection="1">
      <alignment horizontal="center" vertical="center" wrapText="1"/>
    </xf>
    <xf numFmtId="0" fontId="24" fillId="0" borderId="3" xfId="12" applyFont="1" applyFill="1" applyBorder="1" applyAlignment="1" applyProtection="1">
      <alignment horizontal="center" vertical="center" wrapText="1"/>
    </xf>
    <xf numFmtId="0" fontId="24" fillId="0" borderId="3" xfId="56" applyNumberFormat="1" applyFont="1" applyFill="1" applyBorder="1" applyAlignment="1" applyProtection="1">
      <alignment horizontal="center" vertical="center"/>
    </xf>
    <xf numFmtId="0" fontId="24" fillId="0" borderId="3" xfId="26" applyFont="1" applyFill="1" applyBorder="1" applyAlignment="1" applyProtection="1">
      <alignment horizontal="center" vertical="center"/>
    </xf>
    <xf numFmtId="0" fontId="24" fillId="0" borderId="12" xfId="26" applyFont="1" applyFill="1" applyBorder="1" applyAlignment="1" applyProtection="1">
      <alignment horizontal="center" vertical="center" wrapText="1"/>
    </xf>
    <xf numFmtId="0" fontId="24" fillId="0" borderId="13" xfId="26" applyFont="1" applyFill="1" applyBorder="1" applyAlignment="1" applyProtection="1">
      <alignment horizontal="center" vertical="center" wrapText="1"/>
    </xf>
    <xf numFmtId="0" fontId="24" fillId="0" borderId="14" xfId="26" applyFont="1" applyFill="1" applyBorder="1" applyAlignment="1" applyProtection="1">
      <alignment horizontal="center" vertical="center" wrapText="1"/>
    </xf>
    <xf numFmtId="0" fontId="24" fillId="0" borderId="3" xfId="26" applyFont="1" applyFill="1" applyBorder="1" applyAlignment="1" applyProtection="1">
      <alignment horizontal="center" vertical="center" wrapText="1"/>
    </xf>
    <xf numFmtId="2" fontId="24" fillId="0" borderId="12" xfId="26" applyNumberFormat="1" applyFont="1" applyFill="1" applyBorder="1" applyAlignment="1" applyProtection="1">
      <alignment horizontal="center" vertical="center" wrapText="1"/>
    </xf>
    <xf numFmtId="2" fontId="24" fillId="0" borderId="13" xfId="26" applyNumberFormat="1" applyFont="1" applyFill="1" applyBorder="1" applyAlignment="1" applyProtection="1">
      <alignment horizontal="center" vertical="center" wrapText="1"/>
    </xf>
    <xf numFmtId="2" fontId="24" fillId="0" borderId="14" xfId="26" applyNumberFormat="1" applyFont="1" applyFill="1" applyBorder="1" applyAlignment="1" applyProtection="1">
      <alignment horizontal="center" vertical="center" wrapText="1"/>
    </xf>
    <xf numFmtId="0" fontId="24" fillId="0" borderId="10" xfId="26" applyFont="1" applyFill="1" applyBorder="1" applyAlignment="1" applyProtection="1">
      <alignment horizontal="center" vertical="center" wrapText="1"/>
    </xf>
    <xf numFmtId="0" fontId="24" fillId="0" borderId="5" xfId="26" applyFont="1" applyFill="1" applyBorder="1" applyAlignment="1" applyProtection="1">
      <alignment horizontal="center" vertical="center" wrapText="1"/>
    </xf>
    <xf numFmtId="0" fontId="24" fillId="0" borderId="11" xfId="26" applyFont="1" applyFill="1" applyBorder="1" applyAlignment="1" applyProtection="1">
      <alignment horizontal="center" vertical="center" wrapText="1"/>
    </xf>
    <xf numFmtId="2" fontId="24" fillId="0" borderId="3" xfId="26" applyNumberFormat="1" applyFont="1" applyFill="1" applyBorder="1" applyAlignment="1" applyProtection="1">
      <alignment horizontal="center" vertical="center"/>
    </xf>
    <xf numFmtId="0" fontId="24" fillId="0" borderId="12" xfId="57" applyFont="1" applyFill="1" applyBorder="1" applyAlignment="1" applyProtection="1">
      <alignment horizontal="center" vertical="center" wrapText="1"/>
    </xf>
    <xf numFmtId="0" fontId="24" fillId="0" borderId="13" xfId="57" applyFont="1" applyFill="1" applyBorder="1" applyAlignment="1" applyProtection="1">
      <alignment horizontal="center" vertical="center" wrapText="1"/>
    </xf>
    <xf numFmtId="0" fontId="24" fillId="0" borderId="14" xfId="57" applyFont="1" applyFill="1" applyBorder="1" applyAlignment="1" applyProtection="1">
      <alignment horizontal="center" vertical="center" wrapText="1"/>
    </xf>
    <xf numFmtId="0" fontId="24" fillId="0" borderId="3" xfId="57" applyFont="1" applyFill="1" applyBorder="1" applyAlignment="1" applyProtection="1">
      <alignment horizontal="center" vertical="center" wrapText="1"/>
    </xf>
    <xf numFmtId="0" fontId="26" fillId="0" borderId="3" xfId="57" applyFont="1" applyFill="1" applyBorder="1" applyAlignment="1" applyProtection="1">
      <alignment horizontal="center" vertical="center" wrapText="1"/>
    </xf>
    <xf numFmtId="0" fontId="24" fillId="0" borderId="13" xfId="57" quotePrefix="1" applyFont="1" applyFill="1" applyBorder="1" applyAlignment="1" applyProtection="1">
      <alignment horizontal="center" vertical="center" wrapText="1"/>
    </xf>
    <xf numFmtId="0" fontId="24" fillId="0" borderId="14" xfId="57" quotePrefix="1" applyFont="1" applyFill="1" applyBorder="1" applyAlignment="1" applyProtection="1">
      <alignment horizontal="center" vertical="center" wrapText="1"/>
    </xf>
    <xf numFmtId="0" fontId="24" fillId="0" borderId="12" xfId="57" quotePrefix="1" applyFont="1" applyFill="1" applyBorder="1" applyAlignment="1" applyProtection="1">
      <alignment horizontal="center" vertical="center" wrapText="1"/>
    </xf>
    <xf numFmtId="0" fontId="26" fillId="0" borderId="4" xfId="58" applyFont="1" applyFill="1" applyBorder="1" applyAlignment="1" applyProtection="1">
      <alignment horizontal="left" vertical="top" wrapText="1"/>
    </xf>
    <xf numFmtId="0" fontId="26" fillId="0" borderId="2" xfId="58" applyFont="1" applyFill="1" applyBorder="1" applyAlignment="1" applyProtection="1">
      <alignment horizontal="left" vertical="top" wrapText="1"/>
    </xf>
    <xf numFmtId="0" fontId="24" fillId="0" borderId="12" xfId="58" applyFont="1" applyFill="1" applyBorder="1" applyAlignment="1" applyProtection="1">
      <alignment horizontal="center" vertical="center"/>
    </xf>
    <xf numFmtId="0" fontId="24" fillId="0" borderId="13" xfId="58" applyFont="1" applyFill="1" applyBorder="1" applyAlignment="1" applyProtection="1">
      <alignment horizontal="center" vertical="center"/>
    </xf>
    <xf numFmtId="0" fontId="24" fillId="0" borderId="14" xfId="58" applyFont="1" applyFill="1" applyBorder="1" applyAlignment="1" applyProtection="1">
      <alignment horizontal="center" vertical="center"/>
    </xf>
    <xf numFmtId="0" fontId="24" fillId="0" borderId="12" xfId="58" applyFont="1" applyFill="1" applyBorder="1" applyAlignment="1" applyProtection="1">
      <alignment horizontal="center" vertical="center" wrapText="1"/>
    </xf>
    <xf numFmtId="0" fontId="24" fillId="0" borderId="13" xfId="58" applyFont="1" applyFill="1" applyBorder="1" applyAlignment="1" applyProtection="1">
      <alignment horizontal="center" vertical="center" wrapText="1"/>
    </xf>
    <xf numFmtId="0" fontId="24" fillId="0" borderId="14" xfId="58" applyFont="1" applyFill="1" applyBorder="1" applyAlignment="1" applyProtection="1">
      <alignment horizontal="center" vertical="center" wrapText="1"/>
    </xf>
    <xf numFmtId="0" fontId="24" fillId="0" borderId="3" xfId="58" applyFont="1" applyFill="1" applyBorder="1" applyAlignment="1" applyProtection="1">
      <alignment horizontal="center" vertical="center" wrapText="1"/>
    </xf>
    <xf numFmtId="0" fontId="21" fillId="0" borderId="21" xfId="58" applyFont="1" applyFill="1" applyBorder="1" applyAlignment="1" applyProtection="1">
      <alignment horizontal="left"/>
    </xf>
    <xf numFmtId="0" fontId="24" fillId="0" borderId="12" xfId="59" applyFont="1" applyFill="1" applyBorder="1" applyAlignment="1" applyProtection="1">
      <alignment horizontal="center" vertical="center" wrapText="1"/>
    </xf>
    <xf numFmtId="0" fontId="24" fillId="0" borderId="13" xfId="59" applyFont="1" applyFill="1" applyBorder="1" applyAlignment="1" applyProtection="1">
      <alignment horizontal="center" vertical="center" wrapText="1"/>
    </xf>
    <xf numFmtId="0" fontId="24" fillId="0" borderId="14" xfId="59" applyFont="1" applyFill="1" applyBorder="1" applyAlignment="1" applyProtection="1">
      <alignment horizontal="center" vertical="center" wrapText="1"/>
    </xf>
    <xf numFmtId="0" fontId="26" fillId="0" borderId="3" xfId="59" applyFont="1" applyFill="1" applyBorder="1" applyAlignment="1" applyProtection="1">
      <alignment horizontal="center" vertical="center" wrapText="1"/>
    </xf>
    <xf numFmtId="0" fontId="24" fillId="0" borderId="3" xfId="59" applyFont="1" applyFill="1" applyBorder="1" applyAlignment="1" applyProtection="1">
      <alignment horizontal="center" vertical="center" wrapText="1"/>
    </xf>
    <xf numFmtId="0" fontId="24" fillId="0" borderId="12" xfId="59" quotePrefix="1" applyFont="1" applyFill="1" applyBorder="1" applyAlignment="1" applyProtection="1">
      <alignment horizontal="center" vertical="center" wrapText="1"/>
    </xf>
    <xf numFmtId="0" fontId="24" fillId="0" borderId="13" xfId="59" quotePrefix="1" applyFont="1" applyFill="1" applyBorder="1" applyAlignment="1" applyProtection="1">
      <alignment horizontal="center" vertical="center" wrapText="1"/>
    </xf>
    <xf numFmtId="0" fontId="24" fillId="0" borderId="14" xfId="59" quotePrefix="1" applyFont="1" applyFill="1" applyBorder="1" applyAlignment="1" applyProtection="1">
      <alignment horizontal="center" vertical="center" wrapText="1"/>
    </xf>
    <xf numFmtId="0" fontId="24" fillId="0" borderId="3" xfId="23" applyFont="1" applyBorder="1" applyAlignment="1">
      <alignment horizontal="center" vertical="center" wrapText="1"/>
    </xf>
    <xf numFmtId="0" fontId="26" fillId="0" borderId="3" xfId="23" applyFont="1" applyBorder="1" applyAlignment="1">
      <alignment horizontal="center" wrapText="1"/>
    </xf>
    <xf numFmtId="0" fontId="26" fillId="0" borderId="12" xfId="23" applyFont="1" applyBorder="1" applyAlignment="1">
      <alignment horizontal="center" wrapText="1"/>
    </xf>
    <xf numFmtId="0" fontId="26" fillId="0" borderId="13" xfId="23" applyFont="1" applyBorder="1" applyAlignment="1">
      <alignment horizontal="center" wrapText="1"/>
    </xf>
    <xf numFmtId="0" fontId="26" fillId="0" borderId="14" xfId="23" applyFont="1" applyBorder="1" applyAlignment="1">
      <alignment horizontal="center" wrapText="1"/>
    </xf>
    <xf numFmtId="0" fontId="24" fillId="0" borderId="3" xfId="23" applyFont="1" applyBorder="1" applyAlignment="1">
      <alignment horizontal="center" vertical="center"/>
    </xf>
    <xf numFmtId="0" fontId="24" fillId="0" borderId="14" xfId="23" applyFont="1" applyBorder="1" applyAlignment="1">
      <alignment horizontal="center" vertical="center"/>
    </xf>
    <xf numFmtId="0" fontId="42" fillId="0" borderId="12" xfId="27" applyFont="1" applyBorder="1" applyAlignment="1">
      <alignment horizontal="center" vertical="center"/>
    </xf>
    <xf numFmtId="0" fontId="42" fillId="0" borderId="13" xfId="27" applyFont="1" applyBorder="1" applyAlignment="1">
      <alignment horizontal="center" vertical="center"/>
    </xf>
    <xf numFmtId="0" fontId="42" fillId="0" borderId="14" xfId="27" applyFont="1" applyBorder="1" applyAlignment="1">
      <alignment horizontal="center" vertical="center"/>
    </xf>
    <xf numFmtId="0" fontId="42" fillId="0" borderId="3" xfId="27" applyFont="1" applyBorder="1" applyAlignment="1">
      <alignment horizontal="center" vertical="center" wrapText="1"/>
    </xf>
    <xf numFmtId="0" fontId="42" fillId="0" borderId="3" xfId="27" applyFont="1" applyBorder="1" applyAlignment="1">
      <alignment horizontal="center" vertical="center"/>
    </xf>
    <xf numFmtId="0" fontId="42" fillId="2" borderId="3" xfId="27" quotePrefix="1" applyFont="1" applyFill="1" applyBorder="1" applyAlignment="1">
      <alignment horizontal="center" vertical="center"/>
    </xf>
    <xf numFmtId="0" fontId="42" fillId="2" borderId="3" xfId="27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36" fillId="0" borderId="17" xfId="27" applyFont="1" applyFill="1" applyBorder="1" applyAlignment="1">
      <alignment horizontal="center" vertical="center" wrapText="1"/>
    </xf>
    <xf numFmtId="0" fontId="36" fillId="0" borderId="1" xfId="27" applyFont="1" applyFill="1" applyBorder="1" applyAlignment="1">
      <alignment horizontal="center" vertical="center" wrapText="1"/>
    </xf>
    <xf numFmtId="0" fontId="36" fillId="0" borderId="2" xfId="27" applyFont="1" applyFill="1" applyBorder="1" applyAlignment="1">
      <alignment horizontal="center" vertical="center" wrapText="1"/>
    </xf>
    <xf numFmtId="0" fontId="36" fillId="0" borderId="3" xfId="27" applyFont="1" applyFill="1" applyBorder="1" applyAlignment="1">
      <alignment horizontal="center" vertical="center" wrapText="1"/>
    </xf>
    <xf numFmtId="0" fontId="24" fillId="0" borderId="3" xfId="27" applyFont="1" applyFill="1" applyBorder="1" applyAlignment="1">
      <alignment horizontal="center" vertical="center"/>
    </xf>
    <xf numFmtId="0" fontId="43" fillId="0" borderId="3" xfId="27" applyFont="1" applyBorder="1" applyAlignment="1">
      <alignment horizontal="center" vertical="center" wrapText="1"/>
    </xf>
    <xf numFmtId="0" fontId="43" fillId="0" borderId="12" xfId="27" applyFont="1" applyBorder="1" applyAlignment="1">
      <alignment horizontal="center" vertical="center" wrapText="1"/>
    </xf>
    <xf numFmtId="0" fontId="43" fillId="0" borderId="13" xfId="27" applyFont="1" applyBorder="1" applyAlignment="1">
      <alignment horizontal="center" vertical="center" wrapText="1"/>
    </xf>
    <xf numFmtId="0" fontId="43" fillId="0" borderId="14" xfId="27" applyFont="1" applyBorder="1" applyAlignment="1">
      <alignment horizontal="center" vertical="center" wrapText="1"/>
    </xf>
    <xf numFmtId="0" fontId="24" fillId="0" borderId="12" xfId="27" applyFont="1" applyFill="1" applyBorder="1" applyAlignment="1">
      <alignment horizontal="center" vertical="center"/>
    </xf>
    <xf numFmtId="0" fontId="24" fillId="0" borderId="13" xfId="27" applyFont="1" applyFill="1" applyBorder="1" applyAlignment="1">
      <alignment horizontal="center" vertical="center"/>
    </xf>
    <xf numFmtId="0" fontId="24" fillId="0" borderId="14" xfId="27" applyFont="1" applyFill="1" applyBorder="1" applyAlignment="1">
      <alignment horizontal="center" vertical="center"/>
    </xf>
    <xf numFmtId="0" fontId="36" fillId="0" borderId="4" xfId="27" applyFont="1" applyFill="1" applyBorder="1" applyAlignment="1">
      <alignment horizontal="center" vertical="center" wrapText="1"/>
    </xf>
    <xf numFmtId="0" fontId="36" fillId="0" borderId="19" xfId="27" applyFont="1" applyFill="1" applyBorder="1" applyAlignment="1">
      <alignment horizontal="center" vertical="center" wrapText="1"/>
    </xf>
    <xf numFmtId="0" fontId="36" fillId="0" borderId="9" xfId="27" applyFont="1" applyFill="1" applyBorder="1" applyAlignment="1">
      <alignment horizontal="center" vertical="center" wrapText="1"/>
    </xf>
    <xf numFmtId="0" fontId="40" fillId="0" borderId="0" xfId="0" applyFont="1" applyBorder="1" applyAlignment="1">
      <alignment horizontal="left" vertical="center"/>
    </xf>
    <xf numFmtId="0" fontId="26" fillId="0" borderId="0" xfId="64" applyFont="1" applyAlignment="1">
      <alignment vertical="center"/>
    </xf>
    <xf numFmtId="0" fontId="26" fillId="0" borderId="0" xfId="64" applyFont="1" applyAlignment="1"/>
    <xf numFmtId="0" fontId="21" fillId="0" borderId="0" xfId="64" applyFont="1"/>
    <xf numFmtId="0" fontId="20" fillId="0" borderId="0" xfId="18" applyFont="1" applyFill="1" applyBorder="1" applyAlignment="1">
      <alignment horizontal="right" vertical="center" wrapText="1"/>
    </xf>
    <xf numFmtId="0" fontId="20" fillId="0" borderId="0" xfId="18" applyFont="1" applyFill="1" applyBorder="1" applyAlignment="1">
      <alignment vertical="top" wrapText="1"/>
    </xf>
    <xf numFmtId="0" fontId="60" fillId="0" borderId="23" xfId="64" applyFont="1" applyBorder="1" applyAlignment="1">
      <alignment horizontal="center" vertical="center"/>
    </xf>
    <xf numFmtId="0" fontId="26" fillId="0" borderId="23" xfId="64" applyFont="1" applyBorder="1" applyAlignment="1">
      <alignment horizontal="center" vertical="center"/>
    </xf>
    <xf numFmtId="0" fontId="21" fillId="0" borderId="0" xfId="64" applyFont="1" applyAlignment="1">
      <alignment horizontal="center" vertical="center"/>
    </xf>
    <xf numFmtId="0" fontId="26" fillId="0" borderId="24" xfId="64" applyFont="1" applyBorder="1" applyAlignment="1">
      <alignment horizontal="center" vertical="center"/>
    </xf>
    <xf numFmtId="0" fontId="26" fillId="0" borderId="25" xfId="64" applyFont="1" applyBorder="1" applyAlignment="1">
      <alignment horizontal="center" vertical="center"/>
    </xf>
    <xf numFmtId="0" fontId="60" fillId="0" borderId="26" xfId="64" applyFont="1" applyBorder="1" applyAlignment="1">
      <alignment horizontal="center" vertical="center"/>
    </xf>
    <xf numFmtId="0" fontId="60" fillId="0" borderId="24" xfId="64" applyFont="1" applyBorder="1" applyAlignment="1">
      <alignment horizontal="center" vertical="center"/>
    </xf>
    <xf numFmtId="0" fontId="60" fillId="0" borderId="25" xfId="64" applyFont="1" applyBorder="1" applyAlignment="1">
      <alignment horizontal="center" vertical="center"/>
    </xf>
    <xf numFmtId="0" fontId="60" fillId="0" borderId="0" xfId="64" applyFont="1" applyAlignment="1">
      <alignment horizontal="center" vertical="center"/>
    </xf>
    <xf numFmtId="0" fontId="26" fillId="0" borderId="23" xfId="64" applyFont="1" applyBorder="1" applyAlignment="1">
      <alignment horizontal="center" vertical="center" wrapText="1"/>
    </xf>
    <xf numFmtId="0" fontId="26" fillId="0" borderId="25" xfId="64" applyFont="1" applyBorder="1" applyAlignment="1">
      <alignment horizontal="center" vertical="center" wrapText="1"/>
    </xf>
    <xf numFmtId="0" fontId="60" fillId="0" borderId="1" xfId="64" applyFont="1" applyBorder="1" applyAlignment="1">
      <alignment horizontal="center" vertical="center"/>
    </xf>
    <xf numFmtId="0" fontId="60" fillId="0" borderId="9" xfId="64" applyFont="1" applyBorder="1" applyAlignment="1">
      <alignment horizontal="left" vertical="center"/>
    </xf>
    <xf numFmtId="0" fontId="26" fillId="0" borderId="1" xfId="64" applyFont="1" applyBorder="1" applyAlignment="1">
      <alignment horizontal="center" vertical="center" wrapText="1"/>
    </xf>
    <xf numFmtId="0" fontId="26" fillId="0" borderId="9" xfId="64" applyFont="1" applyBorder="1" applyAlignment="1">
      <alignment horizontal="center" vertical="center" wrapText="1"/>
    </xf>
    <xf numFmtId="177" fontId="30" fillId="7" borderId="1" xfId="65" applyNumberFormat="1" applyFont="1" applyFill="1" applyBorder="1" applyAlignment="1"/>
    <xf numFmtId="49" fontId="40" fillId="7" borderId="9" xfId="66" applyNumberFormat="1" applyFont="1" applyFill="1" applyBorder="1" applyAlignment="1"/>
    <xf numFmtId="43" fontId="30" fillId="7" borderId="1" xfId="65" applyFont="1" applyFill="1" applyBorder="1" applyAlignment="1">
      <alignment horizontal="right"/>
    </xf>
    <xf numFmtId="43" fontId="30" fillId="7" borderId="9" xfId="65" applyFont="1" applyFill="1" applyBorder="1" applyAlignment="1">
      <alignment horizontal="right"/>
    </xf>
    <xf numFmtId="0" fontId="61" fillId="0" borderId="0" xfId="64" applyFont="1" applyAlignment="1"/>
    <xf numFmtId="0" fontId="61" fillId="2" borderId="0" xfId="64" applyFont="1" applyFill="1" applyBorder="1" applyAlignment="1"/>
    <xf numFmtId="177" fontId="30" fillId="8" borderId="1" xfId="65" applyNumberFormat="1" applyFont="1" applyFill="1" applyBorder="1" applyAlignment="1">
      <alignment horizontal="center"/>
    </xf>
    <xf numFmtId="49" fontId="30" fillId="8" borderId="9" xfId="66" applyNumberFormat="1" applyFont="1" applyFill="1" applyBorder="1" applyAlignment="1"/>
    <xf numFmtId="43" fontId="30" fillId="8" borderId="1" xfId="65" applyFont="1" applyFill="1" applyBorder="1" applyAlignment="1">
      <alignment horizontal="right"/>
    </xf>
    <xf numFmtId="43" fontId="30" fillId="8" borderId="9" xfId="65" applyFont="1" applyFill="1" applyBorder="1" applyAlignment="1">
      <alignment horizontal="right"/>
    </xf>
    <xf numFmtId="0" fontId="61" fillId="2" borderId="0" xfId="64" applyFont="1" applyFill="1" applyAlignment="1"/>
    <xf numFmtId="177" fontId="30" fillId="8" borderId="1" xfId="65" applyNumberFormat="1" applyFont="1" applyFill="1" applyBorder="1" applyAlignment="1"/>
    <xf numFmtId="177" fontId="35" fillId="8" borderId="1" xfId="65" applyNumberFormat="1" applyFont="1" applyFill="1" applyBorder="1" applyAlignment="1"/>
    <xf numFmtId="49" fontId="35" fillId="8" borderId="9" xfId="66" applyNumberFormat="1" applyFont="1" applyFill="1" applyBorder="1" applyAlignment="1">
      <alignment horizontal="left"/>
    </xf>
    <xf numFmtId="43" fontId="35" fillId="8" borderId="1" xfId="65" applyFont="1" applyFill="1" applyBorder="1" applyAlignment="1">
      <alignment horizontal="right"/>
    </xf>
    <xf numFmtId="43" fontId="35" fillId="8" borderId="9" xfId="65" applyFont="1" applyFill="1" applyBorder="1" applyAlignment="1">
      <alignment horizontal="right"/>
    </xf>
    <xf numFmtId="177" fontId="26" fillId="0" borderId="2" xfId="65" applyNumberFormat="1" applyFont="1" applyBorder="1" applyAlignment="1"/>
    <xf numFmtId="49" fontId="35" fillId="8" borderId="11" xfId="66" applyNumberFormat="1" applyFont="1" applyFill="1" applyBorder="1" applyAlignment="1"/>
    <xf numFmtId="43" fontId="26" fillId="0" borderId="2" xfId="65" applyFont="1" applyBorder="1" applyAlignment="1"/>
    <xf numFmtId="43" fontId="26" fillId="0" borderId="11" xfId="65" applyFont="1" applyBorder="1" applyAlignment="1"/>
    <xf numFmtId="0" fontId="60" fillId="0" borderId="0" xfId="64" applyFont="1" applyAlignment="1"/>
    <xf numFmtId="0" fontId="61" fillId="0" borderId="0" xfId="64" applyFont="1"/>
    <xf numFmtId="2" fontId="30" fillId="7" borderId="0" xfId="66" applyNumberFormat="1" applyFont="1" applyFill="1" applyBorder="1" applyAlignment="1">
      <alignment horizontal="right"/>
    </xf>
    <xf numFmtId="2" fontId="62" fillId="7" borderId="0" xfId="66" applyNumberFormat="1" applyFont="1" applyFill="1" applyBorder="1" applyAlignment="1">
      <alignment horizontal="right"/>
    </xf>
    <xf numFmtId="2" fontId="63" fillId="7" borderId="0" xfId="66" applyNumberFormat="1" applyFont="1" applyFill="1" applyBorder="1" applyAlignment="1"/>
    <xf numFmtId="2" fontId="61" fillId="0" borderId="0" xfId="64" applyNumberFormat="1" applyFont="1"/>
    <xf numFmtId="0" fontId="26" fillId="0" borderId="0" xfId="64" applyFont="1"/>
    <xf numFmtId="0" fontId="20" fillId="0" borderId="0" xfId="18" applyFont="1" applyFill="1" applyBorder="1" applyAlignment="1">
      <alignment horizontal="right" vertical="top"/>
    </xf>
    <xf numFmtId="0" fontId="26" fillId="0" borderId="25" xfId="64" applyFont="1" applyBorder="1" applyAlignment="1">
      <alignment horizontal="center"/>
    </xf>
    <xf numFmtId="0" fontId="26" fillId="0" borderId="23" xfId="64" applyFont="1" applyBorder="1" applyAlignment="1">
      <alignment horizontal="center"/>
    </xf>
    <xf numFmtId="0" fontId="26" fillId="0" borderId="9" xfId="64" applyFont="1" applyBorder="1" applyAlignment="1"/>
    <xf numFmtId="0" fontId="21" fillId="0" borderId="1" xfId="64" applyFont="1" applyBorder="1" applyAlignment="1">
      <alignment vertical="center"/>
    </xf>
    <xf numFmtId="0" fontId="21" fillId="0" borderId="9" xfId="64" applyFont="1" applyBorder="1"/>
    <xf numFmtId="43" fontId="21" fillId="0" borderId="1" xfId="65" applyFont="1" applyBorder="1"/>
    <xf numFmtId="0" fontId="26" fillId="0" borderId="9" xfId="64" applyFont="1" applyBorder="1"/>
    <xf numFmtId="43" fontId="26" fillId="0" borderId="1" xfId="65" applyFont="1" applyBorder="1"/>
    <xf numFmtId="0" fontId="21" fillId="0" borderId="1" xfId="64" applyFont="1" applyBorder="1" applyAlignment="1"/>
    <xf numFmtId="0" fontId="21" fillId="0" borderId="1" xfId="64" applyFont="1" applyBorder="1"/>
    <xf numFmtId="0" fontId="26" fillId="0" borderId="11" xfId="64" applyFont="1" applyBorder="1"/>
    <xf numFmtId="43" fontId="26" fillId="0" borderId="2" xfId="65" applyFont="1" applyBorder="1"/>
    <xf numFmtId="0" fontId="24" fillId="0" borderId="0" xfId="67" applyFont="1" applyFill="1"/>
    <xf numFmtId="0" fontId="24" fillId="0" borderId="0" xfId="67" applyNumberFormat="1" applyFont="1" applyFill="1"/>
    <xf numFmtId="2" fontId="24" fillId="0" borderId="0" xfId="67" applyNumberFormat="1" applyFont="1" applyFill="1"/>
    <xf numFmtId="1" fontId="24" fillId="0" borderId="0" xfId="67" applyNumberFormat="1" applyFont="1" applyFill="1"/>
    <xf numFmtId="43" fontId="24" fillId="0" borderId="2" xfId="65" applyFont="1" applyBorder="1" applyAlignment="1">
      <alignment vertical="center"/>
    </xf>
    <xf numFmtId="174" fontId="24" fillId="0" borderId="2" xfId="65" applyNumberFormat="1" applyFont="1" applyBorder="1" applyAlignment="1">
      <alignment vertical="center"/>
    </xf>
    <xf numFmtId="0" fontId="24" fillId="0" borderId="2" xfId="68" applyFont="1" applyBorder="1" applyAlignment="1">
      <alignment vertical="center"/>
    </xf>
    <xf numFmtId="0" fontId="20" fillId="0" borderId="11" xfId="68" applyFont="1" applyBorder="1" applyAlignment="1">
      <alignment vertical="center"/>
    </xf>
    <xf numFmtId="43" fontId="24" fillId="0" borderId="1" xfId="65" applyFont="1" applyBorder="1" applyAlignment="1">
      <alignment vertical="center"/>
    </xf>
    <xf numFmtId="174" fontId="24" fillId="0" borderId="1" xfId="65" applyNumberFormat="1" applyFont="1" applyBorder="1" applyAlignment="1">
      <alignment vertical="center"/>
    </xf>
    <xf numFmtId="43" fontId="20" fillId="0" borderId="1" xfId="65" applyFont="1" applyBorder="1" applyAlignment="1">
      <alignment vertical="center"/>
    </xf>
    <xf numFmtId="174" fontId="20" fillId="0" borderId="1" xfId="65" applyNumberFormat="1" applyFont="1" applyBorder="1" applyAlignment="1">
      <alignment vertical="center"/>
    </xf>
    <xf numFmtId="0" fontId="20" fillId="0" borderId="1" xfId="68" applyFont="1" applyBorder="1" applyAlignment="1">
      <alignment vertical="center"/>
    </xf>
    <xf numFmtId="0" fontId="20" fillId="0" borderId="9" xfId="68" applyFont="1" applyBorder="1" applyAlignment="1">
      <alignment vertical="center"/>
    </xf>
    <xf numFmtId="43" fontId="24" fillId="0" borderId="1" xfId="65" applyFont="1" applyBorder="1" applyAlignment="1">
      <alignment horizontal="right" vertical="center"/>
    </xf>
    <xf numFmtId="174" fontId="24" fillId="0" borderId="1" xfId="65" applyNumberFormat="1" applyFont="1" applyBorder="1" applyAlignment="1">
      <alignment horizontal="right" vertical="center"/>
    </xf>
    <xf numFmtId="43" fontId="20" fillId="0" borderId="1" xfId="65" applyFont="1" applyBorder="1" applyAlignment="1">
      <alignment horizontal="right" vertical="center"/>
    </xf>
    <xf numFmtId="174" fontId="20" fillId="0" borderId="1" xfId="65" applyNumberFormat="1" applyFont="1" applyBorder="1" applyAlignment="1">
      <alignment horizontal="right" vertical="center"/>
    </xf>
    <xf numFmtId="0" fontId="24" fillId="0" borderId="23" xfId="68" applyFont="1" applyBorder="1" applyAlignment="1">
      <alignment horizontal="center" vertical="center" wrapText="1"/>
    </xf>
    <xf numFmtId="0" fontId="24" fillId="0" borderId="23" xfId="68" applyFont="1" applyBorder="1" applyAlignment="1">
      <alignment horizontal="center" vertical="center" wrapText="1"/>
    </xf>
    <xf numFmtId="0" fontId="24" fillId="0" borderId="23" xfId="67" applyFont="1" applyFill="1" applyBorder="1" applyAlignment="1">
      <alignment horizontal="center"/>
    </xf>
    <xf numFmtId="0" fontId="24" fillId="0" borderId="23" xfId="67" applyFont="1" applyFill="1" applyBorder="1" applyAlignment="1">
      <alignment horizontal="center"/>
    </xf>
    <xf numFmtId="0" fontId="20" fillId="0" borderId="5" xfId="68" applyFont="1" applyBorder="1" applyAlignment="1">
      <alignment horizontal="right" vertical="center"/>
    </xf>
    <xf numFmtId="0" fontId="24" fillId="0" borderId="0" xfId="67" applyFont="1" applyFill="1" applyBorder="1" applyAlignment="1"/>
    <xf numFmtId="0" fontId="24" fillId="0" borderId="0" xfId="67" applyFont="1" applyFill="1" applyBorder="1" applyAlignment="1">
      <alignment horizontal="center" vertical="top"/>
    </xf>
    <xf numFmtId="0" fontId="24" fillId="0" borderId="0" xfId="67" applyFont="1" applyFill="1" applyBorder="1" applyAlignment="1">
      <alignment vertical="top"/>
    </xf>
    <xf numFmtId="0" fontId="24" fillId="0" borderId="0" xfId="67" applyFont="1" applyFill="1" applyBorder="1" applyAlignment="1">
      <alignment vertical="center"/>
    </xf>
    <xf numFmtId="0" fontId="20" fillId="0" borderId="0" xfId="67" applyFont="1" applyFill="1"/>
    <xf numFmtId="0" fontId="20" fillId="2" borderId="0" xfId="67" applyFont="1" applyFill="1"/>
    <xf numFmtId="2" fontId="20" fillId="2" borderId="0" xfId="67" applyNumberFormat="1" applyFont="1" applyFill="1"/>
    <xf numFmtId="2" fontId="20" fillId="0" borderId="0" xfId="67" applyNumberFormat="1" applyFont="1" applyFill="1"/>
    <xf numFmtId="1" fontId="20" fillId="0" borderId="0" xfId="67" applyNumberFormat="1" applyFont="1" applyFill="1"/>
    <xf numFmtId="43" fontId="24" fillId="0" borderId="1" xfId="65" applyFont="1" applyBorder="1" applyAlignment="1">
      <alignment horizontal="center" vertical="center"/>
    </xf>
    <xf numFmtId="174" fontId="24" fillId="0" borderId="1" xfId="65" applyNumberFormat="1" applyFont="1" applyBorder="1" applyAlignment="1">
      <alignment horizontal="center" vertical="center"/>
    </xf>
    <xf numFmtId="43" fontId="20" fillId="0" borderId="1" xfId="65" applyFont="1" applyBorder="1" applyAlignment="1">
      <alignment horizontal="center" vertical="center"/>
    </xf>
    <xf numFmtId="174" fontId="20" fillId="0" borderId="1" xfId="65" applyNumberFormat="1" applyFont="1" applyBorder="1" applyAlignment="1">
      <alignment horizontal="center" vertical="center"/>
    </xf>
    <xf numFmtId="43" fontId="24" fillId="0" borderId="4" xfId="65" applyFont="1" applyBorder="1" applyAlignment="1">
      <alignment vertical="center"/>
    </xf>
    <xf numFmtId="174" fontId="24" fillId="0" borderId="4" xfId="65" applyNumberFormat="1" applyFont="1" applyBorder="1" applyAlignment="1">
      <alignment vertical="center"/>
    </xf>
    <xf numFmtId="43" fontId="20" fillId="0" borderId="4" xfId="65" applyFont="1" applyBorder="1" applyAlignment="1">
      <alignment vertical="center"/>
    </xf>
    <xf numFmtId="174" fontId="20" fillId="0" borderId="4" xfId="65" applyNumberFormat="1" applyFont="1" applyBorder="1" applyAlignment="1">
      <alignment vertical="center"/>
    </xf>
    <xf numFmtId="0" fontId="24" fillId="0" borderId="3" xfId="67" applyFont="1" applyFill="1" applyBorder="1" applyAlignment="1">
      <alignment horizontal="center" vertical="top" wrapText="1"/>
    </xf>
    <xf numFmtId="0" fontId="24" fillId="0" borderId="2" xfId="68" applyFont="1" applyBorder="1" applyAlignment="1">
      <alignment horizontal="center" vertical="center" wrapText="1"/>
    </xf>
    <xf numFmtId="0" fontId="20" fillId="0" borderId="0" xfId="67" applyFont="1" applyFill="1" applyAlignment="1">
      <alignment vertical="center"/>
    </xf>
    <xf numFmtId="0" fontId="24" fillId="0" borderId="14" xfId="67" applyFont="1" applyFill="1" applyBorder="1" applyAlignment="1">
      <alignment horizontal="center" vertical="center"/>
    </xf>
    <xf numFmtId="0" fontId="24" fillId="0" borderId="13" xfId="67" applyFont="1" applyFill="1" applyBorder="1" applyAlignment="1">
      <alignment horizontal="center" vertical="center"/>
    </xf>
    <xf numFmtId="0" fontId="24" fillId="0" borderId="12" xfId="67" applyFont="1" applyFill="1" applyBorder="1" applyAlignment="1">
      <alignment horizontal="center" vertical="center"/>
    </xf>
    <xf numFmtId="0" fontId="24" fillId="0" borderId="4" xfId="68" applyFont="1" applyBorder="1" applyAlignment="1">
      <alignment horizontal="center" vertical="center" wrapText="1"/>
    </xf>
    <xf numFmtId="0" fontId="24" fillId="0" borderId="5" xfId="67" applyFont="1" applyFill="1" applyBorder="1" applyAlignment="1">
      <alignment vertical="top"/>
    </xf>
    <xf numFmtId="0" fontId="24" fillId="0" borderId="5" xfId="67" applyFont="1" applyFill="1" applyBorder="1" applyAlignment="1">
      <alignment vertical="top" wrapText="1"/>
    </xf>
    <xf numFmtId="0" fontId="24" fillId="0" borderId="5" xfId="67" applyFont="1" applyFill="1" applyBorder="1" applyAlignment="1">
      <alignment wrapText="1"/>
    </xf>
    <xf numFmtId="0" fontId="24" fillId="0" borderId="0" xfId="67" applyFont="1" applyFill="1" applyAlignment="1">
      <alignment vertical="center"/>
    </xf>
    <xf numFmtId="0" fontId="24" fillId="2" borderId="0" xfId="67" applyFont="1" applyFill="1" applyBorder="1" applyAlignment="1">
      <alignment horizontal="left" vertical="center"/>
    </xf>
    <xf numFmtId="0" fontId="38" fillId="2" borderId="0" xfId="67" applyFont="1" applyFill="1" applyBorder="1" applyAlignment="1">
      <alignment vertical="top" wrapText="1"/>
    </xf>
    <xf numFmtId="0" fontId="24" fillId="2" borderId="0" xfId="67" applyFont="1" applyFill="1" applyBorder="1" applyAlignment="1">
      <alignment vertical="top" wrapText="1"/>
    </xf>
    <xf numFmtId="0" fontId="34" fillId="2" borderId="0" xfId="67" applyFont="1" applyFill="1"/>
    <xf numFmtId="0" fontId="24" fillId="2" borderId="3" xfId="67" applyFont="1" applyFill="1" applyBorder="1" applyAlignment="1">
      <alignment horizontal="center" vertical="center" wrapText="1"/>
    </xf>
    <xf numFmtId="0" fontId="24" fillId="2" borderId="3" xfId="67" applyFont="1" applyFill="1" applyBorder="1" applyAlignment="1">
      <alignment horizontal="center" vertical="center"/>
    </xf>
    <xf numFmtId="0" fontId="34" fillId="2" borderId="0" xfId="67" applyFont="1" applyFill="1" applyBorder="1" applyAlignment="1"/>
    <xf numFmtId="0" fontId="24" fillId="2" borderId="3" xfId="67" applyFont="1" applyFill="1" applyBorder="1" applyAlignment="1">
      <alignment horizontal="center" vertical="top" wrapText="1"/>
    </xf>
    <xf numFmtId="0" fontId="24" fillId="2" borderId="12" xfId="67" applyFont="1" applyFill="1" applyBorder="1" applyAlignment="1">
      <alignment horizontal="center" vertical="top" wrapText="1"/>
    </xf>
    <xf numFmtId="0" fontId="24" fillId="2" borderId="13" xfId="67" applyFont="1" applyFill="1" applyBorder="1" applyAlignment="1">
      <alignment horizontal="center" vertical="top" wrapText="1"/>
    </xf>
    <xf numFmtId="0" fontId="24" fillId="2" borderId="14" xfId="67" applyFont="1" applyFill="1" applyBorder="1" applyAlignment="1">
      <alignment horizontal="center" vertical="top" wrapText="1"/>
    </xf>
    <xf numFmtId="0" fontId="34" fillId="2" borderId="0" xfId="67" applyFont="1" applyFill="1" applyAlignment="1">
      <alignment horizontal="center" vertical="center"/>
    </xf>
    <xf numFmtId="168" fontId="24" fillId="2" borderId="3" xfId="67" applyNumberFormat="1" applyFont="1" applyFill="1" applyBorder="1" applyAlignment="1">
      <alignment horizontal="center" vertical="center" wrapText="1"/>
    </xf>
    <xf numFmtId="0" fontId="24" fillId="2" borderId="3" xfId="67" applyFont="1" applyFill="1" applyBorder="1" applyAlignment="1">
      <alignment horizontal="right" vertical="center"/>
    </xf>
    <xf numFmtId="0" fontId="20" fillId="2" borderId="9" xfId="67" applyFont="1" applyFill="1" applyBorder="1" applyAlignment="1">
      <alignment horizontal="center" vertical="center"/>
    </xf>
    <xf numFmtId="0" fontId="24" fillId="2" borderId="1" xfId="67" applyFont="1" applyFill="1" applyBorder="1" applyAlignment="1">
      <alignment horizontal="left" vertical="center"/>
    </xf>
    <xf numFmtId="0" fontId="20" fillId="2" borderId="1" xfId="67" applyFont="1" applyFill="1" applyBorder="1" applyAlignment="1">
      <alignment horizontal="right" vertical="center" wrapText="1"/>
    </xf>
    <xf numFmtId="2" fontId="20" fillId="2" borderId="1" xfId="67" applyNumberFormat="1" applyFont="1" applyFill="1" applyBorder="1" applyAlignment="1">
      <alignment horizontal="right" vertical="center" wrapText="1"/>
    </xf>
    <xf numFmtId="9" fontId="20" fillId="2" borderId="1" xfId="44" applyFont="1" applyFill="1" applyBorder="1" applyAlignment="1">
      <alignment horizontal="right" vertical="center" wrapText="1"/>
    </xf>
    <xf numFmtId="10" fontId="20" fillId="2" borderId="1" xfId="44" applyNumberFormat="1" applyFont="1" applyFill="1" applyBorder="1" applyAlignment="1">
      <alignment horizontal="right" vertical="center" wrapText="1"/>
    </xf>
    <xf numFmtId="10" fontId="20" fillId="2" borderId="1" xfId="44" applyNumberFormat="1" applyFont="1" applyFill="1" applyBorder="1" applyAlignment="1">
      <alignment vertical="center" wrapText="1"/>
    </xf>
    <xf numFmtId="10" fontId="20" fillId="2" borderId="1" xfId="44" applyNumberFormat="1" applyFont="1" applyFill="1" applyBorder="1" applyAlignment="1">
      <alignment horizontal="right" vertical="center"/>
    </xf>
    <xf numFmtId="0" fontId="20" fillId="2" borderId="9" xfId="67" applyFont="1" applyFill="1" applyBorder="1" applyAlignment="1">
      <alignment horizontal="center" vertical="center"/>
    </xf>
    <xf numFmtId="0" fontId="20" fillId="2" borderId="1" xfId="67" applyFont="1" applyFill="1" applyBorder="1" applyAlignment="1">
      <alignment horizontal="left" vertical="center"/>
    </xf>
    <xf numFmtId="1" fontId="20" fillId="2" borderId="1" xfId="67" applyNumberFormat="1" applyFont="1" applyFill="1" applyBorder="1" applyProtection="1">
      <protection locked="0"/>
    </xf>
    <xf numFmtId="168" fontId="20" fillId="2" borderId="1" xfId="67" applyNumberFormat="1" applyFont="1" applyFill="1" applyBorder="1" applyProtection="1">
      <protection locked="0"/>
    </xf>
    <xf numFmtId="0" fontId="24" fillId="2" borderId="1" xfId="67" applyFont="1" applyFill="1" applyBorder="1" applyAlignment="1">
      <alignment horizontal="right" vertical="center" wrapText="1"/>
    </xf>
    <xf numFmtId="168" fontId="24" fillId="2" borderId="1" xfId="67" applyNumberFormat="1" applyFont="1" applyFill="1" applyBorder="1" applyAlignment="1">
      <alignment horizontal="right" vertical="center" wrapText="1"/>
    </xf>
    <xf numFmtId="165" fontId="20" fillId="2" borderId="1" xfId="67" applyNumberFormat="1" applyFont="1" applyFill="1" applyBorder="1" applyAlignment="1">
      <alignment vertical="center"/>
    </xf>
    <xf numFmtId="165" fontId="20" fillId="2" borderId="1" xfId="67" applyNumberFormat="1" applyFont="1" applyFill="1" applyBorder="1" applyAlignment="1"/>
    <xf numFmtId="1" fontId="20" fillId="2" borderId="1" xfId="67" applyNumberFormat="1" applyFont="1" applyFill="1" applyBorder="1" applyAlignment="1">
      <alignment horizontal="right" vertical="center"/>
    </xf>
    <xf numFmtId="165" fontId="20" fillId="2" borderId="1" xfId="67" applyNumberFormat="1" applyFont="1" applyFill="1" applyBorder="1" applyAlignment="1">
      <alignment horizontal="right" vertical="center"/>
    </xf>
    <xf numFmtId="1" fontId="20" fillId="2" borderId="1" xfId="67" applyNumberFormat="1" applyFont="1" applyFill="1" applyBorder="1" applyAlignment="1" applyProtection="1">
      <alignment horizontal="right"/>
      <protection locked="0"/>
    </xf>
    <xf numFmtId="168" fontId="20" fillId="2" borderId="1" xfId="67" applyNumberFormat="1" applyFont="1" applyFill="1" applyBorder="1" applyAlignment="1" applyProtection="1">
      <alignment horizontal="right"/>
      <protection locked="0"/>
    </xf>
    <xf numFmtId="1" fontId="20" fillId="2" borderId="1" xfId="67" applyNumberFormat="1" applyFont="1" applyFill="1" applyBorder="1" applyAlignment="1" applyProtection="1">
      <protection locked="0"/>
    </xf>
    <xf numFmtId="168" fontId="20" fillId="2" borderId="1" xfId="67" applyNumberFormat="1" applyFont="1" applyFill="1" applyBorder="1" applyAlignment="1" applyProtection="1">
      <protection locked="0"/>
    </xf>
    <xf numFmtId="0" fontId="20" fillId="2" borderId="1" xfId="67" applyFont="1" applyFill="1" applyBorder="1" applyAlignment="1">
      <alignment horizontal="left" vertical="center"/>
    </xf>
    <xf numFmtId="0" fontId="20" fillId="2" borderId="1" xfId="67" applyFont="1" applyFill="1" applyBorder="1" applyAlignment="1">
      <alignment horizontal="left" vertical="center" wrapText="1"/>
    </xf>
    <xf numFmtId="165" fontId="20" fillId="2" borderId="1" xfId="67" applyNumberFormat="1" applyFont="1" applyFill="1" applyBorder="1" applyAlignment="1">
      <alignment horizontal="right"/>
    </xf>
    <xf numFmtId="0" fontId="24" fillId="2" borderId="9" xfId="67" applyFont="1" applyFill="1" applyBorder="1" applyAlignment="1">
      <alignment horizontal="center" vertical="center"/>
    </xf>
    <xf numFmtId="0" fontId="24" fillId="2" borderId="1" xfId="67" applyFont="1" applyFill="1" applyBorder="1" applyAlignment="1">
      <alignment horizontal="left" vertical="center"/>
    </xf>
    <xf numFmtId="1" fontId="24" fillId="2" borderId="1" xfId="67" applyNumberFormat="1" applyFont="1" applyFill="1" applyBorder="1"/>
    <xf numFmtId="2" fontId="24" fillId="2" borderId="1" xfId="67" applyNumberFormat="1" applyFont="1" applyFill="1" applyBorder="1"/>
    <xf numFmtId="168" fontId="24" fillId="2" borderId="1" xfId="67" applyNumberFormat="1" applyFont="1" applyFill="1" applyBorder="1"/>
    <xf numFmtId="1" fontId="24" fillId="2" borderId="1" xfId="67" applyNumberFormat="1" applyFont="1" applyFill="1" applyBorder="1" applyAlignment="1"/>
    <xf numFmtId="168" fontId="24" fillId="2" borderId="1" xfId="67" applyNumberFormat="1" applyFont="1" applyFill="1" applyBorder="1" applyAlignment="1"/>
    <xf numFmtId="1" fontId="24" fillId="2" borderId="1" xfId="67" applyNumberFormat="1" applyFont="1" applyFill="1" applyBorder="1" applyAlignment="1">
      <alignment horizontal="right"/>
    </xf>
    <xf numFmtId="168" fontId="24" fillId="2" borderId="1" xfId="67" applyNumberFormat="1" applyFont="1" applyFill="1" applyBorder="1" applyAlignment="1">
      <alignment horizontal="right"/>
    </xf>
    <xf numFmtId="0" fontId="24" fillId="2" borderId="0" xfId="67" applyFont="1" applyFill="1"/>
    <xf numFmtId="2" fontId="24" fillId="2" borderId="1" xfId="67" applyNumberFormat="1" applyFont="1" applyFill="1" applyBorder="1" applyAlignment="1"/>
    <xf numFmtId="2" fontId="24" fillId="2" borderId="1" xfId="67" applyNumberFormat="1" applyFont="1" applyFill="1" applyBorder="1" applyAlignment="1">
      <alignment horizontal="right"/>
    </xf>
    <xf numFmtId="0" fontId="24" fillId="2" borderId="11" xfId="67" applyFont="1" applyFill="1" applyBorder="1" applyAlignment="1">
      <alignment horizontal="center" vertical="center"/>
    </xf>
    <xf numFmtId="0" fontId="24" fillId="2" borderId="2" xfId="67" applyFont="1" applyFill="1" applyBorder="1" applyAlignment="1">
      <alignment horizontal="left" vertical="center"/>
    </xf>
    <xf numFmtId="0" fontId="20" fillId="2" borderId="2" xfId="67" applyFont="1" applyFill="1" applyBorder="1" applyAlignment="1">
      <alignment horizontal="right" vertical="center" wrapText="1"/>
    </xf>
    <xf numFmtId="2" fontId="20" fillId="2" borderId="2" xfId="67" applyNumberFormat="1" applyFont="1" applyFill="1" applyBorder="1" applyAlignment="1">
      <alignment horizontal="right" vertical="center" wrapText="1"/>
    </xf>
    <xf numFmtId="9" fontId="20" fillId="2" borderId="2" xfId="44" applyFont="1" applyFill="1" applyBorder="1" applyAlignment="1">
      <alignment horizontal="right" vertical="center" wrapText="1"/>
    </xf>
    <xf numFmtId="10" fontId="20" fillId="2" borderId="2" xfId="44" applyNumberFormat="1" applyFont="1" applyFill="1" applyBorder="1" applyAlignment="1">
      <alignment horizontal="right" vertical="center" wrapText="1"/>
    </xf>
    <xf numFmtId="10" fontId="20" fillId="2" borderId="2" xfId="44" applyNumberFormat="1" applyFont="1" applyFill="1" applyBorder="1" applyAlignment="1">
      <alignment vertical="center" wrapText="1"/>
    </xf>
    <xf numFmtId="10" fontId="20" fillId="2" borderId="2" xfId="44" applyNumberFormat="1" applyFont="1" applyFill="1" applyBorder="1" applyAlignment="1">
      <alignment horizontal="right" vertical="center"/>
    </xf>
    <xf numFmtId="0" fontId="20" fillId="2" borderId="0" xfId="67" applyFont="1" applyFill="1" applyBorder="1" applyAlignment="1">
      <alignment vertical="top"/>
    </xf>
    <xf numFmtId="0" fontId="20" fillId="2" borderId="0" xfId="67" applyFont="1" applyFill="1" applyAlignment="1">
      <alignment vertical="top" wrapText="1"/>
    </xf>
    <xf numFmtId="0" fontId="20" fillId="2" borderId="0" xfId="67" applyFont="1" applyFill="1" applyBorder="1" applyAlignment="1">
      <alignment vertical="top" wrapText="1"/>
    </xf>
    <xf numFmtId="168" fontId="20" fillId="2" borderId="0" xfId="67" applyNumberFormat="1" applyFont="1" applyFill="1"/>
    <xf numFmtId="168" fontId="34" fillId="2" borderId="0" xfId="67" applyNumberFormat="1" applyFont="1" applyFill="1"/>
    <xf numFmtId="2" fontId="34" fillId="2" borderId="0" xfId="67" applyNumberFormat="1" applyFont="1" applyFill="1"/>
    <xf numFmtId="0" fontId="24" fillId="2" borderId="0" xfId="67" applyFont="1" applyFill="1" applyAlignment="1">
      <alignment vertical="center"/>
    </xf>
    <xf numFmtId="0" fontId="24" fillId="2" borderId="0" xfId="67" applyFont="1" applyFill="1" applyAlignment="1"/>
    <xf numFmtId="0" fontId="24" fillId="2" borderId="3" xfId="67" applyFont="1" applyFill="1" applyBorder="1" applyAlignment="1">
      <alignment horizontal="center" vertical="top"/>
    </xf>
    <xf numFmtId="0" fontId="24" fillId="2" borderId="0" xfId="67" applyFont="1" applyFill="1" applyBorder="1" applyAlignment="1">
      <alignment horizontal="center" vertical="center" wrapText="1"/>
    </xf>
    <xf numFmtId="0" fontId="24" fillId="2" borderId="9" xfId="67" applyFont="1" applyFill="1" applyBorder="1" applyAlignment="1">
      <alignment horizontal="center" vertical="center" wrapText="1"/>
    </xf>
    <xf numFmtId="168" fontId="24" fillId="2" borderId="1" xfId="67" applyNumberFormat="1" applyFont="1" applyFill="1" applyBorder="1" applyAlignment="1">
      <alignment horizontal="center" vertical="center" wrapText="1"/>
    </xf>
    <xf numFmtId="0" fontId="24" fillId="2" borderId="1" xfId="67" applyFont="1" applyFill="1" applyBorder="1" applyAlignment="1">
      <alignment horizontal="center" vertical="center" wrapText="1"/>
    </xf>
    <xf numFmtId="0" fontId="24" fillId="2" borderId="1" xfId="67" applyFont="1" applyFill="1" applyBorder="1" applyAlignment="1">
      <alignment horizontal="center" vertical="center"/>
    </xf>
    <xf numFmtId="0" fontId="20" fillId="2" borderId="0" xfId="67" applyFont="1" applyFill="1" applyBorder="1" applyAlignment="1">
      <alignment horizontal="center" vertical="center"/>
    </xf>
    <xf numFmtId="0" fontId="20" fillId="2" borderId="1" xfId="67" applyFont="1" applyFill="1" applyBorder="1" applyAlignment="1">
      <alignment horizontal="left" vertical="top"/>
    </xf>
    <xf numFmtId="1" fontId="20" fillId="2" borderId="9" xfId="67" applyNumberFormat="1" applyFont="1" applyFill="1" applyBorder="1" applyProtection="1">
      <protection locked="0"/>
    </xf>
    <xf numFmtId="165" fontId="20" fillId="2" borderId="1" xfId="67" applyNumberFormat="1" applyFont="1" applyFill="1" applyBorder="1" applyProtection="1">
      <protection locked="0"/>
    </xf>
    <xf numFmtId="165" fontId="20" fillId="2" borderId="1" xfId="67" applyNumberFormat="1" applyFont="1" applyFill="1" applyBorder="1" applyAlignment="1" applyProtection="1">
      <alignment horizontal="right"/>
      <protection locked="0"/>
    </xf>
    <xf numFmtId="1" fontId="24" fillId="2" borderId="1" xfId="67" applyNumberFormat="1" applyFont="1" applyFill="1" applyBorder="1" applyAlignment="1">
      <alignment horizontal="right" vertical="center" wrapText="1"/>
    </xf>
    <xf numFmtId="2" fontId="24" fillId="2" borderId="1" xfId="67" applyNumberFormat="1" applyFont="1" applyFill="1" applyBorder="1" applyAlignment="1">
      <alignment horizontal="right" vertical="center" wrapText="1"/>
    </xf>
    <xf numFmtId="0" fontId="20" fillId="2" borderId="9" xfId="67" applyFont="1" applyFill="1" applyBorder="1" applyAlignment="1">
      <alignment horizontal="right" vertical="center" wrapText="1"/>
    </xf>
    <xf numFmtId="0" fontId="24" fillId="2" borderId="1" xfId="67" applyFont="1" applyFill="1" applyBorder="1" applyAlignment="1">
      <alignment horizontal="left" vertical="top"/>
    </xf>
    <xf numFmtId="0" fontId="20" fillId="2" borderId="1" xfId="67" applyFont="1" applyFill="1" applyBorder="1" applyAlignment="1">
      <alignment horizontal="left" vertical="top"/>
    </xf>
    <xf numFmtId="0" fontId="20" fillId="2" borderId="1" xfId="67" applyFont="1" applyFill="1" applyBorder="1" applyAlignment="1">
      <alignment horizontal="left" vertical="top" wrapText="1"/>
    </xf>
    <xf numFmtId="0" fontId="20" fillId="2" borderId="0" xfId="67" applyFont="1" applyFill="1" applyBorder="1" applyAlignment="1">
      <alignment horizontal="center" vertical="top"/>
    </xf>
    <xf numFmtId="0" fontId="24" fillId="2" borderId="0" xfId="67" applyFont="1" applyFill="1" applyBorder="1" applyAlignment="1">
      <alignment horizontal="center" vertical="center"/>
    </xf>
    <xf numFmtId="0" fontId="24" fillId="2" borderId="1" xfId="67" applyFont="1" applyFill="1" applyBorder="1" applyAlignment="1">
      <alignment horizontal="left" vertical="top"/>
    </xf>
    <xf numFmtId="1" fontId="24" fillId="2" borderId="9" xfId="67" applyNumberFormat="1" applyFont="1" applyFill="1" applyBorder="1"/>
    <xf numFmtId="0" fontId="24" fillId="2" borderId="5" xfId="67" applyFont="1" applyFill="1" applyBorder="1" applyAlignment="1">
      <alignment horizontal="center" vertical="center"/>
    </xf>
    <xf numFmtId="0" fontId="24" fillId="2" borderId="2" xfId="67" applyFont="1" applyFill="1" applyBorder="1" applyAlignment="1">
      <alignment horizontal="left" vertical="top"/>
    </xf>
    <xf numFmtId="0" fontId="20" fillId="2" borderId="11" xfId="67" applyFont="1" applyFill="1" applyBorder="1" applyAlignment="1">
      <alignment horizontal="right" vertical="center" wrapText="1"/>
    </xf>
    <xf numFmtId="0" fontId="20" fillId="2" borderId="0" xfId="67" applyFont="1" applyFill="1" applyAlignment="1">
      <alignment horizontal="left"/>
    </xf>
    <xf numFmtId="0" fontId="26" fillId="2" borderId="0" xfId="64" applyFont="1" applyFill="1" applyBorder="1" applyAlignment="1">
      <alignment vertical="center"/>
    </xf>
    <xf numFmtId="0" fontId="21" fillId="2" borderId="0" xfId="64" applyFont="1" applyFill="1"/>
    <xf numFmtId="0" fontId="21" fillId="2" borderId="0" xfId="64" applyFont="1" applyFill="1" applyBorder="1" applyAlignment="1">
      <alignment vertical="center"/>
    </xf>
    <xf numFmtId="0" fontId="26" fillId="2" borderId="0" xfId="64" applyFont="1" applyFill="1" applyBorder="1" applyAlignment="1">
      <alignment horizontal="center" vertical="center"/>
    </xf>
    <xf numFmtId="0" fontId="21" fillId="0" borderId="5" xfId="64" applyFont="1" applyFill="1" applyBorder="1" applyAlignment="1">
      <alignment horizontal="right" vertical="center"/>
    </xf>
    <xf numFmtId="0" fontId="26" fillId="2" borderId="3" xfId="64" applyFont="1" applyFill="1" applyBorder="1" applyAlignment="1">
      <alignment horizontal="center" vertical="center" wrapText="1"/>
    </xf>
    <xf numFmtId="0" fontId="26" fillId="2" borderId="12" xfId="64" applyFont="1" applyFill="1" applyBorder="1" applyAlignment="1">
      <alignment horizontal="center" vertical="center"/>
    </xf>
    <xf numFmtId="0" fontId="26" fillId="2" borderId="13" xfId="64" applyFont="1" applyFill="1" applyBorder="1" applyAlignment="1">
      <alignment horizontal="center" vertical="center"/>
    </xf>
    <xf numFmtId="0" fontId="26" fillId="2" borderId="14" xfId="64" applyFont="1" applyFill="1" applyBorder="1" applyAlignment="1">
      <alignment horizontal="center" vertical="center"/>
    </xf>
    <xf numFmtId="0" fontId="26" fillId="2" borderId="12" xfId="64" quotePrefix="1" applyFont="1" applyFill="1" applyBorder="1" applyAlignment="1">
      <alignment horizontal="center" vertical="center"/>
    </xf>
    <xf numFmtId="0" fontId="26" fillId="2" borderId="13" xfId="64" quotePrefix="1" applyFont="1" applyFill="1" applyBorder="1" applyAlignment="1">
      <alignment horizontal="center" vertical="center"/>
    </xf>
    <xf numFmtId="0" fontId="26" fillId="2" borderId="14" xfId="64" quotePrefix="1" applyFont="1" applyFill="1" applyBorder="1" applyAlignment="1">
      <alignment horizontal="center" vertical="center"/>
    </xf>
    <xf numFmtId="0" fontId="24" fillId="2" borderId="20" xfId="64" applyFont="1" applyFill="1" applyBorder="1" applyAlignment="1">
      <alignment horizontal="center" vertical="center" wrapText="1"/>
    </xf>
    <xf numFmtId="0" fontId="24" fillId="2" borderId="19" xfId="64" applyFont="1" applyFill="1" applyBorder="1" applyAlignment="1">
      <alignment horizontal="center" vertical="center" wrapText="1"/>
    </xf>
    <xf numFmtId="0" fontId="26" fillId="2" borderId="12" xfId="64" quotePrefix="1" applyFont="1" applyFill="1" applyBorder="1" applyAlignment="1">
      <alignment horizontal="center" vertical="center" wrapText="1"/>
    </xf>
    <xf numFmtId="0" fontId="26" fillId="2" borderId="14" xfId="64" quotePrefix="1" applyFont="1" applyFill="1" applyBorder="1" applyAlignment="1">
      <alignment horizontal="center" vertical="center" wrapText="1"/>
    </xf>
    <xf numFmtId="0" fontId="26" fillId="2" borderId="3" xfId="64" quotePrefix="1" applyFont="1" applyFill="1" applyBorder="1" applyAlignment="1">
      <alignment horizontal="center" vertical="center" wrapText="1"/>
    </xf>
    <xf numFmtId="0" fontId="26" fillId="2" borderId="13" xfId="64" quotePrefix="1" applyFont="1" applyFill="1" applyBorder="1" applyAlignment="1">
      <alignment horizontal="center" vertical="center" wrapText="1"/>
    </xf>
    <xf numFmtId="0" fontId="26" fillId="2" borderId="12" xfId="64" applyFont="1" applyFill="1" applyBorder="1" applyAlignment="1">
      <alignment horizontal="center" vertical="center" wrapText="1"/>
    </xf>
    <xf numFmtId="0" fontId="26" fillId="2" borderId="14" xfId="64" applyFont="1" applyFill="1" applyBorder="1" applyAlignment="1">
      <alignment horizontal="center" vertical="center" wrapText="1"/>
    </xf>
    <xf numFmtId="184" fontId="26" fillId="2" borderId="12" xfId="64" quotePrefix="1" applyNumberFormat="1" applyFont="1" applyFill="1" applyBorder="1" applyAlignment="1">
      <alignment horizontal="center" vertical="center" wrapText="1"/>
    </xf>
    <xf numFmtId="184" fontId="26" fillId="2" borderId="14" xfId="64" quotePrefix="1" applyNumberFormat="1" applyFont="1" applyFill="1" applyBorder="1" applyAlignment="1">
      <alignment horizontal="center" vertical="center" wrapText="1"/>
    </xf>
    <xf numFmtId="0" fontId="24" fillId="2" borderId="10" xfId="64" applyFont="1" applyFill="1" applyBorder="1" applyAlignment="1">
      <alignment horizontal="center" vertical="center" wrapText="1"/>
    </xf>
    <xf numFmtId="0" fontId="24" fillId="2" borderId="11" xfId="64" applyFont="1" applyFill="1" applyBorder="1" applyAlignment="1">
      <alignment horizontal="center" vertical="center" wrapText="1"/>
    </xf>
    <xf numFmtId="0" fontId="26" fillId="2" borderId="4" xfId="64" applyFont="1" applyFill="1" applyBorder="1" applyAlignment="1">
      <alignment horizontal="center" vertical="center" wrapText="1"/>
    </xf>
    <xf numFmtId="1" fontId="26" fillId="2" borderId="4" xfId="64" applyNumberFormat="1" applyFont="1" applyFill="1" applyBorder="1" applyAlignment="1">
      <alignment horizontal="center" vertical="center" wrapText="1"/>
    </xf>
    <xf numFmtId="1" fontId="26" fillId="2" borderId="21" xfId="64" applyNumberFormat="1" applyFont="1" applyFill="1" applyBorder="1" applyAlignment="1">
      <alignment horizontal="center" vertical="center" wrapText="1"/>
    </xf>
    <xf numFmtId="0" fontId="26" fillId="2" borderId="9" xfId="64" applyFont="1" applyFill="1" applyBorder="1" applyAlignment="1">
      <alignment horizontal="center" vertical="center" wrapText="1"/>
    </xf>
    <xf numFmtId="0" fontId="26" fillId="2" borderId="1" xfId="64" applyFont="1" applyFill="1" applyBorder="1" applyAlignment="1">
      <alignment horizontal="left" vertical="center" wrapText="1"/>
    </xf>
    <xf numFmtId="1" fontId="26" fillId="2" borderId="1" xfId="64" applyNumberFormat="1" applyFont="1" applyFill="1" applyBorder="1" applyAlignment="1">
      <alignment horizontal="center" vertical="center" wrapText="1"/>
    </xf>
    <xf numFmtId="1" fontId="26" fillId="2" borderId="0" xfId="64" applyNumberFormat="1" applyFont="1" applyFill="1" applyBorder="1" applyAlignment="1">
      <alignment horizontal="center" vertical="center" wrapText="1"/>
    </xf>
    <xf numFmtId="1" fontId="21" fillId="2" borderId="9" xfId="64" applyNumberFormat="1" applyFont="1" applyFill="1" applyBorder="1" applyAlignment="1">
      <alignment horizontal="left" vertical="center"/>
    </xf>
    <xf numFmtId="1" fontId="21" fillId="2" borderId="1" xfId="64" applyNumberFormat="1" applyFont="1" applyFill="1" applyBorder="1" applyAlignment="1">
      <alignment horizontal="left" vertical="center"/>
    </xf>
    <xf numFmtId="43" fontId="20" fillId="2" borderId="1" xfId="65" applyFont="1" applyFill="1" applyBorder="1" applyAlignment="1">
      <alignment horizontal="right" vertical="center"/>
    </xf>
    <xf numFmtId="43" fontId="24" fillId="2" borderId="0" xfId="65" applyFont="1" applyFill="1" applyBorder="1" applyAlignment="1">
      <alignment horizontal="right" vertical="center"/>
    </xf>
    <xf numFmtId="43" fontId="24" fillId="2" borderId="1" xfId="65" applyFont="1" applyFill="1" applyBorder="1" applyAlignment="1">
      <alignment horizontal="right" vertical="center"/>
    </xf>
    <xf numFmtId="1" fontId="26" fillId="2" borderId="1" xfId="64" applyNumberFormat="1" applyFont="1" applyFill="1" applyBorder="1" applyAlignment="1">
      <alignment horizontal="left" vertical="center"/>
    </xf>
    <xf numFmtId="1" fontId="21" fillId="2" borderId="1" xfId="64" quotePrefix="1" applyNumberFormat="1" applyFont="1" applyFill="1" applyBorder="1" applyAlignment="1">
      <alignment horizontal="left" vertical="center"/>
    </xf>
    <xf numFmtId="1" fontId="26" fillId="2" borderId="9" xfId="64" quotePrefix="1" applyNumberFormat="1" applyFont="1" applyFill="1" applyBorder="1" applyAlignment="1">
      <alignment horizontal="left" vertical="center"/>
    </xf>
    <xf numFmtId="1" fontId="26" fillId="2" borderId="1" xfId="64" quotePrefix="1" applyNumberFormat="1" applyFont="1" applyFill="1" applyBorder="1" applyAlignment="1">
      <alignment horizontal="left" vertical="center"/>
    </xf>
    <xf numFmtId="1" fontId="26" fillId="2" borderId="11" xfId="64" quotePrefix="1" applyNumberFormat="1" applyFont="1" applyFill="1" applyBorder="1" applyAlignment="1">
      <alignment horizontal="left" vertical="center"/>
    </xf>
    <xf numFmtId="1" fontId="26" fillId="2" borderId="2" xfId="64" quotePrefix="1" applyNumberFormat="1" applyFont="1" applyFill="1" applyBorder="1" applyAlignment="1">
      <alignment horizontal="left" vertical="center"/>
    </xf>
    <xf numFmtId="43" fontId="24" fillId="2" borderId="2" xfId="65" applyFont="1" applyFill="1" applyBorder="1" applyAlignment="1">
      <alignment horizontal="right" vertical="center"/>
    </xf>
    <xf numFmtId="43" fontId="24" fillId="2" borderId="5" xfId="65" applyFont="1" applyFill="1" applyBorder="1" applyAlignment="1">
      <alignment horizontal="right" vertical="center"/>
    </xf>
    <xf numFmtId="2" fontId="21" fillId="2" borderId="0" xfId="64" applyNumberFormat="1" applyFont="1" applyFill="1"/>
    <xf numFmtId="2" fontId="24" fillId="2" borderId="3" xfId="64" applyNumberFormat="1" applyFont="1" applyFill="1" applyBorder="1" applyAlignment="1">
      <alignment horizontal="right" vertical="center"/>
    </xf>
    <xf numFmtId="0" fontId="24" fillId="0" borderId="0" xfId="15" quotePrefix="1" applyFont="1" applyFill="1" applyBorder="1" applyAlignment="1">
      <alignment vertical="top"/>
    </xf>
    <xf numFmtId="0" fontId="24" fillId="0" borderId="5" xfId="0" quotePrefix="1" applyFont="1" applyFill="1" applyBorder="1" applyAlignment="1">
      <alignment vertical="center"/>
    </xf>
    <xf numFmtId="0" fontId="24" fillId="0" borderId="0" xfId="21" quotePrefix="1" applyFont="1" applyBorder="1" applyAlignment="1">
      <alignment vertical="center"/>
    </xf>
    <xf numFmtId="0" fontId="36" fillId="0" borderId="0" xfId="21" quotePrefix="1" applyFont="1" applyBorder="1" applyAlignment="1">
      <alignment vertical="center"/>
    </xf>
  </cellXfs>
  <cellStyles count="69">
    <cellStyle name="Comma" xfId="38" builtinId="3"/>
    <cellStyle name="Comma 18" xfId="10"/>
    <cellStyle name="Comma 18 2" xfId="47"/>
    <cellStyle name="Comma 18 2 2" xfId="53"/>
    <cellStyle name="Comma 2" xfId="9"/>
    <cellStyle name="Comma 2 2" xfId="22"/>
    <cellStyle name="Comma 2 3" xfId="48"/>
    <cellStyle name="Comma 2 3 2" xfId="52"/>
    <cellStyle name="Comma 3" xfId="20"/>
    <cellStyle name="Comma 3 2" xfId="62"/>
    <cellStyle name="Comma 4" xfId="31"/>
    <cellStyle name="Comma 5" xfId="33"/>
    <cellStyle name="Comma 6" xfId="65"/>
    <cellStyle name="Currency 2" xfId="25"/>
    <cellStyle name="Currency 2 2" xfId="43"/>
    <cellStyle name="Excel Built-in Normal" xfId="30"/>
    <cellStyle name="Normal" xfId="0" builtinId="0"/>
    <cellStyle name="Normal 10" xfId="24"/>
    <cellStyle name="Normal 10 2" xfId="49"/>
    <cellStyle name="Normal 11" xfId="32"/>
    <cellStyle name="Normal 12" xfId="42"/>
    <cellStyle name="Normal 13" xfId="64"/>
    <cellStyle name="Normal 2" xfId="1"/>
    <cellStyle name="Normal 2 2" xfId="6"/>
    <cellStyle name="Normal 2 2 2" xfId="34"/>
    <cellStyle name="Normal 2 3" xfId="7"/>
    <cellStyle name="Normal 2 4" xfId="18"/>
    <cellStyle name="Normal 2 4 2" xfId="60"/>
    <cellStyle name="Normal 2 5" xfId="26"/>
    <cellStyle name="Normal 3" xfId="3"/>
    <cellStyle name="Normal 3 2" xfId="5"/>
    <cellStyle name="Normal 3 2 2" xfId="12"/>
    <cellStyle name="Normal 3 2 3" xfId="29"/>
    <cellStyle name="Normal 3 2 4" xfId="66"/>
    <cellStyle name="Normal 3 3" xfId="16"/>
    <cellStyle name="Normal 3 3 2" xfId="61"/>
    <cellStyle name="Normal 3 3 2 2" xfId="63"/>
    <cellStyle name="Normal 3 4" xfId="19"/>
    <cellStyle name="Normal 3 5" xfId="41"/>
    <cellStyle name="Normal 3 6" xfId="46"/>
    <cellStyle name="Normal 3 6 2" xfId="51"/>
    <cellStyle name="Normal 4" xfId="4"/>
    <cellStyle name="Normal 4 2" xfId="23"/>
    <cellStyle name="Normal 5" xfId="8"/>
    <cellStyle name="Normal 5 2" xfId="27"/>
    <cellStyle name="Normal 5 2 2" xfId="37"/>
    <cellStyle name="Normal 5 2 2 2" xfId="59"/>
    <cellStyle name="Normal 5 3" xfId="68"/>
    <cellStyle name="Normal 6" xfId="11"/>
    <cellStyle name="Normal 6 2" xfId="28"/>
    <cellStyle name="Normal 6 3" xfId="35"/>
    <cellStyle name="Normal 6 3 2" xfId="45"/>
    <cellStyle name="Normal 6 3 3" xfId="54"/>
    <cellStyle name="Normal 6 3 4" xfId="55"/>
    <cellStyle name="Normal 7" xfId="15"/>
    <cellStyle name="Normal 8" xfId="21"/>
    <cellStyle name="Normal 8 2" xfId="36"/>
    <cellStyle name="Normal 8 2 2" xfId="56"/>
    <cellStyle name="Normal 8 2 2 2" xfId="57"/>
    <cellStyle name="Normal 8 2 3" xfId="58"/>
    <cellStyle name="Normal 8 3" xfId="67"/>
    <cellStyle name="Normal 9" xfId="13"/>
    <cellStyle name="Normal_59.  No. of Life Insurance Offices" xfId="17"/>
    <cellStyle name="Normal_Claims Statistics Jun10ANAND" xfId="14"/>
    <cellStyle name="Normal_Final of R&amp;S  life &amp; nonlife 06-07 2" xfId="40"/>
    <cellStyle name="Percent" xfId="50" builtinId="5"/>
    <cellStyle name="Percent 2" xfId="2"/>
    <cellStyle name="Percent 2 2" xfId="44"/>
    <cellStyle name="Percent 5" xfId="39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4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1%20To%20X\2020-21_4.Form%201%20to%20X_upto%20March_2021_Audited_under%20check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RDA%20ANNUAL%20REPORT%202013-14\arirda2.fn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andbook%202021-22/Draft%20Handbook%202021-22/Handbook%202021-22_new%20tabl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yaz\Desktop\arirda2.fna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yaz/Desktop/arirda2.fna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brahmanyam/Desktop/Annual%20Report%20and%20Handbook%202014-15/AR-HB%20data%20for%202014-15/Annual%20Report-final%20fna%20life-revised/arirda2.fn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ark"/>
      <sheetName val="Input"/>
      <sheetName val="Sector Master"/>
      <sheetName val="State Master"/>
      <sheetName val="Reports"/>
      <sheetName val="Form I"/>
      <sheetName val="State_Seg_GDP_F1"/>
      <sheetName val="Ins_Seg_GDP_F1"/>
      <sheetName val="Sheet1"/>
      <sheetName val="Form II"/>
      <sheetName val="Channel_Seg_GDP_F2"/>
      <sheetName val="Ins_Seg_GDP_F2"/>
      <sheetName val="Ins_Channel_GDP_F2"/>
      <sheetName val="Validation_Total_FII"/>
      <sheetName val="Form III"/>
      <sheetName val="Validation_Total_F3"/>
      <sheetName val="State_Seg_RC_F3"/>
      <sheetName val="Ins_Seg_RC_F3"/>
      <sheetName val="Form IV"/>
      <sheetName val="Validation_Total_F4"/>
      <sheetName val="Ins_Seg_IC_F4"/>
      <sheetName val="State_Segment_IC_F4"/>
      <sheetName val="Form V"/>
      <sheetName val="Channel_Seg_PC_F5"/>
      <sheetName val="Ins_Seg_PC_F5"/>
      <sheetName val="Ins_Channel_PC_F5"/>
      <sheetName val="Validation_Total_F5"/>
      <sheetName val="Form VI"/>
      <sheetName val="Gross IncurredtoGDP Ratio"/>
      <sheetName val="Sheet2"/>
      <sheetName val="AA_Seg_PC_F6"/>
      <sheetName val="AA_Seg_OC_F6"/>
      <sheetName val="AA_Ins_Seg_PC_F6"/>
      <sheetName val="AA_Ins_Seg_OC_F6"/>
      <sheetName val="Ins_Seg_Num_Claims_F6"/>
      <sheetName val="Ins_Seg_Amt_Claims_F6"/>
      <sheetName val="Seg_Num_Claims_F6"/>
      <sheetName val="Filter Master"/>
      <sheetName val="Seg_Amt_Claims_F6"/>
      <sheetName val="Form IX"/>
      <sheetName val="Agents Master"/>
      <sheetName val="Ins_Individual agents"/>
      <sheetName val="Ins_Agents_F9"/>
      <sheetName val="Ins_Offices_F10"/>
      <sheetName val="Ins_Offices_F10 (2)"/>
      <sheetName val="Form X"/>
      <sheetName val="State_Offices_F10"/>
      <sheetName val="State_Ins_Offices_F10"/>
      <sheetName val="Form VII"/>
      <sheetName val="Ins_MI_F7"/>
      <sheetName val="Form VIII"/>
      <sheetName val="Ins_MI_Claims_F8"/>
      <sheetName val="AA_Ins_MI_PC_F8"/>
      <sheetName val="AA_Ins_MI_OC_F8"/>
      <sheetName val="State_wise_Summary"/>
      <sheetName val="Summary"/>
      <sheetName val="Insurer Wise Summary"/>
      <sheetName val="LOB_ wise Summary"/>
      <sheetName val="Valiadation_Check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2</v>
          </cell>
          <cell r="C7">
            <v>1.4231699999999996E-2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803659</v>
          </cell>
          <cell r="M7">
            <v>79.265648808965167</v>
          </cell>
          <cell r="N7">
            <v>293070</v>
          </cell>
          <cell r="O7">
            <v>188.83037522087804</v>
          </cell>
          <cell r="P7">
            <v>85</v>
          </cell>
          <cell r="Q7">
            <v>31.281904599999997</v>
          </cell>
          <cell r="R7">
            <v>42</v>
          </cell>
          <cell r="S7">
            <v>4.6650973955713786</v>
          </cell>
          <cell r="T7">
            <v>956</v>
          </cell>
          <cell r="U7">
            <v>117066168</v>
          </cell>
          <cell r="V7">
            <v>118.05089579955062</v>
          </cell>
          <cell r="W7">
            <v>2</v>
          </cell>
          <cell r="X7">
            <v>0.26759550847457636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1</v>
          </cell>
          <cell r="AD7">
            <v>1.0763199999999999E-2</v>
          </cell>
          <cell r="AE7">
            <v>1097817</v>
          </cell>
          <cell r="AF7">
            <v>422.3865122334397</v>
          </cell>
        </row>
        <row r="8">
          <cell r="B8">
            <v>1163385</v>
          </cell>
          <cell r="C8">
            <v>1656.5497718000001</v>
          </cell>
          <cell r="D8">
            <v>141163</v>
          </cell>
          <cell r="E8">
            <v>155.83689380000001</v>
          </cell>
          <cell r="F8">
            <v>46</v>
          </cell>
          <cell r="G8">
            <v>10.5105168</v>
          </cell>
          <cell r="H8">
            <v>153</v>
          </cell>
          <cell r="I8">
            <v>17.693372399999998</v>
          </cell>
          <cell r="J8">
            <v>8761</v>
          </cell>
          <cell r="K8">
            <v>220.81086120000001</v>
          </cell>
          <cell r="L8">
            <v>5389070</v>
          </cell>
          <cell r="M8">
            <v>2011.158476999999</v>
          </cell>
          <cell r="N8">
            <v>2680596</v>
          </cell>
          <cell r="O8">
            <v>2715.173386200001</v>
          </cell>
          <cell r="P8">
            <v>50605</v>
          </cell>
          <cell r="Q8">
            <v>330.35146020000002</v>
          </cell>
          <cell r="R8">
            <v>5225937</v>
          </cell>
          <cell r="S8">
            <v>201.58635410000005</v>
          </cell>
          <cell r="T8">
            <v>3549892</v>
          </cell>
          <cell r="U8">
            <v>17824776</v>
          </cell>
          <cell r="V8">
            <v>2074.5896243999996</v>
          </cell>
          <cell r="W8">
            <v>142290</v>
          </cell>
          <cell r="X8">
            <v>25.561254700000003</v>
          </cell>
          <cell r="Y8">
            <v>1526397</v>
          </cell>
          <cell r="Z8">
            <v>2556.3815753000003</v>
          </cell>
          <cell r="AA8">
            <v>36</v>
          </cell>
          <cell r="AB8">
            <v>13.0701857</v>
          </cell>
          <cell r="AC8">
            <v>5095108</v>
          </cell>
          <cell r="AD8">
            <v>580.25621489999992</v>
          </cell>
          <cell r="AE8">
            <v>24973439</v>
          </cell>
          <cell r="AF8">
            <v>12569.529948500003</v>
          </cell>
        </row>
        <row r="9">
          <cell r="B9">
            <v>100895</v>
          </cell>
          <cell r="C9">
            <v>324.21520034799994</v>
          </cell>
          <cell r="D9">
            <v>45423</v>
          </cell>
          <cell r="E9">
            <v>75.122733793999984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2876</v>
          </cell>
          <cell r="K9">
            <v>40.252924538000002</v>
          </cell>
          <cell r="L9">
            <v>2476288</v>
          </cell>
          <cell r="M9">
            <v>806.10269450900012</v>
          </cell>
          <cell r="N9">
            <v>995434</v>
          </cell>
          <cell r="O9">
            <v>562.3772096670001</v>
          </cell>
          <cell r="P9">
            <v>8868</v>
          </cell>
          <cell r="Q9">
            <v>49.790065860000013</v>
          </cell>
          <cell r="R9">
            <v>262935</v>
          </cell>
          <cell r="S9">
            <v>48.03388627800004</v>
          </cell>
          <cell r="T9">
            <v>1835782</v>
          </cell>
          <cell r="U9">
            <v>2744989</v>
          </cell>
          <cell r="V9">
            <v>393.72395543700162</v>
          </cell>
          <cell r="W9">
            <v>15456</v>
          </cell>
          <cell r="X9">
            <v>15.023392817000003</v>
          </cell>
          <cell r="Y9">
            <v>149061</v>
          </cell>
          <cell r="Z9">
            <v>804.14798935099782</v>
          </cell>
          <cell r="AA9">
            <v>6</v>
          </cell>
          <cell r="AB9">
            <v>1.9981738000000002</v>
          </cell>
          <cell r="AC9">
            <v>199871</v>
          </cell>
          <cell r="AD9">
            <v>39.115865403001401</v>
          </cell>
          <cell r="AE9">
            <v>6092895</v>
          </cell>
          <cell r="AF9">
            <v>3159.9040918020014</v>
          </cell>
        </row>
        <row r="10">
          <cell r="B10">
            <v>708022</v>
          </cell>
          <cell r="C10">
            <v>444.71069931599976</v>
          </cell>
          <cell r="D10">
            <v>18624</v>
          </cell>
          <cell r="E10">
            <v>77.963553039999908</v>
          </cell>
          <cell r="F10">
            <v>2</v>
          </cell>
          <cell r="G10">
            <v>0.58201396799999994</v>
          </cell>
          <cell r="H10">
            <v>0</v>
          </cell>
          <cell r="I10">
            <v>0</v>
          </cell>
          <cell r="J10">
            <v>6894</v>
          </cell>
          <cell r="K10">
            <v>29.195997563999999</v>
          </cell>
          <cell r="L10">
            <v>5247469</v>
          </cell>
          <cell r="M10">
            <v>1077.2991630480005</v>
          </cell>
          <cell r="N10">
            <v>51959</v>
          </cell>
          <cell r="O10">
            <v>2047.5828365610062</v>
          </cell>
          <cell r="P10">
            <v>4657</v>
          </cell>
          <cell r="Q10">
            <v>18.023802619999998</v>
          </cell>
          <cell r="R10">
            <v>37823</v>
          </cell>
          <cell r="S10">
            <v>247.89314729999995</v>
          </cell>
          <cell r="T10">
            <v>250610</v>
          </cell>
          <cell r="U10">
            <v>4566345</v>
          </cell>
          <cell r="V10">
            <v>414.36586603900003</v>
          </cell>
          <cell r="W10">
            <v>799</v>
          </cell>
          <cell r="X10">
            <v>0.28637400000000002</v>
          </cell>
          <cell r="Y10">
            <v>51</v>
          </cell>
          <cell r="Z10">
            <v>1.7186311000000001</v>
          </cell>
          <cell r="AA10">
            <v>0</v>
          </cell>
          <cell r="AB10">
            <v>0</v>
          </cell>
          <cell r="AC10">
            <v>43515</v>
          </cell>
          <cell r="AD10">
            <v>28.586151215000001</v>
          </cell>
          <cell r="AE10">
            <v>6370425</v>
          </cell>
          <cell r="AF10">
            <v>4388.2082357710069</v>
          </cell>
        </row>
        <row r="11">
          <cell r="B11">
            <v>84388</v>
          </cell>
          <cell r="C11">
            <v>30.68075771799986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129121</v>
          </cell>
          <cell r="M11">
            <v>15.470908947999874</v>
          </cell>
          <cell r="N11">
            <v>37655</v>
          </cell>
          <cell r="O11">
            <v>26.348136174001134</v>
          </cell>
          <cell r="P11">
            <v>0</v>
          </cell>
          <cell r="Q11">
            <v>0</v>
          </cell>
          <cell r="R11">
            <v>28832</v>
          </cell>
          <cell r="S11">
            <v>5.2200729829999863</v>
          </cell>
          <cell r="T11">
            <v>36077</v>
          </cell>
          <cell r="U11">
            <v>53196</v>
          </cell>
          <cell r="V11">
            <v>20.598353825499967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14</v>
          </cell>
          <cell r="AD11">
            <v>6.0814473379278402</v>
          </cell>
          <cell r="AE11">
            <v>316087</v>
          </cell>
          <cell r="AF11">
            <v>104.39967698642866</v>
          </cell>
        </row>
        <row r="12">
          <cell r="B12">
            <v>1403</v>
          </cell>
          <cell r="C12">
            <v>10.88936495463339</v>
          </cell>
          <cell r="D12">
            <v>38</v>
          </cell>
          <cell r="E12">
            <v>5.6320993958644081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23</v>
          </cell>
          <cell r="K12">
            <v>1.4646723211270085</v>
          </cell>
          <cell r="L12">
            <v>117689</v>
          </cell>
          <cell r="M12">
            <v>71.228898205999499</v>
          </cell>
          <cell r="N12">
            <v>23373</v>
          </cell>
          <cell r="O12">
            <v>40.212741604000414</v>
          </cell>
          <cell r="P12">
            <v>0</v>
          </cell>
          <cell r="Q12">
            <v>5.0000000000000002E-5</v>
          </cell>
          <cell r="R12">
            <v>111</v>
          </cell>
          <cell r="S12">
            <v>4.7266484387365022</v>
          </cell>
          <cell r="T12">
            <v>45475</v>
          </cell>
          <cell r="U12">
            <v>265467</v>
          </cell>
          <cell r="V12">
            <v>84.095581729171172</v>
          </cell>
          <cell r="W12">
            <v>1</v>
          </cell>
          <cell r="X12">
            <v>9.7007542000000002E-2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45</v>
          </cell>
          <cell r="AD12">
            <v>0.22670091128602299</v>
          </cell>
          <cell r="AE12">
            <v>188158</v>
          </cell>
          <cell r="AF12">
            <v>218.57376510281844</v>
          </cell>
        </row>
        <row r="13">
          <cell r="B13">
            <v>178214</v>
          </cell>
          <cell r="C13">
            <v>443.79620800500049</v>
          </cell>
          <cell r="D13">
            <v>53258</v>
          </cell>
          <cell r="E13">
            <v>62.987744390999943</v>
          </cell>
          <cell r="F13">
            <v>1</v>
          </cell>
          <cell r="G13">
            <v>0.72341890000000009</v>
          </cell>
          <cell r="H13">
            <v>2</v>
          </cell>
          <cell r="I13">
            <v>4.6678046200000001</v>
          </cell>
          <cell r="J13">
            <v>7272</v>
          </cell>
          <cell r="K13">
            <v>46.879388247000009</v>
          </cell>
          <cell r="L13">
            <v>1181349</v>
          </cell>
          <cell r="M13">
            <v>625.32003274700469</v>
          </cell>
          <cell r="N13">
            <v>399707</v>
          </cell>
          <cell r="O13">
            <v>726.06310155098322</v>
          </cell>
          <cell r="P13">
            <v>22623</v>
          </cell>
          <cell r="Q13">
            <v>57.858052952000008</v>
          </cell>
          <cell r="R13">
            <v>689783</v>
          </cell>
          <cell r="S13">
            <v>79.252739681988913</v>
          </cell>
          <cell r="T13">
            <v>324238</v>
          </cell>
          <cell r="U13">
            <v>2589499</v>
          </cell>
          <cell r="V13">
            <v>448.16560800900629</v>
          </cell>
          <cell r="W13">
            <v>2641</v>
          </cell>
          <cell r="X13">
            <v>1.1749466429999993</v>
          </cell>
          <cell r="Y13">
            <v>105</v>
          </cell>
          <cell r="Z13">
            <v>1133.7712777649999</v>
          </cell>
          <cell r="AA13">
            <v>0</v>
          </cell>
          <cell r="AB13">
            <v>0</v>
          </cell>
          <cell r="AC13">
            <v>355297</v>
          </cell>
          <cell r="AD13">
            <v>204.57384765500129</v>
          </cell>
          <cell r="AE13">
            <v>3214490</v>
          </cell>
          <cell r="AF13">
            <v>3835.2341711669847</v>
          </cell>
        </row>
        <row r="14">
          <cell r="B14">
            <v>26788</v>
          </cell>
          <cell r="C14">
            <v>162.16649587900002</v>
          </cell>
          <cell r="D14">
            <v>65</v>
          </cell>
          <cell r="E14">
            <v>0.98469859999999998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1700</v>
          </cell>
          <cell r="K14">
            <v>8.4215780319999993</v>
          </cell>
          <cell r="L14">
            <v>2672650</v>
          </cell>
          <cell r="M14">
            <v>525.14439887599997</v>
          </cell>
          <cell r="N14">
            <v>2795470</v>
          </cell>
          <cell r="O14">
            <v>1432.1677914209993</v>
          </cell>
          <cell r="P14">
            <v>7604</v>
          </cell>
          <cell r="Q14">
            <v>70.776839579000011</v>
          </cell>
          <cell r="R14">
            <v>5675</v>
          </cell>
          <cell r="S14">
            <v>28.075524100999996</v>
          </cell>
          <cell r="T14">
            <v>37600</v>
          </cell>
          <cell r="U14">
            <v>0</v>
          </cell>
          <cell r="V14">
            <v>185.45397860199998</v>
          </cell>
          <cell r="W14">
            <v>1477</v>
          </cell>
          <cell r="X14">
            <v>0.50786989799999993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8463</v>
          </cell>
          <cell r="AD14">
            <v>3.9203144020000007</v>
          </cell>
          <cell r="AE14">
            <v>5557493</v>
          </cell>
          <cell r="AF14">
            <v>2417.6194893899992</v>
          </cell>
        </row>
        <row r="15">
          <cell r="B15">
            <v>211699</v>
          </cell>
          <cell r="C15">
            <v>1175.11938271028</v>
          </cell>
          <cell r="D15">
            <v>324211</v>
          </cell>
          <cell r="E15">
            <v>126.60891483910004</v>
          </cell>
          <cell r="F15">
            <v>33</v>
          </cell>
          <cell r="G15">
            <v>22.277012373999995</v>
          </cell>
          <cell r="H15">
            <v>32</v>
          </cell>
          <cell r="I15">
            <v>12.193415868859999</v>
          </cell>
          <cell r="J15">
            <v>4420</v>
          </cell>
          <cell r="K15">
            <v>174.80580584417999</v>
          </cell>
          <cell r="L15">
            <v>4153283</v>
          </cell>
          <cell r="M15">
            <v>1504.9514522960003</v>
          </cell>
          <cell r="N15">
            <v>1990150</v>
          </cell>
          <cell r="O15">
            <v>1901.5040104309874</v>
          </cell>
          <cell r="P15">
            <v>10067</v>
          </cell>
          <cell r="Q15">
            <v>313.22859486953996</v>
          </cell>
          <cell r="R15">
            <v>1503746</v>
          </cell>
          <cell r="S15">
            <v>539.9682785240002</v>
          </cell>
          <cell r="T15">
            <v>1957935</v>
          </cell>
          <cell r="U15">
            <v>7818743</v>
          </cell>
          <cell r="V15">
            <v>3733.4807012850001</v>
          </cell>
          <cell r="W15">
            <v>6965</v>
          </cell>
          <cell r="X15">
            <v>8.1515693210000002</v>
          </cell>
          <cell r="Y15">
            <v>980</v>
          </cell>
          <cell r="Z15">
            <v>2572.9720802590064</v>
          </cell>
          <cell r="AA15">
            <v>85</v>
          </cell>
          <cell r="AB15">
            <v>40.563043629999996</v>
          </cell>
          <cell r="AC15">
            <v>41110</v>
          </cell>
          <cell r="AD15">
            <v>169.27849775086995</v>
          </cell>
          <cell r="AE15">
            <v>10204716</v>
          </cell>
          <cell r="AF15">
            <v>12295.102760002823</v>
          </cell>
        </row>
        <row r="16">
          <cell r="B16">
            <v>245352</v>
          </cell>
          <cell r="C16">
            <v>2157.7882299999997</v>
          </cell>
          <cell r="D16">
            <v>82001</v>
          </cell>
          <cell r="E16">
            <v>391.62126320000004</v>
          </cell>
          <cell r="F16">
            <v>134</v>
          </cell>
          <cell r="G16">
            <v>87.105916999999977</v>
          </cell>
          <cell r="H16">
            <v>194</v>
          </cell>
          <cell r="I16">
            <v>108.19214000000002</v>
          </cell>
          <cell r="J16">
            <v>26949</v>
          </cell>
          <cell r="K16">
            <v>389.65186869999991</v>
          </cell>
          <cell r="L16">
            <v>11750664</v>
          </cell>
          <cell r="M16">
            <v>3684.5887687000004</v>
          </cell>
          <cell r="N16">
            <v>8026252</v>
          </cell>
          <cell r="O16">
            <v>3335.33878</v>
          </cell>
          <cell r="P16">
            <v>136067</v>
          </cell>
          <cell r="Q16">
            <v>504.10605999999984</v>
          </cell>
          <cell r="R16">
            <v>135389</v>
          </cell>
          <cell r="S16">
            <v>330.57048089999995</v>
          </cell>
          <cell r="T16">
            <v>552329</v>
          </cell>
          <cell r="U16">
            <v>7909742</v>
          </cell>
          <cell r="V16">
            <v>2639.1749244999992</v>
          </cell>
          <cell r="W16">
            <v>194534</v>
          </cell>
          <cell r="X16">
            <v>51.603957900000026</v>
          </cell>
          <cell r="Y16">
            <v>496</v>
          </cell>
          <cell r="Z16">
            <v>32.549640000000004</v>
          </cell>
          <cell r="AA16">
            <v>83</v>
          </cell>
          <cell r="AB16">
            <v>36.404959999999996</v>
          </cell>
          <cell r="AC16">
            <v>582632</v>
          </cell>
          <cell r="AD16">
            <v>254.39708359999997</v>
          </cell>
          <cell r="AE16">
            <v>21733076</v>
          </cell>
          <cell r="AF16">
            <v>14003.094074500001</v>
          </cell>
        </row>
        <row r="17">
          <cell r="B17">
            <v>121555</v>
          </cell>
          <cell r="C17">
            <v>814.95810722900148</v>
          </cell>
          <cell r="D17">
            <v>30906</v>
          </cell>
          <cell r="E17">
            <v>143.00727567900006</v>
          </cell>
          <cell r="F17">
            <v>661</v>
          </cell>
          <cell r="G17">
            <v>13.005169330000001</v>
          </cell>
          <cell r="H17">
            <v>0</v>
          </cell>
          <cell r="I17">
            <v>8.4986400000000004E-2</v>
          </cell>
          <cell r="J17">
            <v>15723</v>
          </cell>
          <cell r="K17">
            <v>100.79065461200004</v>
          </cell>
          <cell r="L17">
            <v>4621642</v>
          </cell>
          <cell r="M17">
            <v>1723.0950106495</v>
          </cell>
          <cell r="N17">
            <v>3060353</v>
          </cell>
          <cell r="O17">
            <v>1998.0391477110004</v>
          </cell>
          <cell r="P17">
            <v>7383</v>
          </cell>
          <cell r="Q17">
            <v>114.70414654999999</v>
          </cell>
          <cell r="R17">
            <v>177805</v>
          </cell>
          <cell r="S17">
            <v>101.69322425000014</v>
          </cell>
          <cell r="T17">
            <v>430058</v>
          </cell>
          <cell r="U17">
            <v>17672266</v>
          </cell>
          <cell r="V17">
            <v>1561.6943454760008</v>
          </cell>
          <cell r="W17">
            <v>1800</v>
          </cell>
          <cell r="X17">
            <v>0.85441212900000052</v>
          </cell>
          <cell r="Y17">
            <v>261</v>
          </cell>
          <cell r="Z17">
            <v>1541.2858947</v>
          </cell>
          <cell r="AA17">
            <v>55</v>
          </cell>
          <cell r="AB17">
            <v>46.011138504999998</v>
          </cell>
          <cell r="AC17">
            <v>365375</v>
          </cell>
          <cell r="AD17">
            <v>251.65987244800039</v>
          </cell>
          <cell r="AE17">
            <v>8833577</v>
          </cell>
          <cell r="AF17">
            <v>8410.8833856684978</v>
          </cell>
        </row>
        <row r="18">
          <cell r="B18">
            <v>25971</v>
          </cell>
          <cell r="C18">
            <v>35.470099517999962</v>
          </cell>
          <cell r="D18">
            <v>3</v>
          </cell>
          <cell r="E18">
            <v>9.2728330999999997E-2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152</v>
          </cell>
          <cell r="K18">
            <v>1.2121736209999998</v>
          </cell>
          <cell r="L18">
            <v>432251</v>
          </cell>
          <cell r="M18">
            <v>159.78854803127189</v>
          </cell>
          <cell r="N18">
            <v>106379</v>
          </cell>
          <cell r="O18">
            <v>126.51972178356759</v>
          </cell>
          <cell r="P18">
            <v>301</v>
          </cell>
          <cell r="Q18">
            <v>0.73446911399999992</v>
          </cell>
          <cell r="R18">
            <v>518117</v>
          </cell>
          <cell r="S18">
            <v>28.542017081005362</v>
          </cell>
          <cell r="T18">
            <v>1167142</v>
          </cell>
          <cell r="U18">
            <v>1323436</v>
          </cell>
          <cell r="V18">
            <v>179.16860436000644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10205</v>
          </cell>
          <cell r="AD18">
            <v>12.463957725000002</v>
          </cell>
          <cell r="AE18">
            <v>2260521</v>
          </cell>
          <cell r="AF18">
            <v>543.99231956485119</v>
          </cell>
        </row>
        <row r="19">
          <cell r="B19">
            <v>-21894</v>
          </cell>
          <cell r="C19">
            <v>97.897833778000006</v>
          </cell>
          <cell r="D19">
            <v>14338</v>
          </cell>
          <cell r="E19">
            <v>30.240298299999996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1954</v>
          </cell>
          <cell r="K19">
            <v>27.170825220999994</v>
          </cell>
          <cell r="L19">
            <v>1971504</v>
          </cell>
          <cell r="M19">
            <v>545.58263210600012</v>
          </cell>
          <cell r="N19">
            <v>31180</v>
          </cell>
          <cell r="O19">
            <v>407.13558451699549</v>
          </cell>
          <cell r="P19">
            <v>4182</v>
          </cell>
          <cell r="Q19">
            <v>22.326208190999999</v>
          </cell>
          <cell r="R19">
            <v>105857</v>
          </cell>
          <cell r="S19">
            <v>20.218613966999992</v>
          </cell>
          <cell r="T19">
            <v>92711</v>
          </cell>
          <cell r="U19">
            <v>697112</v>
          </cell>
          <cell r="V19">
            <v>220.16712130899984</v>
          </cell>
          <cell r="W19">
            <v>266900</v>
          </cell>
          <cell r="X19">
            <v>7.9040604140038591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190703</v>
          </cell>
          <cell r="AD19">
            <v>67.068277407000011</v>
          </cell>
          <cell r="AE19">
            <v>2657435</v>
          </cell>
          <cell r="AF19">
            <v>1445.7114552099988</v>
          </cell>
        </row>
        <row r="20">
          <cell r="B20">
            <v>16538</v>
          </cell>
          <cell r="C20">
            <v>144.49903685899997</v>
          </cell>
          <cell r="D20">
            <v>513</v>
          </cell>
          <cell r="E20">
            <v>21.430428399999997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489</v>
          </cell>
          <cell r="K20">
            <v>7.2105268370000006</v>
          </cell>
          <cell r="L20">
            <v>1431785</v>
          </cell>
          <cell r="M20">
            <v>285.87149714899988</v>
          </cell>
          <cell r="N20">
            <v>39554</v>
          </cell>
          <cell r="O20">
            <v>682.66709101899994</v>
          </cell>
          <cell r="P20">
            <v>1230</v>
          </cell>
          <cell r="Q20">
            <v>51.563435899999995</v>
          </cell>
          <cell r="R20">
            <v>27954</v>
          </cell>
          <cell r="S20">
            <v>4.4130157069999987</v>
          </cell>
          <cell r="T20">
            <v>60038</v>
          </cell>
          <cell r="U20">
            <v>244379</v>
          </cell>
          <cell r="V20">
            <v>76.207799039999998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5443</v>
          </cell>
          <cell r="AD20">
            <v>9.729700244</v>
          </cell>
          <cell r="AE20">
            <v>1583544</v>
          </cell>
          <cell r="AF20">
            <v>1283.592531155</v>
          </cell>
        </row>
        <row r="21">
          <cell r="B21">
            <v>547</v>
          </cell>
          <cell r="C21">
            <v>11.787559265999995</v>
          </cell>
          <cell r="D21">
            <v>6</v>
          </cell>
          <cell r="E21">
            <v>0.24644056900000003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172</v>
          </cell>
          <cell r="K21">
            <v>1.2072868439999995</v>
          </cell>
          <cell r="L21">
            <v>146641</v>
          </cell>
          <cell r="M21">
            <v>122.8760328540002</v>
          </cell>
          <cell r="N21">
            <v>2204</v>
          </cell>
          <cell r="O21">
            <v>51.002871445992405</v>
          </cell>
          <cell r="P21">
            <v>4603</v>
          </cell>
          <cell r="Q21">
            <v>59.73514285800001</v>
          </cell>
          <cell r="R21">
            <v>105651</v>
          </cell>
          <cell r="S21">
            <v>3.5587841960001487</v>
          </cell>
          <cell r="T21">
            <v>68611</v>
          </cell>
          <cell r="U21">
            <v>159739</v>
          </cell>
          <cell r="V21">
            <v>19.203123800999993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1.0993634000000001</v>
          </cell>
          <cell r="AC21">
            <v>361</v>
          </cell>
          <cell r="AD21">
            <v>1.4985903209999991</v>
          </cell>
          <cell r="AE21">
            <v>328796</v>
          </cell>
          <cell r="AF21">
            <v>272.2151955549927</v>
          </cell>
        </row>
        <row r="22">
          <cell r="B22">
            <v>418592</v>
          </cell>
          <cell r="C22">
            <v>874.33420656344504</v>
          </cell>
          <cell r="D22">
            <v>32590</v>
          </cell>
          <cell r="E22">
            <v>72.818800820130022</v>
          </cell>
          <cell r="F22">
            <v>20</v>
          </cell>
          <cell r="G22">
            <v>11.783360750199996</v>
          </cell>
          <cell r="H22">
            <v>28</v>
          </cell>
          <cell r="I22">
            <v>27.586811553000008</v>
          </cell>
          <cell r="J22">
            <v>13028</v>
          </cell>
          <cell r="K22">
            <v>140.08728279810003</v>
          </cell>
          <cell r="L22">
            <v>2928397</v>
          </cell>
          <cell r="M22">
            <v>1314.5267450849999</v>
          </cell>
          <cell r="N22">
            <v>2295042</v>
          </cell>
          <cell r="O22">
            <v>2259.0697809629642</v>
          </cell>
          <cell r="P22">
            <v>28742</v>
          </cell>
          <cell r="Q22">
            <v>52.756795503745394</v>
          </cell>
          <cell r="R22">
            <v>31921</v>
          </cell>
          <cell r="S22">
            <v>53.54674727945018</v>
          </cell>
          <cell r="T22">
            <v>129678</v>
          </cell>
          <cell r="U22">
            <v>6391955</v>
          </cell>
          <cell r="V22">
            <v>887.20649255189608</v>
          </cell>
          <cell r="W22">
            <v>41432</v>
          </cell>
          <cell r="X22">
            <v>14.293085341000015</v>
          </cell>
          <cell r="Y22">
            <v>10977</v>
          </cell>
          <cell r="Z22">
            <v>2556.4802979464394</v>
          </cell>
          <cell r="AA22">
            <v>0</v>
          </cell>
          <cell r="AB22">
            <v>0</v>
          </cell>
          <cell r="AC22">
            <v>48195</v>
          </cell>
          <cell r="AD22">
            <v>45.789614263700507</v>
          </cell>
          <cell r="AE22">
            <v>5978642</v>
          </cell>
          <cell r="AF22">
            <v>8310.2800214190702</v>
          </cell>
        </row>
        <row r="23">
          <cell r="B23">
            <v>21832</v>
          </cell>
          <cell r="C23">
            <v>272.59274695250002</v>
          </cell>
          <cell r="D23">
            <v>60983</v>
          </cell>
          <cell r="E23">
            <v>35.271838127179997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6471</v>
          </cell>
          <cell r="K23">
            <v>62.007689595999985</v>
          </cell>
          <cell r="L23">
            <v>1513455</v>
          </cell>
          <cell r="M23">
            <v>996.14876523126554</v>
          </cell>
          <cell r="N23">
            <v>190883</v>
          </cell>
          <cell r="O23">
            <v>982.46510746966669</v>
          </cell>
          <cell r="P23">
            <v>3513</v>
          </cell>
          <cell r="Q23">
            <v>12.088163591999995</v>
          </cell>
          <cell r="R23">
            <v>20575</v>
          </cell>
          <cell r="S23">
            <v>51.853063075999991</v>
          </cell>
          <cell r="T23">
            <v>186079</v>
          </cell>
          <cell r="U23">
            <v>1036331</v>
          </cell>
          <cell r="V23">
            <v>342.86502527099998</v>
          </cell>
          <cell r="W23">
            <v>1788</v>
          </cell>
          <cell r="X23">
            <v>0.81363459999999999</v>
          </cell>
          <cell r="Y23">
            <v>56</v>
          </cell>
          <cell r="Z23">
            <v>56.911543188000024</v>
          </cell>
          <cell r="AA23">
            <v>0</v>
          </cell>
          <cell r="AB23">
            <v>0</v>
          </cell>
          <cell r="AC23">
            <v>1690</v>
          </cell>
          <cell r="AD23">
            <v>9.2658288422999995</v>
          </cell>
          <cell r="AE23">
            <v>2007325</v>
          </cell>
          <cell r="AF23">
            <v>2822.2834059459124</v>
          </cell>
        </row>
        <row r="24">
          <cell r="B24">
            <v>1481957</v>
          </cell>
          <cell r="C24">
            <v>1411.4378271</v>
          </cell>
          <cell r="D24">
            <v>6181</v>
          </cell>
          <cell r="E24">
            <v>33.592494517000006</v>
          </cell>
          <cell r="F24">
            <v>0</v>
          </cell>
          <cell r="G24">
            <v>0</v>
          </cell>
          <cell r="H24">
            <v>1</v>
          </cell>
          <cell r="I24">
            <v>0.10831810000000001</v>
          </cell>
          <cell r="J24">
            <v>2666</v>
          </cell>
          <cell r="K24">
            <v>41.472683671999995</v>
          </cell>
          <cell r="L24">
            <v>1299337</v>
          </cell>
          <cell r="M24">
            <v>888.74155158778001</v>
          </cell>
          <cell r="N24">
            <v>237924</v>
          </cell>
          <cell r="O24">
            <v>1255.1657434987815</v>
          </cell>
          <cell r="P24">
            <v>3643</v>
          </cell>
          <cell r="Q24">
            <v>34.692898703999802</v>
          </cell>
          <cell r="R24">
            <v>994243</v>
          </cell>
          <cell r="S24">
            <v>865.61609342898703</v>
          </cell>
          <cell r="T24">
            <v>638091</v>
          </cell>
          <cell r="U24">
            <v>5346063</v>
          </cell>
          <cell r="V24">
            <v>1256.3326785463403</v>
          </cell>
          <cell r="W24">
            <v>549</v>
          </cell>
          <cell r="X24">
            <v>0.4302587060000001</v>
          </cell>
          <cell r="Y24">
            <v>3103417</v>
          </cell>
          <cell r="Z24">
            <v>2277.0747154919836</v>
          </cell>
          <cell r="AA24">
            <v>93</v>
          </cell>
          <cell r="AB24">
            <v>30.130741415999996</v>
          </cell>
          <cell r="AC24">
            <v>833015</v>
          </cell>
          <cell r="AD24">
            <v>170.06151270006973</v>
          </cell>
          <cell r="AE24">
            <v>8601117</v>
          </cell>
          <cell r="AF24">
            <v>8264.8575174689431</v>
          </cell>
        </row>
        <row r="25">
          <cell r="B25">
            <v>63054</v>
          </cell>
          <cell r="C25">
            <v>39.632788299999994</v>
          </cell>
          <cell r="D25">
            <v>3147</v>
          </cell>
          <cell r="E25">
            <v>1.2053885999999998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6256</v>
          </cell>
          <cell r="K25">
            <v>14.599818130000001</v>
          </cell>
          <cell r="L25">
            <v>3590602</v>
          </cell>
          <cell r="M25">
            <v>476.94128484099997</v>
          </cell>
          <cell r="N25">
            <v>90659</v>
          </cell>
          <cell r="O25">
            <v>1572.2950201179999</v>
          </cell>
          <cell r="P25">
            <v>4762</v>
          </cell>
          <cell r="Q25">
            <v>4.7903500000000001</v>
          </cell>
          <cell r="R25">
            <v>105296</v>
          </cell>
          <cell r="S25">
            <v>12.509558678000001</v>
          </cell>
          <cell r="T25">
            <v>32219</v>
          </cell>
          <cell r="U25">
            <v>34945</v>
          </cell>
          <cell r="V25">
            <v>4.7405951000000002</v>
          </cell>
          <cell r="W25">
            <v>4</v>
          </cell>
          <cell r="X25">
            <v>8.7415999999999987E-3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39227</v>
          </cell>
          <cell r="AD25">
            <v>12.154044599999999</v>
          </cell>
          <cell r="AE25">
            <v>3935226</v>
          </cell>
          <cell r="AF25">
            <v>2138.8775899669999</v>
          </cell>
        </row>
        <row r="26">
          <cell r="B26">
            <v>662469</v>
          </cell>
          <cell r="C26">
            <v>1433.89932312</v>
          </cell>
          <cell r="D26">
            <v>66474</v>
          </cell>
          <cell r="E26">
            <v>346.29837391000018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7783</v>
          </cell>
          <cell r="K26">
            <v>75.989084017999971</v>
          </cell>
          <cell r="L26">
            <v>5219580</v>
          </cell>
          <cell r="M26">
            <v>2072.9035552029927</v>
          </cell>
          <cell r="N26">
            <v>506712</v>
          </cell>
          <cell r="O26">
            <v>2266.379834790001</v>
          </cell>
          <cell r="P26">
            <v>29951</v>
          </cell>
          <cell r="Q26">
            <v>380.61367249899973</v>
          </cell>
          <cell r="R26">
            <v>170599</v>
          </cell>
          <cell r="S26">
            <v>151.25802209999901</v>
          </cell>
          <cell r="T26">
            <v>266237</v>
          </cell>
          <cell r="U26">
            <v>4194204</v>
          </cell>
          <cell r="V26">
            <v>1070.1596846390005</v>
          </cell>
          <cell r="W26">
            <v>82723</v>
          </cell>
          <cell r="X26">
            <v>79.24287267699998</v>
          </cell>
          <cell r="Y26">
            <v>18649</v>
          </cell>
          <cell r="Z26">
            <v>62.534020151000007</v>
          </cell>
          <cell r="AA26">
            <v>143</v>
          </cell>
          <cell r="AB26">
            <v>55.087186700000004</v>
          </cell>
          <cell r="AC26">
            <v>617426</v>
          </cell>
          <cell r="AD26">
            <v>47.696784222999874</v>
          </cell>
          <cell r="AE26">
            <v>7648746</v>
          </cell>
          <cell r="AF26">
            <v>8042.062414029996</v>
          </cell>
        </row>
        <row r="27">
          <cell r="B27">
            <v>154812</v>
          </cell>
          <cell r="C27">
            <v>194.87779510000001</v>
          </cell>
          <cell r="D27">
            <v>1292</v>
          </cell>
          <cell r="E27">
            <v>11.975250099999997</v>
          </cell>
          <cell r="F27">
            <v>42</v>
          </cell>
          <cell r="G27">
            <v>24.339822300000002</v>
          </cell>
          <cell r="H27">
            <v>0</v>
          </cell>
          <cell r="I27">
            <v>0</v>
          </cell>
          <cell r="J27">
            <v>1246</v>
          </cell>
          <cell r="K27">
            <v>8.1727886999999981</v>
          </cell>
          <cell r="L27">
            <v>710704</v>
          </cell>
          <cell r="M27">
            <v>420.29988250000002</v>
          </cell>
          <cell r="N27">
            <v>1027235</v>
          </cell>
          <cell r="O27">
            <v>590.42926269999998</v>
          </cell>
          <cell r="P27">
            <v>288</v>
          </cell>
          <cell r="Q27">
            <v>4.4036219000000001</v>
          </cell>
          <cell r="R27">
            <v>15979</v>
          </cell>
          <cell r="S27">
            <v>131.37610169999999</v>
          </cell>
          <cell r="T27">
            <v>275370</v>
          </cell>
          <cell r="U27">
            <v>2425322</v>
          </cell>
          <cell r="V27">
            <v>244.82820875799999</v>
          </cell>
          <cell r="W27">
            <v>348</v>
          </cell>
          <cell r="X27">
            <v>8.7486699999999987E-2</v>
          </cell>
          <cell r="Y27">
            <v>664</v>
          </cell>
          <cell r="Z27">
            <v>1349.9047913000002</v>
          </cell>
          <cell r="AA27">
            <v>5</v>
          </cell>
          <cell r="AB27">
            <v>12.072899399999999</v>
          </cell>
          <cell r="AC27">
            <v>200077</v>
          </cell>
          <cell r="AD27">
            <v>59.39312319999997</v>
          </cell>
          <cell r="AE27">
            <v>2388062</v>
          </cell>
          <cell r="AF27">
            <v>3052.1610343579996</v>
          </cell>
        </row>
        <row r="28">
          <cell r="B28">
            <v>690405</v>
          </cell>
          <cell r="C28">
            <v>3771.3093020340002</v>
          </cell>
          <cell r="D28">
            <v>232042</v>
          </cell>
          <cell r="E28">
            <v>365.26126700000003</v>
          </cell>
          <cell r="F28">
            <v>10493</v>
          </cell>
          <cell r="G28">
            <v>485.68048958699995</v>
          </cell>
          <cell r="H28">
            <v>415</v>
          </cell>
          <cell r="I28">
            <v>272.27120720000005</v>
          </cell>
          <cell r="J28">
            <v>71385</v>
          </cell>
          <cell r="K28">
            <v>660.38994890000004</v>
          </cell>
          <cell r="L28">
            <v>9397536</v>
          </cell>
          <cell r="M28">
            <v>2691.1538770679999</v>
          </cell>
          <cell r="N28">
            <v>14236170</v>
          </cell>
          <cell r="O28">
            <v>6110.3805252000002</v>
          </cell>
          <cell r="P28">
            <v>178401</v>
          </cell>
          <cell r="Q28">
            <v>493.43600684700004</v>
          </cell>
          <cell r="R28">
            <v>2447037</v>
          </cell>
          <cell r="S28">
            <v>620.15324338799996</v>
          </cell>
          <cell r="T28">
            <v>1913387</v>
          </cell>
          <cell r="U28">
            <v>18982915</v>
          </cell>
          <cell r="V28">
            <v>10780.553327297001</v>
          </cell>
          <cell r="W28">
            <v>5412</v>
          </cell>
          <cell r="X28">
            <v>3.7165212999999993</v>
          </cell>
          <cell r="Y28">
            <v>4968</v>
          </cell>
          <cell r="Z28">
            <v>1067.5285495999999</v>
          </cell>
          <cell r="AA28">
            <v>175</v>
          </cell>
          <cell r="AB28">
            <v>96.545402399999986</v>
          </cell>
          <cell r="AC28">
            <v>992896</v>
          </cell>
          <cell r="AD28">
            <v>1130.096104724</v>
          </cell>
          <cell r="AE28">
            <v>30180722</v>
          </cell>
          <cell r="AF28">
            <v>28548.475772544985</v>
          </cell>
        </row>
        <row r="29">
          <cell r="B29">
            <v>252946</v>
          </cell>
          <cell r="C29">
            <v>1175.2862313059998</v>
          </cell>
          <cell r="D29">
            <v>66120</v>
          </cell>
          <cell r="E29">
            <v>108.41057177699999</v>
          </cell>
          <cell r="F29">
            <v>5837</v>
          </cell>
          <cell r="G29">
            <v>84.384205500000007</v>
          </cell>
          <cell r="H29">
            <v>502</v>
          </cell>
          <cell r="I29">
            <v>95.874597200000011</v>
          </cell>
          <cell r="J29">
            <v>24480</v>
          </cell>
          <cell r="K29">
            <v>277.31715819999999</v>
          </cell>
          <cell r="L29">
            <v>6863491</v>
          </cell>
          <cell r="M29">
            <v>1488.9329889999999</v>
          </cell>
          <cell r="N29">
            <v>4467547</v>
          </cell>
          <cell r="O29">
            <v>3376.8257744999996</v>
          </cell>
          <cell r="P29">
            <v>34434</v>
          </cell>
          <cell r="Q29">
            <v>79.665795700000004</v>
          </cell>
          <cell r="R29">
            <v>298479</v>
          </cell>
          <cell r="S29">
            <v>221.00394490000002</v>
          </cell>
          <cell r="T29">
            <v>1511375</v>
          </cell>
          <cell r="U29">
            <v>51410606</v>
          </cell>
          <cell r="V29">
            <v>5547.4600334940005</v>
          </cell>
          <cell r="W29">
            <v>1375</v>
          </cell>
          <cell r="X29">
            <v>1.062886606</v>
          </cell>
          <cell r="Y29">
            <v>552</v>
          </cell>
          <cell r="Z29">
            <v>1343.1353399610005</v>
          </cell>
          <cell r="AA29">
            <v>0</v>
          </cell>
          <cell r="AB29">
            <v>0</v>
          </cell>
          <cell r="AC29">
            <v>358778</v>
          </cell>
          <cell r="AD29">
            <v>341.47218698199998</v>
          </cell>
          <cell r="AE29">
            <v>13885916</v>
          </cell>
          <cell r="AF29">
            <v>14140.831715126</v>
          </cell>
        </row>
        <row r="30">
          <cell r="B30">
            <v>396749</v>
          </cell>
          <cell r="C30">
            <v>1650.5083</v>
          </cell>
          <cell r="D30">
            <v>117321</v>
          </cell>
          <cell r="E30">
            <v>191.17660000000001</v>
          </cell>
          <cell r="F30">
            <v>5909</v>
          </cell>
          <cell r="G30">
            <v>149.2124</v>
          </cell>
          <cell r="H30">
            <v>390</v>
          </cell>
          <cell r="I30">
            <v>124.6268</v>
          </cell>
          <cell r="J30">
            <v>23768</v>
          </cell>
          <cell r="K30">
            <v>254.71639999139992</v>
          </cell>
          <cell r="L30">
            <v>4034421</v>
          </cell>
          <cell r="M30">
            <v>1035.6643999999999</v>
          </cell>
          <cell r="N30">
            <v>1419248</v>
          </cell>
          <cell r="O30">
            <v>2711.3075000000008</v>
          </cell>
          <cell r="P30">
            <v>91827</v>
          </cell>
          <cell r="Q30">
            <v>137.59620000000004</v>
          </cell>
          <cell r="R30">
            <v>563946</v>
          </cell>
          <cell r="S30">
            <v>239.74480002000001</v>
          </cell>
          <cell r="T30">
            <v>2427156</v>
          </cell>
          <cell r="U30">
            <v>2296093</v>
          </cell>
          <cell r="V30">
            <v>4741.8603999999996</v>
          </cell>
          <cell r="W30">
            <v>2628</v>
          </cell>
          <cell r="X30">
            <v>1.9414000000000002</v>
          </cell>
          <cell r="Y30">
            <v>68</v>
          </cell>
          <cell r="Z30">
            <v>793.81610000000001</v>
          </cell>
          <cell r="AA30">
            <v>0</v>
          </cell>
          <cell r="AB30">
            <v>0</v>
          </cell>
          <cell r="AC30">
            <v>493565</v>
          </cell>
          <cell r="AD30">
            <v>417.53729996199996</v>
          </cell>
          <cell r="AE30">
            <v>9576996</v>
          </cell>
          <cell r="AF30">
            <v>12449.708599973397</v>
          </cell>
        </row>
        <row r="31">
          <cell r="B31">
            <v>569504</v>
          </cell>
          <cell r="C31">
            <v>1778.280238199</v>
          </cell>
          <cell r="D31">
            <v>74049</v>
          </cell>
          <cell r="E31">
            <v>179.900625835</v>
          </cell>
          <cell r="F31">
            <v>13884</v>
          </cell>
          <cell r="G31">
            <v>160.80084959999999</v>
          </cell>
          <cell r="H31">
            <v>409</v>
          </cell>
          <cell r="I31">
            <v>89.882223900000014</v>
          </cell>
          <cell r="J31">
            <v>38053</v>
          </cell>
          <cell r="K31">
            <v>385.86586210000002</v>
          </cell>
          <cell r="L31">
            <v>7136108</v>
          </cell>
          <cell r="M31">
            <v>1436.9266800959999</v>
          </cell>
          <cell r="N31">
            <v>4500072</v>
          </cell>
          <cell r="O31">
            <v>4366.9114306000001</v>
          </cell>
          <cell r="P31">
            <v>128263</v>
          </cell>
          <cell r="Q31">
            <v>205.47860456399997</v>
          </cell>
          <cell r="R31">
            <v>614406</v>
          </cell>
          <cell r="S31">
            <v>503.69274606799985</v>
          </cell>
          <cell r="T31">
            <v>1118204</v>
          </cell>
          <cell r="U31">
            <v>161265248</v>
          </cell>
          <cell r="V31">
            <v>6240.4654181209971</v>
          </cell>
          <cell r="W31">
            <v>1302</v>
          </cell>
          <cell r="X31">
            <v>1.0647667690000002</v>
          </cell>
          <cell r="Y31">
            <v>101</v>
          </cell>
          <cell r="Z31">
            <v>917.0747898999997</v>
          </cell>
          <cell r="AA31">
            <v>0</v>
          </cell>
          <cell r="AB31">
            <v>0</v>
          </cell>
          <cell r="AC31">
            <v>588956</v>
          </cell>
          <cell r="AD31">
            <v>438.35173346700003</v>
          </cell>
          <cell r="AE31">
            <v>14783311</v>
          </cell>
          <cell r="AF31">
            <v>16704.695969218992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41781171</v>
          </cell>
          <cell r="Z32">
            <v>12052.574355787783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41781171</v>
          </cell>
          <cell r="AF32">
            <v>12052.574355787783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11651</v>
          </cell>
          <cell r="AB33">
            <v>1062.2819</v>
          </cell>
          <cell r="AC33">
            <v>0</v>
          </cell>
          <cell r="AD33">
            <v>0</v>
          </cell>
          <cell r="AE33">
            <v>11651</v>
          </cell>
          <cell r="AF33">
            <v>1062.2819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126119</v>
          </cell>
          <cell r="S34">
            <v>134.79561680822724</v>
          </cell>
          <cell r="T34">
            <v>495847</v>
          </cell>
          <cell r="U34">
            <v>9954420</v>
          </cell>
          <cell r="V34">
            <v>1165.8420226489282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621966</v>
          </cell>
          <cell r="AF34">
            <v>1300.6376394571553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16457</v>
          </cell>
          <cell r="S35">
            <v>9.6929757980827667</v>
          </cell>
          <cell r="T35">
            <v>288497</v>
          </cell>
          <cell r="U35">
            <v>4791896</v>
          </cell>
          <cell r="V35">
            <v>744.52714717897118</v>
          </cell>
          <cell r="W35">
            <v>28</v>
          </cell>
          <cell r="X35">
            <v>1.2710310630000001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304982</v>
          </cell>
          <cell r="AF35">
            <v>755.49115404005363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149325</v>
          </cell>
          <cell r="S36">
            <v>81.058953023998868</v>
          </cell>
          <cell r="T36">
            <v>1249487</v>
          </cell>
          <cell r="U36">
            <v>6105586</v>
          </cell>
          <cell r="V36">
            <v>1665.9829267158907</v>
          </cell>
          <cell r="W36">
            <v>0</v>
          </cell>
          <cell r="X36">
            <v>3.7360229989999998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1398812</v>
          </cell>
          <cell r="AF36">
            <v>1750.777902738889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-93</v>
          </cell>
          <cell r="U37">
            <v>-10</v>
          </cell>
          <cell r="V37">
            <v>-1.3456684999999998E-2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-93</v>
          </cell>
          <cell r="AF37">
            <v>-1.3456684999999998E-2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151281</v>
          </cell>
          <cell r="S38">
            <v>225.69736575700509</v>
          </cell>
          <cell r="T38">
            <v>1178380</v>
          </cell>
          <cell r="U38">
            <v>7342207</v>
          </cell>
          <cell r="V38">
            <v>2310.0239739271569</v>
          </cell>
          <cell r="W38">
            <v>47151</v>
          </cell>
          <cell r="X38">
            <v>24.032300695999993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1376812</v>
          </cell>
          <cell r="AF38">
            <v>2559.7536403801637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591558</v>
          </cell>
          <cell r="S39">
            <v>169.26137542216671</v>
          </cell>
          <cell r="T39">
            <v>6398761</v>
          </cell>
          <cell r="U39">
            <v>18922815</v>
          </cell>
          <cell r="V39">
            <v>9218.5888470554983</v>
          </cell>
          <cell r="W39">
            <v>16</v>
          </cell>
          <cell r="X39">
            <v>0.68852307499999998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6990335</v>
          </cell>
          <cell r="AF39">
            <v>9388.5387455526634</v>
          </cell>
        </row>
        <row r="40">
          <cell r="B40">
            <v>7575185</v>
          </cell>
          <cell r="C40">
            <v>20112.701737755859</v>
          </cell>
          <cell r="D40">
            <v>1370748</v>
          </cell>
          <cell r="E40">
            <v>2437.6862830252749</v>
          </cell>
          <cell r="F40">
            <v>37063</v>
          </cell>
          <cell r="G40">
            <v>1050.4051761092001</v>
          </cell>
          <cell r="H40">
            <v>2126</v>
          </cell>
          <cell r="I40">
            <v>753.18167724186014</v>
          </cell>
          <cell r="J40">
            <v>272521</v>
          </cell>
          <cell r="K40">
            <v>2969.6932796868068</v>
          </cell>
          <cell r="L40">
            <v>85218696</v>
          </cell>
          <cell r="M40">
            <v>26059.983894540779</v>
          </cell>
          <cell r="N40">
            <v>49504828</v>
          </cell>
          <cell r="O40">
            <v>41732.192765145832</v>
          </cell>
          <cell r="P40">
            <v>762099</v>
          </cell>
          <cell r="Q40">
            <v>3030.0023426032849</v>
          </cell>
          <cell r="R40">
            <v>15122878</v>
          </cell>
          <cell r="S40">
            <v>5119.6784923512187</v>
          </cell>
          <cell r="T40">
            <v>28518129</v>
          </cell>
          <cell r="U40">
            <v>481436453</v>
          </cell>
          <cell r="V40">
            <v>58389.563808231913</v>
          </cell>
          <cell r="W40">
            <v>817621</v>
          </cell>
          <cell r="X40">
            <v>243.82197300447848</v>
          </cell>
          <cell r="Y40">
            <v>46597974</v>
          </cell>
          <cell r="Z40">
            <v>31119.861591801211</v>
          </cell>
          <cell r="AA40">
            <v>12332</v>
          </cell>
          <cell r="AB40">
            <v>1395.2649949509998</v>
          </cell>
          <cell r="AC40">
            <v>11071968</v>
          </cell>
          <cell r="AD40">
            <v>4300.6855174841567</v>
          </cell>
          <cell r="AE40">
            <v>246884168</v>
          </cell>
          <cell r="AF40">
            <v>198714.72353393285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Index 2021-22"/>
      <sheetName val="New Tables"/>
      <sheetName val="A (OLD)"/>
      <sheetName val="B"/>
      <sheetName val="A"/>
      <sheetName val="4"/>
      <sheetName val="5"/>
      <sheetName val="7"/>
      <sheetName val="9"/>
      <sheetName val="16"/>
      <sheetName val="18"/>
      <sheetName val="22"/>
      <sheetName val="51"/>
      <sheetName val="57"/>
      <sheetName val="8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F &amp; A Life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investments "/>
      <sheetName val="21(P)"/>
      <sheetName val="21 CYAR vs PYAR"/>
      <sheetName val="Statement 22 "/>
      <sheetName val="Statement 22  (2)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 (2)"/>
      <sheetName val="surrenders (P) (2)"/>
      <sheetName val="surrender"/>
      <sheetName val="surrenders (P)"/>
      <sheetName val="surrender CYAR vs PYAR"/>
      <sheetName val="Statement 13 (P) validations"/>
      <sheetName val="Statement 13 (P)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B17">
            <v>162643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F &amp; A Life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investments "/>
      <sheetName val="21(P)"/>
      <sheetName val="21 CYAR vs PYAR"/>
      <sheetName val="Statement 22 "/>
      <sheetName val="Statement 22  (2)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 (2)"/>
      <sheetName val="surrenders (P) (2)"/>
      <sheetName val="surrender"/>
      <sheetName val="surrenders (P)"/>
      <sheetName val="surrender CYAR vs PYAR"/>
      <sheetName val="Statement 13 (P) validations"/>
      <sheetName val="Statement 13 (P)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B17">
            <v>162643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"/>
      <sheetName val="surrenders (P)"/>
      <sheetName val="surrender CYAR vs PYAR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ables/table1.xml><?xml version="1.0" encoding="utf-8"?>
<table xmlns="http://schemas.openxmlformats.org/spreadsheetml/2006/main" id="1" name="Table1" displayName="Table1" ref="A4:B46" totalsRowShown="0" headerRowDxfId="4" headerRowBorderDxfId="3" tableBorderDxfId="2" headerRowCellStyle="Normal 11">
  <tableColumns count="2">
    <tableColumn id="3" name="Table No." dataDxfId="1"/>
    <tableColumn id="2" name="Particular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/Life%20dept.%20Jan%202007/Life%20statistics/Analysis/Quarters/2008-09%20quarters/March,%202008%20quarter.xls" TargetMode="External"/><Relationship Id="rId2" Type="http://schemas.openxmlformats.org/officeDocument/2006/relationships/externalLinkPath" Target="/Life%20dept.%20Jan%202007/Life%20statistics/Analysis/Quarters/2008-09%20quarters/June,%202007%20quarter.xls" TargetMode="External"/><Relationship Id="rId1" Type="http://schemas.openxmlformats.org/officeDocument/2006/relationships/externalLinkPath" Target="/Life%20dept.%20Jan%202007/Life%20statistics/Analysis/Quarters/2008-09%20quarters/December,%202007%20quarter.xls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externalLinkPath" Target="/Life%20dept.%20Jan%202007/Life%20statistics/Analysis/Quarters/2008-09%20quarters/September,%202007%20quarter.xl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10.10.10.158\Life%20Department\Life%20dept.%20Jan%202007\Life%20Statistics%20Formats\March,%202008%20quarter.xls" TargetMode="External"/><Relationship Id="rId2" Type="http://schemas.openxmlformats.org/officeDocument/2006/relationships/externalLinkPath" Target="file:///\\10.10.10.158\Life%20Department\Life%20dept.%20Jan%202007\Life%20Statistics%20Formats\June,%202007%20quarter.xls" TargetMode="External"/><Relationship Id="rId1" Type="http://schemas.openxmlformats.org/officeDocument/2006/relationships/externalLinkPath" Target="file:///\\10.10.10.158\Life%20Department\Life%20dept.%20Jan%202007\Life%20Statistics%20Formats\December,%202007%20quarter.xls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externalLinkPath" Target="file:///\\10.10.10.158\Life%20Department\Life%20dept.%20Jan%202007\Life%20Statistics%20Formats\September,%202007%20quarter.xls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externalLinkPath" Target="/Life%20dept.%20Jan%202007/Life%20Statistics%20Formats/March,%202008%20quarter.xls" TargetMode="External"/><Relationship Id="rId2" Type="http://schemas.openxmlformats.org/officeDocument/2006/relationships/externalLinkPath" Target="/Life%20dept.%20Jan%202007/Life%20Statistics%20Formats/June,%202007%20quarter.xls" TargetMode="External"/><Relationship Id="rId1" Type="http://schemas.openxmlformats.org/officeDocument/2006/relationships/externalLinkPath" Target="/Life%20dept.%20Jan%202007/Life%20Statistics%20Formats/December,%202007%20quarter.xls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externalLinkPath" Target="/Life%20dept.%20Jan%202007/Life%20Statistics%20Formats/September,%202007%20quarter.xls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10.10.10.158\Life%20Department\Life%20dept.%20Jan%202007\Life%20Statistics%20Formats\March,%202008%20quarter.xls" TargetMode="External"/><Relationship Id="rId2" Type="http://schemas.openxmlformats.org/officeDocument/2006/relationships/externalLinkPath" Target="file:///\\10.10.10.158\Life%20Department\Life%20dept.%20Jan%202007\Life%20Statistics%20Formats\June,%202007%20quarter.xls" TargetMode="External"/><Relationship Id="rId1" Type="http://schemas.openxmlformats.org/officeDocument/2006/relationships/externalLinkPath" Target="file:///\\10.10.10.158\Life%20Department\Life%20dept.%20Jan%202007\Life%20Statistics%20Formats\December,%202007%20quarter.xls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externalLinkPath" Target="file:///\\10.10.10.158\Life%20Department\Life%20dept.%20Jan%202007\Life%20Statistics%20Formats\September,%202007%20quarter.xl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46"/>
  <sheetViews>
    <sheetView tabSelected="1" workbookViewId="0">
      <selection sqref="A1:B1"/>
    </sheetView>
  </sheetViews>
  <sheetFormatPr defaultColWidth="64.140625" defaultRowHeight="15" x14ac:dyDescent="0.25"/>
  <cols>
    <col min="1" max="1" width="7.42578125" style="218" customWidth="1"/>
    <col min="2" max="2" width="86.28515625" style="217" customWidth="1"/>
    <col min="3" max="3" width="5.140625" customWidth="1"/>
    <col min="4" max="18" width="10.7109375" style="192" customWidth="1"/>
    <col min="19" max="16384" width="64.140625" style="192"/>
  </cols>
  <sheetData>
    <row r="1" spans="1:3" s="217" customFormat="1" ht="24" customHeight="1" x14ac:dyDescent="0.2">
      <c r="A1" s="1341" t="s">
        <v>750</v>
      </c>
      <c r="B1" s="1341"/>
    </row>
    <row r="2" spans="1:3" s="217" customFormat="1" ht="19.5" customHeight="1" x14ac:dyDescent="0.2">
      <c r="A2" s="1342" t="s">
        <v>625</v>
      </c>
      <c r="B2" s="1342"/>
    </row>
    <row r="3" spans="1:3" s="217" customFormat="1" x14ac:dyDescent="0.2">
      <c r="A3" s="1343" t="s">
        <v>749</v>
      </c>
      <c r="B3" s="1343"/>
    </row>
    <row r="4" spans="1:3" ht="30" x14ac:dyDescent="0.25">
      <c r="A4" s="215" t="s">
        <v>624</v>
      </c>
      <c r="B4" s="215" t="s">
        <v>237</v>
      </c>
      <c r="C4" s="192"/>
    </row>
    <row r="5" spans="1:3" x14ac:dyDescent="0.25">
      <c r="A5" s="608">
        <v>1</v>
      </c>
      <c r="B5" s="216" t="s">
        <v>626</v>
      </c>
      <c r="C5" s="192"/>
    </row>
    <row r="6" spans="1:3" x14ac:dyDescent="0.25">
      <c r="A6" s="608">
        <v>2</v>
      </c>
      <c r="B6" s="216" t="s">
        <v>771</v>
      </c>
      <c r="C6" s="192"/>
    </row>
    <row r="7" spans="1:3" x14ac:dyDescent="0.25">
      <c r="A7" s="608">
        <v>3</v>
      </c>
      <c r="B7" s="216" t="s">
        <v>627</v>
      </c>
      <c r="C7" s="192"/>
    </row>
    <row r="8" spans="1:3" x14ac:dyDescent="0.25">
      <c r="A8" s="608">
        <v>4</v>
      </c>
      <c r="B8" s="216" t="s">
        <v>631</v>
      </c>
      <c r="C8" s="192"/>
    </row>
    <row r="9" spans="1:3" x14ac:dyDescent="0.25">
      <c r="A9" s="608">
        <v>5</v>
      </c>
      <c r="B9" s="216" t="s">
        <v>772</v>
      </c>
      <c r="C9" s="192"/>
    </row>
    <row r="10" spans="1:3" x14ac:dyDescent="0.25">
      <c r="A10" s="608">
        <v>6</v>
      </c>
      <c r="B10" s="216" t="s">
        <v>628</v>
      </c>
      <c r="C10" s="192"/>
    </row>
    <row r="11" spans="1:3" x14ac:dyDescent="0.25">
      <c r="A11" s="608">
        <v>7</v>
      </c>
      <c r="B11" s="216" t="s">
        <v>773</v>
      </c>
      <c r="C11" s="192"/>
    </row>
    <row r="12" spans="1:3" x14ac:dyDescent="0.25">
      <c r="A12" s="608">
        <v>8</v>
      </c>
      <c r="B12" s="216" t="s">
        <v>629</v>
      </c>
      <c r="C12" s="192"/>
    </row>
    <row r="13" spans="1:3" x14ac:dyDescent="0.25">
      <c r="A13" s="608">
        <v>9</v>
      </c>
      <c r="B13" s="216" t="s">
        <v>774</v>
      </c>
      <c r="C13" s="192"/>
    </row>
    <row r="14" spans="1:3" x14ac:dyDescent="0.25">
      <c r="A14" s="608">
        <v>10</v>
      </c>
      <c r="B14" s="216" t="s">
        <v>630</v>
      </c>
      <c r="C14" s="192"/>
    </row>
    <row r="15" spans="1:3" x14ac:dyDescent="0.25">
      <c r="A15" s="608">
        <v>11</v>
      </c>
      <c r="B15" s="216" t="s">
        <v>775</v>
      </c>
      <c r="C15" s="192"/>
    </row>
    <row r="16" spans="1:3" x14ac:dyDescent="0.25">
      <c r="A16" s="608">
        <v>12</v>
      </c>
      <c r="B16" s="216" t="s">
        <v>776</v>
      </c>
      <c r="C16" s="192"/>
    </row>
    <row r="17" spans="1:220" x14ac:dyDescent="0.25">
      <c r="A17" s="608">
        <v>13</v>
      </c>
      <c r="B17" s="216" t="s">
        <v>631</v>
      </c>
      <c r="C17" s="192"/>
    </row>
    <row r="18" spans="1:220" x14ac:dyDescent="0.25">
      <c r="A18" s="608">
        <v>14</v>
      </c>
      <c r="B18" s="216" t="s">
        <v>632</v>
      </c>
      <c r="C18" s="192"/>
    </row>
    <row r="19" spans="1:220" x14ac:dyDescent="0.25">
      <c r="A19" s="608">
        <v>15</v>
      </c>
      <c r="B19" s="216" t="s">
        <v>633</v>
      </c>
      <c r="C19" s="192"/>
    </row>
    <row r="20" spans="1:220" x14ac:dyDescent="0.25">
      <c r="A20" s="608">
        <v>16</v>
      </c>
      <c r="B20" s="216" t="s">
        <v>777</v>
      </c>
      <c r="C20" s="192"/>
    </row>
    <row r="21" spans="1:220" x14ac:dyDescent="0.25">
      <c r="A21" s="608">
        <v>17</v>
      </c>
      <c r="B21" s="216" t="s">
        <v>634</v>
      </c>
      <c r="C21" s="192"/>
    </row>
    <row r="22" spans="1:220" x14ac:dyDescent="0.25">
      <c r="A22" s="608">
        <v>18</v>
      </c>
      <c r="B22" s="216" t="s">
        <v>778</v>
      </c>
      <c r="C22" s="192"/>
    </row>
    <row r="23" spans="1:220" x14ac:dyDescent="0.25">
      <c r="A23" s="608">
        <v>19</v>
      </c>
      <c r="B23" s="216" t="s">
        <v>635</v>
      </c>
      <c r="C23" s="192"/>
    </row>
    <row r="24" spans="1:220" x14ac:dyDescent="0.25">
      <c r="A24" s="608">
        <v>20</v>
      </c>
      <c r="B24" s="216" t="s">
        <v>636</v>
      </c>
      <c r="C24" s="192"/>
    </row>
    <row r="25" spans="1:220" x14ac:dyDescent="0.25">
      <c r="A25" s="608">
        <v>21</v>
      </c>
      <c r="B25" s="216" t="s">
        <v>722</v>
      </c>
      <c r="C25" s="192"/>
    </row>
    <row r="26" spans="1:220" x14ac:dyDescent="0.25">
      <c r="A26" s="608">
        <v>22</v>
      </c>
      <c r="B26" s="216" t="s">
        <v>779</v>
      </c>
      <c r="C26" s="192"/>
    </row>
    <row r="27" spans="1:220" x14ac:dyDescent="0.25">
      <c r="A27" s="608">
        <v>23</v>
      </c>
      <c r="B27" s="216" t="s">
        <v>637</v>
      </c>
      <c r="C27" s="192"/>
    </row>
    <row r="28" spans="1:220" x14ac:dyDescent="0.25">
      <c r="A28" s="608">
        <v>24</v>
      </c>
      <c r="B28" s="216" t="s">
        <v>638</v>
      </c>
      <c r="C28" s="192"/>
    </row>
    <row r="29" spans="1:220" x14ac:dyDescent="0.25">
      <c r="A29" s="608">
        <v>25</v>
      </c>
      <c r="B29" s="216" t="s">
        <v>639</v>
      </c>
      <c r="C29" s="192"/>
    </row>
    <row r="30" spans="1:220" x14ac:dyDescent="0.25">
      <c r="A30" s="608">
        <v>26</v>
      </c>
      <c r="B30" s="216" t="s">
        <v>640</v>
      </c>
      <c r="C30" s="192"/>
      <c r="HL30" s="1571"/>
    </row>
    <row r="31" spans="1:220" x14ac:dyDescent="0.25">
      <c r="A31" s="608">
        <v>27</v>
      </c>
      <c r="B31" s="216" t="s">
        <v>641</v>
      </c>
      <c r="C31" s="192"/>
    </row>
    <row r="32" spans="1:220" x14ac:dyDescent="0.25">
      <c r="A32" s="608">
        <v>28</v>
      </c>
      <c r="B32" s="216" t="s">
        <v>718</v>
      </c>
      <c r="C32" s="192"/>
    </row>
    <row r="33" spans="1:3" x14ac:dyDescent="0.25">
      <c r="A33" s="608">
        <v>29</v>
      </c>
      <c r="B33" s="216" t="s">
        <v>719</v>
      </c>
      <c r="C33" s="192"/>
    </row>
    <row r="34" spans="1:3" x14ac:dyDescent="0.25">
      <c r="A34" s="608">
        <v>30</v>
      </c>
      <c r="B34" s="216" t="s">
        <v>720</v>
      </c>
      <c r="C34" s="192"/>
    </row>
    <row r="35" spans="1:3" x14ac:dyDescent="0.25">
      <c r="A35" s="608">
        <v>31</v>
      </c>
      <c r="B35" s="216" t="s">
        <v>735</v>
      </c>
      <c r="C35" s="192"/>
    </row>
    <row r="36" spans="1:3" x14ac:dyDescent="0.25">
      <c r="A36" s="608">
        <v>32</v>
      </c>
      <c r="B36" s="216" t="s">
        <v>642</v>
      </c>
      <c r="C36" s="192"/>
    </row>
    <row r="37" spans="1:3" x14ac:dyDescent="0.25">
      <c r="A37" s="608">
        <v>33</v>
      </c>
      <c r="B37" s="216" t="s">
        <v>643</v>
      </c>
      <c r="C37" s="192"/>
    </row>
    <row r="38" spans="1:3" x14ac:dyDescent="0.25">
      <c r="A38" s="218">
        <v>34</v>
      </c>
      <c r="B38" s="216" t="s">
        <v>644</v>
      </c>
      <c r="C38" s="192"/>
    </row>
    <row r="39" spans="1:3" x14ac:dyDescent="0.25">
      <c r="A39" s="218">
        <v>35</v>
      </c>
      <c r="B39" s="216" t="s">
        <v>645</v>
      </c>
      <c r="C39" s="192"/>
    </row>
    <row r="40" spans="1:3" x14ac:dyDescent="0.25">
      <c r="A40" s="218">
        <v>36</v>
      </c>
      <c r="B40" s="216" t="s">
        <v>646</v>
      </c>
      <c r="C40" s="192"/>
    </row>
    <row r="41" spans="1:3" x14ac:dyDescent="0.25">
      <c r="A41" s="218">
        <v>37</v>
      </c>
      <c r="B41" s="216" t="s">
        <v>647</v>
      </c>
      <c r="C41" s="192"/>
    </row>
    <row r="42" spans="1:3" x14ac:dyDescent="0.25">
      <c r="A42" s="218">
        <v>38</v>
      </c>
      <c r="B42" s="216" t="s">
        <v>648</v>
      </c>
      <c r="C42" s="192"/>
    </row>
    <row r="43" spans="1:3" x14ac:dyDescent="0.25">
      <c r="A43" s="218">
        <v>39</v>
      </c>
      <c r="B43" s="216" t="s">
        <v>649</v>
      </c>
      <c r="C43" s="192"/>
    </row>
    <row r="44" spans="1:3" x14ac:dyDescent="0.25">
      <c r="A44" s="218">
        <v>40</v>
      </c>
      <c r="B44" s="216" t="s">
        <v>701</v>
      </c>
      <c r="C44" s="192"/>
    </row>
    <row r="45" spans="1:3" x14ac:dyDescent="0.25">
      <c r="A45" s="609">
        <v>41</v>
      </c>
      <c r="B45" s="216" t="s">
        <v>650</v>
      </c>
      <c r="C45" s="192"/>
    </row>
    <row r="46" spans="1:3" x14ac:dyDescent="0.25">
      <c r="A46" s="218">
        <v>42</v>
      </c>
      <c r="B46" s="216" t="s">
        <v>651</v>
      </c>
      <c r="C46" s="192"/>
    </row>
  </sheetData>
  <mergeCells count="3">
    <mergeCell ref="A1:B1"/>
    <mergeCell ref="A2:B2"/>
    <mergeCell ref="A3:B3"/>
  </mergeCells>
  <hyperlinks>
    <hyperlink ref="B5" location="'1'!A1" tooltip="Life Insurance Companies Operating in India" display="Life Insurance Companies Operating in India"/>
    <hyperlink ref="B6" location="'2'!A1" tooltip="Total Premium of Life Insurers" display="Total Premium of Life Insurers"/>
    <hyperlink ref="A46" location="'42'!A1" tooltip="42" display="'42'!A1"/>
    <hyperlink ref="A45" location="'41'!A1" tooltip="41" display="'41'!A1"/>
    <hyperlink ref="A44" location="'40'!A1" tooltip="40" display="'40'!A1"/>
    <hyperlink ref="A43" location="'39'!A1" tooltip="39" display="'39'!A1"/>
    <hyperlink ref="A42" location="'38'!A1" tooltip="38" display="'38'!A1"/>
    <hyperlink ref="A41" location="'37'!A1" tooltip="37" display="'37'!A1"/>
    <hyperlink ref="A40" location="'36'!A1" tooltip="36" display="'36'!A1"/>
    <hyperlink ref="A39" location="'35'!A1" tooltip="35" display="'35'!A1"/>
    <hyperlink ref="A38" location="'34'!A1" tooltip="34" display="'34'!A1"/>
    <hyperlink ref="A37" location="'33'!A1" tooltip="33" display="'33'!A1"/>
    <hyperlink ref="A36" location="'32'!A1" tooltip="32" display="'32'!A1"/>
    <hyperlink ref="A35" location="'31'!A1" tooltip="31" display="'31'!A1"/>
    <hyperlink ref="A34" location="'30'!A1" tooltip="30" display="'30'!A1"/>
    <hyperlink ref="A33" location="'29'!A1" tooltip="29" display="'29'!A1"/>
    <hyperlink ref="A32" location="'28'!A1" tooltip="28" display="'28'!A1"/>
    <hyperlink ref="A31" location="'27'!A1" tooltip="27" display="'27'!A1"/>
    <hyperlink ref="A30" location="'26'!A1" tooltip="26" display="'26'!A1"/>
    <hyperlink ref="A29" location="'25'!A1" tooltip="25" display="'25'!A1"/>
    <hyperlink ref="A28" location="'24'!A1" tooltip="24" display="'24'!A1"/>
    <hyperlink ref="A27" location="'23'!A1" tooltip="23" display="'23'!A1"/>
    <hyperlink ref="A26" location="'22'!A1" tooltip="22" display="'22'!A1"/>
    <hyperlink ref="A25" location="'21'!A1" tooltip="21" display="'21'!A1"/>
    <hyperlink ref="A24" location="'20'!A1" tooltip="20" display="'20'!A1"/>
    <hyperlink ref="A23" location="'19'!A1" tooltip="19" display="'19'!A1"/>
    <hyperlink ref="A22" location="'18'!A1" tooltip="18" display="'18'!A1"/>
    <hyperlink ref="A21" location="'17'!A1" tooltip="17" display="'17'!A1"/>
    <hyperlink ref="A20" location="'16'!A1" tooltip="16" display="'16'!A1"/>
    <hyperlink ref="A19" location="'15'!A1" tooltip="15" display="'15'!A1"/>
    <hyperlink ref="A18" location="'14'!A1" tooltip="14" display="'14'!A1"/>
    <hyperlink ref="A17" location="'13'!A1" tooltip="13" display="'13'!A1"/>
    <hyperlink ref="A16" location="'12'!A1" tooltip="12" display="'12'!A1"/>
    <hyperlink ref="A15" location="'11'!A1" tooltip="11" display="'11'!A1"/>
    <hyperlink ref="A14" location="'10'!A1" tooltip="10" display="'10'!A1"/>
    <hyperlink ref="A13" location="'9'!A1" tooltip="9" display="'9'!A1"/>
    <hyperlink ref="A12" location="'8'!A1" tooltip="8" display="'8'!A1"/>
    <hyperlink ref="A11" location="'7'!A1" tooltip="7" display="'7'!A1"/>
    <hyperlink ref="A10" location="'6'!A1" tooltip="6" display="'6'!A1"/>
    <hyperlink ref="A9" location="'5'!A1" tooltip="5" display="'5'!A1"/>
    <hyperlink ref="A8" location="'4'!A1" tooltip="4" display="'4'!A1"/>
    <hyperlink ref="A7" location="'3'!A1" tooltip="3" display="'3'!A1"/>
    <hyperlink ref="A6" location="'2'!A1" tooltip="2" display="'2'!A1"/>
    <hyperlink ref="A5" location="'1'!A1" tooltip="1" display="'1'!A1"/>
    <hyperlink ref="B7" location="'3'!A1" tooltip="New Business Premium of Life Insurers" display="New Business Premium of Life Insurers "/>
    <hyperlink ref="B8" location="'4'!A1" tooltip="Linked and Non-Linked Premium of Life Insurers" display="Linked and Non-Linked Premium of Life Insurers"/>
    <hyperlink ref="B9" location="'5'!A1" tooltip="Segment-wise Total Premium of Life Insurers" display="Segment-wise Total Premium of Life Insurers"/>
    <hyperlink ref="B10" location="'6'!A1" tooltip="State-wise Individual New Business (Life) Underwritten" display="State-wise Individual New Business (Life) Underwritten"/>
    <hyperlink ref="B11" location="'7'!A1" tooltip="State-wise Insurer-wise Individual New Business (Life) Underwritten" display="State-wise Insurer-wise Individual New Business (Life) Underwritten"/>
    <hyperlink ref="B12" location="'8'!A1" tooltip="State-wise Group New Business (Life) Underwritten" display="State-wise Group New Business (Life) Underwritten"/>
    <hyperlink ref="B13" location="'9'!A1" tooltip="State-wise Insurer-wise Group New Business (Life) Underwritten" display="State-wise Insurer-wise Group New Business (Life) Underwritten"/>
    <hyperlink ref="B14" location="'10'!A1" tooltip="Number of Individual New Policies Issued (Life)" display="Number of Individual New Policies Issued (Life)"/>
    <hyperlink ref="B15" location="'11'!A1" tooltip="Individual Business in Force (Number of Policies)" display="Individual Business in Force (Number of Policies)"/>
    <hyperlink ref="B16" location="'12'!A1" tooltip="Individual Business in Force (Sum Assured)" display="Individual Business in Force (Sum Assured)"/>
    <hyperlink ref="B17" location="'13'!A1" tooltip="Linked and Non-Linked Premium of Life Insurers" display="Linked and Non-Linked Premium of Life Insurers"/>
    <hyperlink ref="B18" location="'14'!A1" tooltip="Linked and Non-Linked Commission of Life Insurers" display="Linked and Non-Linked Commission of Life Insurers"/>
    <hyperlink ref="B19" location="'15'!A1" tooltip="Individual Death Claims of Life Insurers" display="Individual Death Claims of Life Insurers"/>
    <hyperlink ref="B20" location="'16'!A1" tooltip="Individual Death Claims of Life Insurers - Insurer-wise" display="Individual Death Claims of Life Insurers - Insurer-wise"/>
    <hyperlink ref="B21" location="'17'!A1" tooltip="Group Death Claims of Life Insurers" display="Group Death Claims of Life Insurers"/>
    <hyperlink ref="B22" location="'18'!A1" tooltip="Group Death Claims of Life Insurers - Insurer-wise" display="Group Death Claims of Life Insurers - Insurer-wise"/>
    <hyperlink ref="B23" location="'19'!A1" tooltip="Duration-wise Settlement of Death Claims - Individual Category" display="Duration-wise Settlement of Death Claims - Individual Category"/>
    <hyperlink ref="B24" location="'20'!A1" tooltip="Duration-wise Settlement of Death Claims - Group Category" display="Duration-wise Settlement of Death Claims - Group Category"/>
    <hyperlink ref="B25" location="'21'!A1" tooltip="Assets Under Management (Investments) of Life Insurers" display="Assets Under Management (Investments) of Life Insurers"/>
    <hyperlink ref="B26" location="'22'!A1" tooltip="Assets Under Management (Investments) of Life Insurers - Insurer-wise" display="Assets Under Management (Investments) of Life Insurers - Insurer-wise"/>
    <hyperlink ref="B27" location="'23'!A1" tooltip="Equity Share Capital of Life Insurers" display="Equity Share Capital of Life Insurers"/>
    <hyperlink ref="B28" location="'24'!A1" tooltip="Solvency Ratio of Life Insurers" display="Solvency Ratio of Life Insurers"/>
    <hyperlink ref="B29" location="'25'!A1" tooltip="Policyholders Account of Life Insurers" display="Policyholders Account of Life Insurers"/>
    <hyperlink ref="B30" location="'26'!A1" tooltip="Shareholders Account of Life Insurers" display="Shareholders Account of Life Insurers"/>
    <hyperlink ref="B31" location="'27'!A1" tooltip="Balance Sheet of Life Insurers" display="Balance Sheet of Life Insurers"/>
    <hyperlink ref="B32" location="'28'!A1" tooltip="LIC of India - Policyholders Account-Capital redemption and annuity certain business (non-participating)" display="LIC of India - Policyholders Account-Capital redemption and annuity certain business (non-participating)"/>
    <hyperlink ref="B33" location="'29'!A1" tooltip="LIC of India - Shareholders Account-Capital redemption and annuity certain business (non-participating)" display="LIC of India - Shareholders Account-Capital redemption and annuity certain business (non-participating)"/>
    <hyperlink ref="B34" location="'30'!A1" tooltip="IC of India - Balance Sheet-Capital redemption and annuity certain business (non-participating)" display="LIC of India - Balance Sheet-Capital redemption and annuity certain business (non-participating)"/>
    <hyperlink ref="B35" location="'31'!A1" tooltip="Details of Forfeiture/Lapsed Policies in respect of Individual Non-Linked Business" display="Details of Forfeiture/Lapsed Policies in respect of Individual Non-Linked Business"/>
    <hyperlink ref="B36" location="'32'!A1" tooltip="Persistency of Life Insurance Policies" display="Persistency of Life Insurance Policies"/>
    <hyperlink ref="B37" location="'33'!A1" tooltip="State-wise Distribution of Offices of Life Insurers" display="State-wise Distribution of Offices of Life Insurers"/>
    <hyperlink ref="B38" location="'34'!A1" tooltip="Region-wise Distribution of Offices of Life Insurers" display="Region-wise Distribution of Offices of Life Insurers"/>
    <hyperlink ref="B39" location="'35'!A1" tooltip="New Business under Micro Insurance Portfolio -Life Insurers" display="New Business under Micro Insurance Portfolio -Life Insurers"/>
    <hyperlink ref="B40" location="'36'!A1" tooltip="Death Claims under Micro Insurance Portfolio -Individual Category" display="Death Claims under Micro Insurance Portfolio -Individual Category"/>
    <hyperlink ref="B41" location="'37'!A1" tooltip="Death Claims under Micro Insurance Portfolio -Group Category" display="Death Claims under Micro Insurance Portfolio -Group Category"/>
    <hyperlink ref="B42" location="'38'!A1" tooltip="Duration-wise Settlement of Claims-Micro Insurance- Individual Category" display="Duration-wise Settlement of Claims-Micro Insurance- Individual Category"/>
    <hyperlink ref="B43" location="'39'!A1" tooltip="Duration-wise Settlement of Claims-Micro Insurance- Group Category" display="Duration-wise Settlement of Claims-Micro Insurance- Group Category"/>
    <hyperlink ref="B44" location="'40'!A1" tooltip="Rural and Social Sector Obligations of Life Insurers" display="Rural and Social Sector Obligations of Life Insurers"/>
    <hyperlink ref="B45" location="'41'!A1" tooltip="Status of Grievances with Life Insurers" display="Status of Grievances with Life Insurers"/>
    <hyperlink ref="B46" location="'42'!A1" tooltip="Performance of Ombudsmen at Different Centres- Life Insurance" display="Performance of Ombudsmen at Different Centres- Life Insuran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showGridLines="0" workbookViewId="0">
      <selection sqref="A1:F1"/>
    </sheetView>
  </sheetViews>
  <sheetFormatPr defaultRowHeight="12.75" x14ac:dyDescent="0.2"/>
  <cols>
    <col min="1" max="1" width="6.5703125" style="236" customWidth="1"/>
    <col min="2" max="2" width="43.42578125" style="236" bestFit="1" customWidth="1"/>
    <col min="3" max="3" width="52.28515625" style="236" customWidth="1"/>
    <col min="4" max="4" width="9.85546875" style="236" bestFit="1" customWidth="1"/>
    <col min="5" max="5" width="11.85546875" style="236" bestFit="1" customWidth="1"/>
    <col min="6" max="6" width="10" style="236" bestFit="1" customWidth="1"/>
    <col min="7" max="16384" width="9.140625" style="236"/>
  </cols>
  <sheetData>
    <row r="1" spans="1:6" s="234" customFormat="1" ht="19.5" customHeight="1" x14ac:dyDescent="0.2">
      <c r="A1" s="1345" t="s">
        <v>82</v>
      </c>
      <c r="B1" s="1345"/>
      <c r="C1" s="1345"/>
      <c r="D1" s="1345"/>
      <c r="E1" s="1345"/>
      <c r="F1" s="1345"/>
    </row>
    <row r="2" spans="1:6" s="234" customFormat="1" ht="18.75" customHeight="1" x14ac:dyDescent="0.2">
      <c r="A2" s="1344" t="s">
        <v>702</v>
      </c>
      <c r="B2" s="1344"/>
      <c r="C2" s="1344"/>
      <c r="D2" s="1344"/>
      <c r="E2" s="1344"/>
      <c r="F2" s="1344"/>
    </row>
    <row r="3" spans="1:6" ht="33.75" customHeight="1" x14ac:dyDescent="0.2">
      <c r="A3" s="235" t="s">
        <v>676</v>
      </c>
      <c r="B3" s="235" t="s">
        <v>246</v>
      </c>
      <c r="C3" s="235" t="s">
        <v>34</v>
      </c>
      <c r="D3" s="235" t="s">
        <v>35</v>
      </c>
      <c r="E3" s="235" t="s">
        <v>36</v>
      </c>
      <c r="F3" s="235" t="s">
        <v>37</v>
      </c>
    </row>
    <row r="4" spans="1:6" ht="16.5" customHeight="1" x14ac:dyDescent="0.2">
      <c r="B4" s="237" t="s">
        <v>703</v>
      </c>
      <c r="C4" s="237"/>
      <c r="D4" s="237"/>
      <c r="E4" s="237"/>
      <c r="F4" s="237"/>
    </row>
    <row r="5" spans="1:6" ht="16.5" customHeight="1" x14ac:dyDescent="0.2">
      <c r="A5" s="252">
        <v>1</v>
      </c>
      <c r="B5" s="250" t="s">
        <v>0</v>
      </c>
      <c r="C5" s="241" t="s">
        <v>1</v>
      </c>
      <c r="D5" s="242">
        <v>512</v>
      </c>
      <c r="E5" s="242" t="s">
        <v>2</v>
      </c>
      <c r="F5" s="242" t="s">
        <v>3</v>
      </c>
    </row>
    <row r="6" spans="1:6" ht="17.25" customHeight="1" x14ac:dyDescent="0.2">
      <c r="A6" s="249"/>
      <c r="B6" s="249" t="s">
        <v>174</v>
      </c>
      <c r="C6" s="249"/>
      <c r="D6" s="249"/>
      <c r="E6" s="249"/>
      <c r="F6" s="249"/>
    </row>
    <row r="7" spans="1:6" ht="16.5" customHeight="1" x14ac:dyDescent="0.2">
      <c r="A7" s="251">
        <v>2</v>
      </c>
      <c r="B7" s="240" t="s">
        <v>77</v>
      </c>
      <c r="C7" s="241" t="s">
        <v>42</v>
      </c>
      <c r="D7" s="242">
        <v>109</v>
      </c>
      <c r="E7" s="242" t="s">
        <v>10</v>
      </c>
      <c r="F7" s="242" t="s">
        <v>5</v>
      </c>
    </row>
    <row r="8" spans="1:6" ht="16.5" customHeight="1" x14ac:dyDescent="0.2">
      <c r="A8" s="251">
        <v>3</v>
      </c>
      <c r="B8" s="240" t="s">
        <v>72</v>
      </c>
      <c r="C8" s="241" t="s">
        <v>39</v>
      </c>
      <c r="D8" s="242">
        <v>138</v>
      </c>
      <c r="E8" s="242" t="s">
        <v>30</v>
      </c>
      <c r="F8" s="242" t="s">
        <v>29</v>
      </c>
    </row>
    <row r="9" spans="1:6" ht="16.5" customHeight="1" x14ac:dyDescent="0.2">
      <c r="A9" s="251">
        <v>4</v>
      </c>
      <c r="B9" s="240" t="s">
        <v>675</v>
      </c>
      <c r="C9" s="243" t="s">
        <v>64</v>
      </c>
      <c r="D9" s="242">
        <v>135</v>
      </c>
      <c r="E9" s="242" t="s">
        <v>27</v>
      </c>
      <c r="F9" s="242" t="s">
        <v>26</v>
      </c>
    </row>
    <row r="10" spans="1:6" ht="16.5" customHeight="1" x14ac:dyDescent="0.2">
      <c r="A10" s="251">
        <v>5</v>
      </c>
      <c r="B10" s="240" t="s">
        <v>75</v>
      </c>
      <c r="C10" s="243" t="s">
        <v>59</v>
      </c>
      <c r="D10" s="242">
        <v>122</v>
      </c>
      <c r="E10" s="242" t="s">
        <v>17</v>
      </c>
      <c r="F10" s="242" t="s">
        <v>18</v>
      </c>
    </row>
    <row r="11" spans="1:6" ht="16.5" customHeight="1" x14ac:dyDescent="0.2">
      <c r="A11" s="251">
        <v>6</v>
      </c>
      <c r="B11" s="240" t="s">
        <v>47</v>
      </c>
      <c r="C11" s="241" t="s">
        <v>40</v>
      </c>
      <c r="D11" s="242">
        <v>116</v>
      </c>
      <c r="E11" s="242" t="s">
        <v>14</v>
      </c>
      <c r="F11" s="242" t="s">
        <v>9</v>
      </c>
    </row>
    <row r="12" spans="1:6" ht="16.5" customHeight="1" x14ac:dyDescent="0.2">
      <c r="A12" s="251">
        <v>7</v>
      </c>
      <c r="B12" s="240" t="s">
        <v>48</v>
      </c>
      <c r="C12" s="241" t="s">
        <v>41</v>
      </c>
      <c r="D12" s="244">
        <v>130</v>
      </c>
      <c r="E12" s="242" t="s">
        <v>23</v>
      </c>
      <c r="F12" s="242" t="s">
        <v>24</v>
      </c>
    </row>
    <row r="13" spans="1:6" ht="16.5" customHeight="1" x14ac:dyDescent="0.2">
      <c r="A13" s="251">
        <v>8</v>
      </c>
      <c r="B13" s="240" t="s">
        <v>751</v>
      </c>
      <c r="C13" s="243" t="s">
        <v>68</v>
      </c>
      <c r="D13" s="242">
        <v>136</v>
      </c>
      <c r="E13" s="242" t="s">
        <v>28</v>
      </c>
      <c r="F13" s="242" t="s">
        <v>29</v>
      </c>
    </row>
    <row r="14" spans="1:6" ht="16.5" customHeight="1" x14ac:dyDescent="0.2">
      <c r="A14" s="251">
        <v>9</v>
      </c>
      <c r="B14" s="240" t="s">
        <v>50</v>
      </c>
      <c r="C14" s="243" t="s">
        <v>61</v>
      </c>
      <c r="D14" s="242">
        <v>147</v>
      </c>
      <c r="E14" s="245" t="s">
        <v>70</v>
      </c>
      <c r="F14" s="242" t="s">
        <v>38</v>
      </c>
    </row>
    <row r="15" spans="1:6" ht="16.5" customHeight="1" x14ac:dyDescent="0.2">
      <c r="A15" s="251">
        <v>10</v>
      </c>
      <c r="B15" s="240" t="s">
        <v>67</v>
      </c>
      <c r="C15" s="246" t="s">
        <v>1</v>
      </c>
      <c r="D15" s="242">
        <v>114</v>
      </c>
      <c r="E15" s="242" t="s">
        <v>13</v>
      </c>
      <c r="F15" s="242" t="s">
        <v>9</v>
      </c>
    </row>
    <row r="16" spans="1:6" ht="16.5" customHeight="1" x14ac:dyDescent="0.2">
      <c r="A16" s="251">
        <v>11</v>
      </c>
      <c r="B16" s="240" t="s">
        <v>74</v>
      </c>
      <c r="C16" s="243" t="s">
        <v>44</v>
      </c>
      <c r="D16" s="242">
        <v>133</v>
      </c>
      <c r="E16" s="242" t="s">
        <v>25</v>
      </c>
      <c r="F16" s="242" t="s">
        <v>26</v>
      </c>
    </row>
    <row r="17" spans="1:6" ht="16.5" customHeight="1" x14ac:dyDescent="0.2">
      <c r="A17" s="251">
        <v>12</v>
      </c>
      <c r="B17" s="240" t="s">
        <v>710</v>
      </c>
      <c r="C17" s="240" t="s">
        <v>66</v>
      </c>
      <c r="D17" s="242">
        <v>101</v>
      </c>
      <c r="E17" s="242" t="s">
        <v>4</v>
      </c>
      <c r="F17" s="242" t="s">
        <v>5</v>
      </c>
    </row>
    <row r="18" spans="1:6" ht="16.5" customHeight="1" x14ac:dyDescent="0.2">
      <c r="A18" s="251">
        <v>13</v>
      </c>
      <c r="B18" s="240" t="s">
        <v>51</v>
      </c>
      <c r="C18" s="243" t="s">
        <v>60</v>
      </c>
      <c r="D18" s="242">
        <v>105</v>
      </c>
      <c r="E18" s="242" t="s">
        <v>7</v>
      </c>
      <c r="F18" s="242" t="s">
        <v>5</v>
      </c>
    </row>
    <row r="19" spans="1:6" ht="16.5" customHeight="1" x14ac:dyDescent="0.2">
      <c r="A19" s="251">
        <v>14</v>
      </c>
      <c r="B19" s="240" t="s">
        <v>52</v>
      </c>
      <c r="C19" s="241" t="s">
        <v>80</v>
      </c>
      <c r="D19" s="242">
        <v>143</v>
      </c>
      <c r="E19" s="242" t="s">
        <v>32</v>
      </c>
      <c r="F19" s="242" t="s">
        <v>33</v>
      </c>
    </row>
    <row r="20" spans="1:6" ht="16.5" customHeight="1" x14ac:dyDescent="0.2">
      <c r="A20" s="251">
        <v>15</v>
      </c>
      <c r="B20" s="240" t="s">
        <v>78</v>
      </c>
      <c r="C20" s="246" t="s">
        <v>1</v>
      </c>
      <c r="D20" s="242">
        <v>107</v>
      </c>
      <c r="E20" s="242" t="s">
        <v>8</v>
      </c>
      <c r="F20" s="242" t="s">
        <v>9</v>
      </c>
    </row>
    <row r="21" spans="1:6" ht="16.5" customHeight="1" x14ac:dyDescent="0.2">
      <c r="A21" s="251">
        <v>16</v>
      </c>
      <c r="B21" s="240" t="s">
        <v>752</v>
      </c>
      <c r="C21" s="243" t="s">
        <v>62</v>
      </c>
      <c r="D21" s="242">
        <v>104</v>
      </c>
      <c r="E21" s="242" t="s">
        <v>6</v>
      </c>
      <c r="F21" s="242" t="s">
        <v>5</v>
      </c>
    </row>
    <row r="22" spans="1:6" ht="16.5" customHeight="1" x14ac:dyDescent="0.2">
      <c r="A22" s="251">
        <v>17</v>
      </c>
      <c r="B22" s="240" t="s">
        <v>65</v>
      </c>
      <c r="C22" s="241" t="s">
        <v>45</v>
      </c>
      <c r="D22" s="242">
        <v>117</v>
      </c>
      <c r="E22" s="242" t="s">
        <v>15</v>
      </c>
      <c r="F22" s="242" t="s">
        <v>9</v>
      </c>
    </row>
    <row r="23" spans="1:6" ht="16.5" customHeight="1" x14ac:dyDescent="0.2">
      <c r="A23" s="251">
        <v>18</v>
      </c>
      <c r="B23" s="240" t="s">
        <v>81</v>
      </c>
      <c r="C23" s="241" t="s">
        <v>43</v>
      </c>
      <c r="D23" s="242">
        <v>140</v>
      </c>
      <c r="E23" s="242" t="s">
        <v>30</v>
      </c>
      <c r="F23" s="242" t="s">
        <v>29</v>
      </c>
    </row>
    <row r="24" spans="1:6" ht="16.5" customHeight="1" x14ac:dyDescent="0.2">
      <c r="A24" s="251">
        <v>19</v>
      </c>
      <c r="B24" s="240" t="s">
        <v>753</v>
      </c>
      <c r="C24" s="243" t="s">
        <v>63</v>
      </c>
      <c r="D24" s="242">
        <v>121</v>
      </c>
      <c r="E24" s="242" t="s">
        <v>16</v>
      </c>
      <c r="F24" s="242" t="s">
        <v>9</v>
      </c>
    </row>
    <row r="25" spans="1:6" ht="16.5" customHeight="1" x14ac:dyDescent="0.2">
      <c r="A25" s="251">
        <v>20</v>
      </c>
      <c r="B25" s="240" t="s">
        <v>754</v>
      </c>
      <c r="C25" s="246" t="s">
        <v>1</v>
      </c>
      <c r="D25" s="242">
        <v>127</v>
      </c>
      <c r="E25" s="242" t="s">
        <v>19</v>
      </c>
      <c r="F25" s="242" t="s">
        <v>20</v>
      </c>
    </row>
    <row r="26" spans="1:6" ht="16.5" customHeight="1" x14ac:dyDescent="0.2">
      <c r="A26" s="251">
        <v>21</v>
      </c>
      <c r="B26" s="240" t="s">
        <v>55</v>
      </c>
      <c r="C26" s="241" t="s">
        <v>46</v>
      </c>
      <c r="D26" s="242">
        <v>111</v>
      </c>
      <c r="E26" s="242" t="s">
        <v>12</v>
      </c>
      <c r="F26" s="242" t="s">
        <v>9</v>
      </c>
    </row>
    <row r="27" spans="1:6" ht="16.5" customHeight="1" x14ac:dyDescent="0.2">
      <c r="A27" s="251">
        <v>22</v>
      </c>
      <c r="B27" s="240" t="s">
        <v>56</v>
      </c>
      <c r="C27" s="246" t="s">
        <v>76</v>
      </c>
      <c r="D27" s="242">
        <v>128</v>
      </c>
      <c r="E27" s="242" t="s">
        <v>21</v>
      </c>
      <c r="F27" s="242" t="s">
        <v>22</v>
      </c>
    </row>
    <row r="28" spans="1:6" ht="16.5" customHeight="1" x14ac:dyDescent="0.2">
      <c r="A28" s="251">
        <v>23</v>
      </c>
      <c r="B28" s="240" t="s">
        <v>57</v>
      </c>
      <c r="C28" s="243" t="s">
        <v>69</v>
      </c>
      <c r="D28" s="242">
        <v>142</v>
      </c>
      <c r="E28" s="242" t="s">
        <v>31</v>
      </c>
      <c r="F28" s="242" t="s">
        <v>29</v>
      </c>
    </row>
    <row r="29" spans="1:6" ht="16.5" customHeight="1" x14ac:dyDescent="0.2">
      <c r="A29" s="239">
        <v>24</v>
      </c>
      <c r="B29" s="247" t="s">
        <v>58</v>
      </c>
      <c r="C29" s="248" t="s">
        <v>71</v>
      </c>
      <c r="D29" s="238">
        <v>110</v>
      </c>
      <c r="E29" s="238" t="s">
        <v>11</v>
      </c>
      <c r="F29" s="238" t="s">
        <v>9</v>
      </c>
    </row>
  </sheetData>
  <mergeCells count="2">
    <mergeCell ref="A2:F2"/>
    <mergeCell ref="A1:F1"/>
  </mergeCells>
  <phoneticPr fontId="18" type="noConversion"/>
  <printOptions horizontalCentered="1" verticalCentered="1"/>
  <pageMargins left="0.31" right="0.511811023622047" top="0.39370078740157499" bottom="0.196850393700787" header="0.71" footer="0.511811023622047"/>
  <pageSetup paperSize="9" scale="9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39"/>
  <sheetViews>
    <sheetView showGridLines="0" zoomScaleNormal="100" workbookViewId="0">
      <selection sqref="A1:K1"/>
    </sheetView>
  </sheetViews>
  <sheetFormatPr defaultRowHeight="12.75" x14ac:dyDescent="0.2"/>
  <cols>
    <col min="1" max="1" width="5.7109375" style="266" customWidth="1"/>
    <col min="2" max="2" width="43.5703125" style="266" customWidth="1"/>
    <col min="3" max="3" width="11.85546875" style="292" bestFit="1" customWidth="1"/>
    <col min="4" max="11" width="11.85546875" style="259" bestFit="1" customWidth="1"/>
    <col min="12" max="16384" width="9.140625" style="259"/>
  </cols>
  <sheetData>
    <row r="1" spans="1:17" ht="15.75" customHeight="1" x14ac:dyDescent="0.2">
      <c r="A1" s="1347" t="s">
        <v>780</v>
      </c>
      <c r="B1" s="1347"/>
      <c r="C1" s="1347"/>
      <c r="D1" s="1347"/>
      <c r="E1" s="1347"/>
      <c r="F1" s="1347"/>
      <c r="G1" s="1347"/>
      <c r="H1" s="1347"/>
      <c r="I1" s="1347"/>
      <c r="J1" s="1347"/>
      <c r="K1" s="1347"/>
    </row>
    <row r="2" spans="1:17" ht="15" customHeight="1" x14ac:dyDescent="0.2">
      <c r="A2" s="260"/>
      <c r="B2" s="260"/>
      <c r="C2" s="294"/>
      <c r="D2" s="294"/>
      <c r="E2" s="294"/>
      <c r="F2" s="294"/>
      <c r="G2" s="294"/>
      <c r="H2" s="294"/>
      <c r="I2" s="294"/>
      <c r="K2" s="617" t="s">
        <v>704</v>
      </c>
    </row>
    <row r="3" spans="1:17" s="263" customFormat="1" ht="20.25" customHeight="1" x14ac:dyDescent="0.2">
      <c r="A3" s="235" t="s">
        <v>676</v>
      </c>
      <c r="B3" s="1" t="s">
        <v>246</v>
      </c>
      <c r="C3" s="2" t="s">
        <v>83</v>
      </c>
      <c r="D3" s="2" t="s">
        <v>84</v>
      </c>
      <c r="E3" s="281" t="s">
        <v>85</v>
      </c>
      <c r="F3" s="281" t="s">
        <v>86</v>
      </c>
      <c r="G3" s="3" t="s">
        <v>117</v>
      </c>
      <c r="H3" s="3" t="s">
        <v>87</v>
      </c>
      <c r="I3" s="3" t="s">
        <v>88</v>
      </c>
      <c r="J3" s="3" t="s">
        <v>652</v>
      </c>
      <c r="K3" s="3" t="s">
        <v>755</v>
      </c>
    </row>
    <row r="4" spans="1:17" s="263" customFormat="1" ht="15" customHeight="1" x14ac:dyDescent="0.2">
      <c r="A4" s="236"/>
      <c r="B4" s="237" t="s">
        <v>703</v>
      </c>
      <c r="C4" s="295"/>
      <c r="D4" s="295"/>
      <c r="E4" s="296"/>
      <c r="F4" s="296"/>
      <c r="G4" s="267"/>
      <c r="H4" s="267"/>
      <c r="I4" s="267"/>
      <c r="J4" s="267"/>
      <c r="K4" s="267"/>
    </row>
    <row r="5" spans="1:17" ht="15" customHeight="1" x14ac:dyDescent="0.2">
      <c r="A5" s="252">
        <v>1</v>
      </c>
      <c r="B5" s="274" t="s">
        <v>0</v>
      </c>
      <c r="C5" s="618">
        <v>236942.3</v>
      </c>
      <c r="D5" s="358">
        <v>239667.6514</v>
      </c>
      <c r="E5" s="357">
        <v>266444.20559999999</v>
      </c>
      <c r="F5" s="357">
        <v>300487.35979999998</v>
      </c>
      <c r="G5" s="357">
        <v>318223.20559999999</v>
      </c>
      <c r="H5" s="368">
        <v>337505.0711</v>
      </c>
      <c r="I5" s="368">
        <v>379389.59899999999</v>
      </c>
      <c r="J5" s="368">
        <v>403286.55479999998</v>
      </c>
      <c r="K5" s="368">
        <v>428024.97149999999</v>
      </c>
    </row>
    <row r="6" spans="1:17" s="293" customFormat="1" ht="15" customHeight="1" x14ac:dyDescent="0.2">
      <c r="A6" s="249"/>
      <c r="B6" s="210"/>
      <c r="C6" s="284" t="s">
        <v>119</v>
      </c>
      <c r="D6" s="285">
        <v>-1.1502173313924999</v>
      </c>
      <c r="E6" s="285">
        <v>-11.1723689215407</v>
      </c>
      <c r="F6" s="285">
        <v>-12.7768416368218</v>
      </c>
      <c r="G6" s="285">
        <v>-5.9</v>
      </c>
      <c r="H6" s="619">
        <v>6.0592267190711802</v>
      </c>
      <c r="I6" s="620">
        <v>12.4100440220022</v>
      </c>
      <c r="J6" s="619">
        <v>6.2987904420648064</v>
      </c>
      <c r="K6" s="619">
        <v>6.1342031876734415</v>
      </c>
      <c r="L6" s="264"/>
      <c r="M6" s="264"/>
      <c r="N6" s="264"/>
      <c r="O6" s="264"/>
      <c r="P6" s="264"/>
      <c r="Q6" s="264"/>
    </row>
    <row r="7" spans="1:17" s="293" customFormat="1" ht="15" customHeight="1" x14ac:dyDescent="0.2">
      <c r="A7" s="266"/>
      <c r="B7" s="249" t="s">
        <v>174</v>
      </c>
      <c r="C7" s="284"/>
      <c r="D7" s="285"/>
      <c r="E7" s="285"/>
      <c r="F7" s="285"/>
      <c r="G7" s="285"/>
      <c r="H7" s="619"/>
      <c r="I7" s="620"/>
      <c r="J7" s="621"/>
      <c r="K7" s="621"/>
    </row>
    <row r="8" spans="1:17" ht="15" customHeight="1" x14ac:dyDescent="0.2">
      <c r="A8" s="251">
        <v>2</v>
      </c>
      <c r="B8" s="275" t="s">
        <v>77</v>
      </c>
      <c r="C8" s="618">
        <v>4833.0520999999999</v>
      </c>
      <c r="D8" s="368">
        <v>5233.2245999999996</v>
      </c>
      <c r="E8" s="357">
        <v>5579.7124999999996</v>
      </c>
      <c r="F8" s="357">
        <v>5723.9551000000001</v>
      </c>
      <c r="G8" s="357">
        <v>5903.0033000000003</v>
      </c>
      <c r="H8" s="368">
        <v>7511.2611999999999</v>
      </c>
      <c r="I8" s="368">
        <v>8009.9740000000002</v>
      </c>
      <c r="J8" s="368">
        <v>9775.2242000000006</v>
      </c>
      <c r="K8" s="368">
        <v>12140.228300000001</v>
      </c>
      <c r="L8" s="291"/>
    </row>
    <row r="9" spans="1:17" ht="15" customHeight="1" x14ac:dyDescent="0.2">
      <c r="A9" s="251">
        <v>3</v>
      </c>
      <c r="B9" s="275" t="s">
        <v>72</v>
      </c>
      <c r="C9" s="618">
        <v>453</v>
      </c>
      <c r="D9" s="368">
        <v>559.19960000000003</v>
      </c>
      <c r="E9" s="357">
        <v>501.60250000000002</v>
      </c>
      <c r="F9" s="357">
        <v>450.71914879999997</v>
      </c>
      <c r="G9" s="357">
        <v>531.20669999999996</v>
      </c>
      <c r="H9" s="368">
        <v>568.88189999999997</v>
      </c>
      <c r="I9" s="368">
        <v>575.73669999999993</v>
      </c>
      <c r="J9" s="368">
        <v>526.07159999999999</v>
      </c>
      <c r="K9" s="368">
        <v>416.46219159999998</v>
      </c>
      <c r="L9" s="291"/>
    </row>
    <row r="10" spans="1:17" ht="15" customHeight="1" x14ac:dyDescent="0.2">
      <c r="A10" s="251">
        <v>4</v>
      </c>
      <c r="B10" s="274" t="s">
        <v>675</v>
      </c>
      <c r="C10" s="618">
        <v>826.24680000000001</v>
      </c>
      <c r="D10" s="368">
        <v>1069.6220000000001</v>
      </c>
      <c r="E10" s="357">
        <v>1239.6657</v>
      </c>
      <c r="F10" s="357">
        <v>1565.1863082</v>
      </c>
      <c r="G10" s="357">
        <v>1783.2406999999998</v>
      </c>
      <c r="H10" s="368">
        <v>1932.5167000000001</v>
      </c>
      <c r="I10" s="368">
        <v>1842.5144999999998</v>
      </c>
      <c r="J10" s="368">
        <v>1958.6374000000001</v>
      </c>
      <c r="K10" s="368">
        <v>2207.3009793000001</v>
      </c>
      <c r="L10" s="291"/>
    </row>
    <row r="11" spans="1:17" ht="15" customHeight="1" x14ac:dyDescent="0.2">
      <c r="A11" s="251">
        <v>5</v>
      </c>
      <c r="B11" s="274" t="s">
        <v>75</v>
      </c>
      <c r="C11" s="618">
        <v>1878.0980999999999</v>
      </c>
      <c r="D11" s="368">
        <v>1796.2512999999999</v>
      </c>
      <c r="E11" s="357">
        <v>1493.1463000000001</v>
      </c>
      <c r="F11" s="357">
        <v>1336.5063157</v>
      </c>
      <c r="G11" s="357">
        <v>1344.2163</v>
      </c>
      <c r="H11" s="368">
        <v>1264.9372000000001</v>
      </c>
      <c r="I11" s="368">
        <v>1193.6374000000001</v>
      </c>
      <c r="J11" s="368">
        <v>1165.2548999999999</v>
      </c>
      <c r="K11" s="368">
        <v>1268.1483971</v>
      </c>
      <c r="L11" s="291"/>
    </row>
    <row r="12" spans="1:17" ht="15" customHeight="1" x14ac:dyDescent="0.2">
      <c r="A12" s="251">
        <v>6</v>
      </c>
      <c r="B12" s="275" t="s">
        <v>47</v>
      </c>
      <c r="C12" s="618">
        <v>5843.1388999999999</v>
      </c>
      <c r="D12" s="368">
        <v>6017.2993999999999</v>
      </c>
      <c r="E12" s="357">
        <v>5897.3121000000001</v>
      </c>
      <c r="F12" s="357">
        <v>6183.3215588000003</v>
      </c>
      <c r="G12" s="357">
        <v>7578.3745999999992</v>
      </c>
      <c r="H12" s="368">
        <v>8857.1626999999989</v>
      </c>
      <c r="I12" s="368">
        <v>9752.5276999999987</v>
      </c>
      <c r="J12" s="368">
        <v>12024.841399999999</v>
      </c>
      <c r="K12" s="368">
        <v>16127.053766999999</v>
      </c>
      <c r="L12" s="291"/>
    </row>
    <row r="13" spans="1:17" ht="15" customHeight="1" x14ac:dyDescent="0.2">
      <c r="A13" s="251">
        <v>7</v>
      </c>
      <c r="B13" s="275" t="s">
        <v>48</v>
      </c>
      <c r="C13" s="618">
        <v>872.65459999999996</v>
      </c>
      <c r="D13" s="368">
        <v>1053.317</v>
      </c>
      <c r="E13" s="357">
        <v>1208.3342</v>
      </c>
      <c r="F13" s="357">
        <v>1396.5020186000002</v>
      </c>
      <c r="G13" s="357">
        <v>1684.3914</v>
      </c>
      <c r="H13" s="368">
        <v>2075.502</v>
      </c>
      <c r="I13" s="368">
        <v>2187.2586000000001</v>
      </c>
      <c r="J13" s="368">
        <v>2280.8216000000002</v>
      </c>
      <c r="K13" s="368">
        <v>2601.5563086000002</v>
      </c>
      <c r="L13" s="291"/>
    </row>
    <row r="14" spans="1:17" ht="15" customHeight="1" x14ac:dyDescent="0.2">
      <c r="A14" s="251">
        <v>8</v>
      </c>
      <c r="B14" s="275" t="s">
        <v>49</v>
      </c>
      <c r="C14" s="618">
        <v>1823.42</v>
      </c>
      <c r="D14" s="368">
        <v>1657.0155999999999</v>
      </c>
      <c r="E14" s="357">
        <v>2059.9612999999999</v>
      </c>
      <c r="F14" s="357">
        <v>2294.7053111</v>
      </c>
      <c r="G14" s="357">
        <v>2781.0569</v>
      </c>
      <c r="H14" s="368">
        <v>3490.7447999999999</v>
      </c>
      <c r="I14" s="368">
        <v>3942.8224999999998</v>
      </c>
      <c r="J14" s="368">
        <v>5116.0297</v>
      </c>
      <c r="K14" s="368">
        <v>5889.9227010000004</v>
      </c>
      <c r="L14" s="291"/>
    </row>
    <row r="15" spans="1:17" ht="15" customHeight="1" x14ac:dyDescent="0.2">
      <c r="A15" s="251">
        <v>9</v>
      </c>
      <c r="B15" s="275" t="s">
        <v>50</v>
      </c>
      <c r="C15" s="618">
        <v>110.90389999999999</v>
      </c>
      <c r="D15" s="368">
        <v>193.0822</v>
      </c>
      <c r="E15" s="357">
        <v>310.06599999999997</v>
      </c>
      <c r="F15" s="357">
        <v>441.33311263400003</v>
      </c>
      <c r="G15" s="357">
        <v>638.25959999999998</v>
      </c>
      <c r="H15" s="368">
        <v>919.31099999999992</v>
      </c>
      <c r="I15" s="368">
        <v>1048.4847</v>
      </c>
      <c r="J15" s="368">
        <v>1248.2384</v>
      </c>
      <c r="K15" s="368">
        <v>1464.2041347060001</v>
      </c>
      <c r="L15" s="291"/>
    </row>
    <row r="16" spans="1:17" ht="15" customHeight="1" x14ac:dyDescent="0.2">
      <c r="A16" s="251">
        <v>10</v>
      </c>
      <c r="B16" s="275" t="s">
        <v>67</v>
      </c>
      <c r="C16" s="618">
        <v>1830.6713</v>
      </c>
      <c r="D16" s="368">
        <v>2027.4752000000001</v>
      </c>
      <c r="E16" s="622">
        <v>2046.9916000000001</v>
      </c>
      <c r="F16" s="357">
        <v>2408.5794735999998</v>
      </c>
      <c r="G16" s="357">
        <v>2531.8865999999998</v>
      </c>
      <c r="H16" s="368">
        <v>2886.1970999999999</v>
      </c>
      <c r="I16" s="368">
        <v>3219.5856000000003</v>
      </c>
      <c r="J16" s="368">
        <v>3324.7494999999999</v>
      </c>
      <c r="K16" s="368">
        <v>3767.9639566000001</v>
      </c>
      <c r="L16" s="291"/>
    </row>
    <row r="17" spans="1:12" ht="15" customHeight="1" x14ac:dyDescent="0.2">
      <c r="A17" s="251">
        <v>11</v>
      </c>
      <c r="B17" s="275" t="s">
        <v>74</v>
      </c>
      <c r="C17" s="618">
        <v>634.15729999999996</v>
      </c>
      <c r="D17" s="368">
        <v>604.24620000000004</v>
      </c>
      <c r="E17" s="357">
        <v>592.49929999999995</v>
      </c>
      <c r="F17" s="357">
        <v>739.84718915200006</v>
      </c>
      <c r="G17" s="357">
        <v>992.29330000000004</v>
      </c>
      <c r="H17" s="368">
        <v>1243.1647</v>
      </c>
      <c r="I17" s="368">
        <v>1480.2473</v>
      </c>
      <c r="J17" s="368">
        <v>1322.1944000000001</v>
      </c>
      <c r="K17" s="368">
        <v>1433.5363222000001</v>
      </c>
      <c r="L17" s="291"/>
    </row>
    <row r="18" spans="1:12" ht="15" customHeight="1" x14ac:dyDescent="0.2">
      <c r="A18" s="251">
        <v>12</v>
      </c>
      <c r="B18" s="274" t="s">
        <v>710</v>
      </c>
      <c r="C18" s="618">
        <v>12062.901</v>
      </c>
      <c r="D18" s="368">
        <v>14829.8977</v>
      </c>
      <c r="E18" s="357">
        <v>16312.9776</v>
      </c>
      <c r="F18" s="357">
        <v>19445.485813899999</v>
      </c>
      <c r="G18" s="357">
        <v>23564.4133</v>
      </c>
      <c r="H18" s="368">
        <v>29186.024100000002</v>
      </c>
      <c r="I18" s="368">
        <v>32706.893799999998</v>
      </c>
      <c r="J18" s="368">
        <v>38583.493300000002</v>
      </c>
      <c r="K18" s="368">
        <v>45962.827803499902</v>
      </c>
      <c r="L18" s="291"/>
    </row>
    <row r="19" spans="1:12" ht="15" customHeight="1" x14ac:dyDescent="0.2">
      <c r="A19" s="251">
        <v>13</v>
      </c>
      <c r="B19" s="274" t="s">
        <v>51</v>
      </c>
      <c r="C19" s="618">
        <v>12428.6495</v>
      </c>
      <c r="D19" s="368">
        <v>15306.6175</v>
      </c>
      <c r="E19" s="357">
        <v>19164.390899999999</v>
      </c>
      <c r="F19" s="357">
        <v>22354.002086100001</v>
      </c>
      <c r="G19" s="357">
        <v>27068.769200000002</v>
      </c>
      <c r="H19" s="368">
        <v>30929.7742</v>
      </c>
      <c r="I19" s="368">
        <v>33430.703800000003</v>
      </c>
      <c r="J19" s="368">
        <v>35732.824500000002</v>
      </c>
      <c r="K19" s="368">
        <v>37457.993400899999</v>
      </c>
      <c r="L19" s="291"/>
    </row>
    <row r="20" spans="1:12" ht="15" customHeight="1" x14ac:dyDescent="0.2">
      <c r="A20" s="251">
        <v>14</v>
      </c>
      <c r="B20" s="275" t="s">
        <v>52</v>
      </c>
      <c r="C20" s="618">
        <v>2143.357477</v>
      </c>
      <c r="D20" s="368">
        <v>2034.1073980000001</v>
      </c>
      <c r="E20" s="357">
        <v>1967.3999550000001</v>
      </c>
      <c r="F20" s="357">
        <v>2265.1746671769997</v>
      </c>
      <c r="G20" s="357">
        <v>2309.009587</v>
      </c>
      <c r="H20" s="368">
        <v>3212.5521920000001</v>
      </c>
      <c r="I20" s="368">
        <v>3360.4364289999999</v>
      </c>
      <c r="J20" s="368">
        <v>4055.5021999999999</v>
      </c>
      <c r="K20" s="368">
        <v>5186.5644106640002</v>
      </c>
      <c r="L20" s="291"/>
    </row>
    <row r="21" spans="1:12" ht="15" customHeight="1" x14ac:dyDescent="0.2">
      <c r="A21" s="251">
        <v>15</v>
      </c>
      <c r="B21" s="275" t="s">
        <v>78</v>
      </c>
      <c r="C21" s="618">
        <v>2700.79</v>
      </c>
      <c r="D21" s="368">
        <v>3038.0549000000001</v>
      </c>
      <c r="E21" s="357">
        <v>3971.6817999999998</v>
      </c>
      <c r="F21" s="357">
        <v>5139.5481275000002</v>
      </c>
      <c r="G21" s="357">
        <v>6598.6722</v>
      </c>
      <c r="H21" s="368">
        <v>8168.2902999999997</v>
      </c>
      <c r="I21" s="368">
        <v>10340.078600000001</v>
      </c>
      <c r="J21" s="368">
        <v>11100.221</v>
      </c>
      <c r="K21" s="368">
        <v>13015.114798299999</v>
      </c>
      <c r="L21" s="291"/>
    </row>
    <row r="22" spans="1:12" ht="15" customHeight="1" x14ac:dyDescent="0.2">
      <c r="A22" s="251">
        <v>16</v>
      </c>
      <c r="B22" s="275" t="s">
        <v>53</v>
      </c>
      <c r="C22" s="618">
        <v>7278.5432000000001</v>
      </c>
      <c r="D22" s="368">
        <v>8171.6169999999993</v>
      </c>
      <c r="E22" s="357">
        <v>9216.1641999999993</v>
      </c>
      <c r="F22" s="357">
        <v>10780.4023026</v>
      </c>
      <c r="G22" s="357">
        <v>12500.892</v>
      </c>
      <c r="H22" s="368">
        <v>14575.229200000002</v>
      </c>
      <c r="I22" s="368">
        <v>16183.647000000001</v>
      </c>
      <c r="J22" s="368">
        <v>19017.899099999999</v>
      </c>
      <c r="K22" s="368">
        <v>22414.168778700001</v>
      </c>
      <c r="L22" s="291"/>
    </row>
    <row r="23" spans="1:12" ht="15" customHeight="1" x14ac:dyDescent="0.2">
      <c r="A23" s="251">
        <v>17</v>
      </c>
      <c r="B23" s="275" t="s">
        <v>65</v>
      </c>
      <c r="C23" s="618">
        <v>2240.5864999999999</v>
      </c>
      <c r="D23" s="368">
        <v>2461.1857999999997</v>
      </c>
      <c r="E23" s="357">
        <v>2827.8346000000001</v>
      </c>
      <c r="F23" s="357">
        <v>3236.0799600999999</v>
      </c>
      <c r="G23" s="357">
        <v>3953.5108</v>
      </c>
      <c r="H23" s="368">
        <v>4777.1966000000002</v>
      </c>
      <c r="I23" s="368">
        <v>5506.9552000000003</v>
      </c>
      <c r="J23" s="368">
        <v>6032.8185999999996</v>
      </c>
      <c r="K23" s="368">
        <v>7348.2641544999997</v>
      </c>
      <c r="L23" s="291"/>
    </row>
    <row r="24" spans="1:12" ht="15" customHeight="1" x14ac:dyDescent="0.2">
      <c r="A24" s="251">
        <v>18</v>
      </c>
      <c r="B24" s="276" t="s">
        <v>81</v>
      </c>
      <c r="C24" s="618">
        <v>305.86250000000001</v>
      </c>
      <c r="D24" s="368">
        <v>735.09660000000008</v>
      </c>
      <c r="E24" s="357">
        <v>920.20979999999997</v>
      </c>
      <c r="F24" s="357">
        <v>1142.102727</v>
      </c>
      <c r="G24" s="357">
        <v>1844.4590999999998</v>
      </c>
      <c r="H24" s="368">
        <v>1816.8603000000001</v>
      </c>
      <c r="I24" s="368">
        <v>1228.0623000000001</v>
      </c>
      <c r="J24" s="368">
        <v>993.60045000000002</v>
      </c>
      <c r="K24" s="368">
        <v>1098.7751198999999</v>
      </c>
      <c r="L24" s="291"/>
    </row>
    <row r="25" spans="1:12" ht="15" customHeight="1" x14ac:dyDescent="0.2">
      <c r="A25" s="251">
        <v>19</v>
      </c>
      <c r="B25" s="275" t="s">
        <v>73</v>
      </c>
      <c r="C25" s="618">
        <v>4283.4047</v>
      </c>
      <c r="D25" s="368">
        <v>4621.0815999999995</v>
      </c>
      <c r="E25" s="357">
        <v>4398.1174000000001</v>
      </c>
      <c r="F25" s="357">
        <v>4026.8213239999995</v>
      </c>
      <c r="G25" s="357">
        <v>4069.3706999999999</v>
      </c>
      <c r="H25" s="368">
        <v>4357.9268000000002</v>
      </c>
      <c r="I25" s="368">
        <v>4440.9394000000002</v>
      </c>
      <c r="J25" s="368">
        <v>4736.4504999999999</v>
      </c>
      <c r="K25" s="368">
        <v>5036.5740579000003</v>
      </c>
      <c r="L25" s="291"/>
    </row>
    <row r="26" spans="1:12" ht="15" customHeight="1" x14ac:dyDescent="0.2">
      <c r="A26" s="251">
        <v>20</v>
      </c>
      <c r="B26" s="275" t="s">
        <v>54</v>
      </c>
      <c r="C26" s="618">
        <v>204.63200000000001</v>
      </c>
      <c r="D26" s="368">
        <v>166.8579</v>
      </c>
      <c r="E26" s="358">
        <v>157.05420000000001</v>
      </c>
      <c r="F26" s="357">
        <v>153.94059999999999</v>
      </c>
      <c r="G26" s="357">
        <v>112.0257</v>
      </c>
      <c r="H26" s="368">
        <v>100.7089</v>
      </c>
      <c r="I26" s="368">
        <v>87.431300000000007</v>
      </c>
      <c r="J26" s="368">
        <v>73.2</v>
      </c>
      <c r="K26" s="368">
        <v>61.44</v>
      </c>
      <c r="L26" s="291"/>
    </row>
    <row r="27" spans="1:12" ht="15" customHeight="1" x14ac:dyDescent="0.2">
      <c r="A27" s="251">
        <v>21</v>
      </c>
      <c r="B27" s="275" t="s">
        <v>55</v>
      </c>
      <c r="C27" s="618">
        <v>10738.602800000001</v>
      </c>
      <c r="D27" s="368">
        <v>12867.1103</v>
      </c>
      <c r="E27" s="357">
        <v>15825.3649</v>
      </c>
      <c r="F27" s="357">
        <v>21015.134995699998</v>
      </c>
      <c r="G27" s="357">
        <v>25354.1895</v>
      </c>
      <c r="H27" s="368">
        <v>32989.421300000002</v>
      </c>
      <c r="I27" s="368">
        <v>40634.728900000002</v>
      </c>
      <c r="J27" s="368">
        <v>50254.168100000003</v>
      </c>
      <c r="K27" s="368">
        <v>58759.636933900001</v>
      </c>
      <c r="L27" s="291"/>
    </row>
    <row r="28" spans="1:12" ht="15" customHeight="1" x14ac:dyDescent="0.2">
      <c r="A28" s="251">
        <v>22</v>
      </c>
      <c r="B28" s="275" t="s">
        <v>56</v>
      </c>
      <c r="C28" s="618">
        <v>594.23680000000002</v>
      </c>
      <c r="D28" s="368">
        <v>734.65629999999999</v>
      </c>
      <c r="E28" s="357">
        <v>1022.1094000000001</v>
      </c>
      <c r="F28" s="357">
        <v>1207.9379816999999</v>
      </c>
      <c r="G28" s="357">
        <v>1497.0367000000001</v>
      </c>
      <c r="H28" s="368">
        <v>1699.4623999999999</v>
      </c>
      <c r="I28" s="368">
        <v>1729.0545</v>
      </c>
      <c r="J28" s="368">
        <v>2018.5332000000001</v>
      </c>
      <c r="K28" s="368">
        <v>2349.6027683000002</v>
      </c>
      <c r="L28" s="291"/>
    </row>
    <row r="29" spans="1:12" ht="15" customHeight="1" x14ac:dyDescent="0.2">
      <c r="A29" s="251">
        <v>23</v>
      </c>
      <c r="B29" s="275" t="s">
        <v>57</v>
      </c>
      <c r="C29" s="618">
        <v>948.75080000000003</v>
      </c>
      <c r="D29" s="368">
        <v>1134.6798000000001</v>
      </c>
      <c r="E29" s="357">
        <v>1307.4704999999999</v>
      </c>
      <c r="F29" s="357">
        <v>1510.8824703</v>
      </c>
      <c r="G29" s="357">
        <v>1783.0065999999999</v>
      </c>
      <c r="H29" s="368">
        <v>1994.0744</v>
      </c>
      <c r="I29" s="368">
        <v>2310.3590999999997</v>
      </c>
      <c r="J29" s="368">
        <v>2998.6205</v>
      </c>
      <c r="K29" s="368">
        <v>4136.8024163</v>
      </c>
      <c r="L29" s="291"/>
    </row>
    <row r="30" spans="1:12" ht="15" customHeight="1" x14ac:dyDescent="0.2">
      <c r="A30" s="251">
        <v>24</v>
      </c>
      <c r="B30" s="275" t="s">
        <v>58</v>
      </c>
      <c r="C30" s="618">
        <v>2323.7035000000001</v>
      </c>
      <c r="D30" s="368">
        <v>2122.66</v>
      </c>
      <c r="E30" s="357">
        <v>2478.9602</v>
      </c>
      <c r="F30" s="357">
        <v>3171.0834864999997</v>
      </c>
      <c r="G30" s="357">
        <v>4162.9501</v>
      </c>
      <c r="H30" s="368">
        <v>6069.7636000000002</v>
      </c>
      <c r="I30" s="368">
        <v>8308.5079000000005</v>
      </c>
      <c r="J30" s="368">
        <v>11105.0859</v>
      </c>
      <c r="K30" s="368">
        <v>14445.026636818</v>
      </c>
      <c r="L30" s="291"/>
    </row>
    <row r="31" spans="1:12" s="263" customFormat="1" ht="15" customHeight="1" x14ac:dyDescent="0.2">
      <c r="A31" s="4"/>
      <c r="B31" s="4" t="s">
        <v>706</v>
      </c>
      <c r="C31" s="623">
        <v>77359.360000000001</v>
      </c>
      <c r="D31" s="371">
        <v>88434.355898000023</v>
      </c>
      <c r="E31" s="359">
        <v>100499.02695499999</v>
      </c>
      <c r="F31" s="359">
        <v>117989.25207916301</v>
      </c>
      <c r="G31" s="359">
        <v>140586.23488699997</v>
      </c>
      <c r="H31" s="371">
        <v>170626.96</v>
      </c>
      <c r="I31" s="371">
        <v>193520.587229</v>
      </c>
      <c r="J31" s="371">
        <v>225444.48045000003</v>
      </c>
      <c r="K31" s="371">
        <v>264589.16833778791</v>
      </c>
    </row>
    <row r="32" spans="1:12" ht="15" customHeight="1" x14ac:dyDescent="0.2">
      <c r="A32" s="210"/>
      <c r="B32" s="210"/>
      <c r="C32" s="282" t="s">
        <v>118</v>
      </c>
      <c r="D32" s="283">
        <v>14.32</v>
      </c>
      <c r="E32" s="282">
        <v>-13.6425185901826</v>
      </c>
      <c r="F32" s="282">
        <v>-17.399999999999999</v>
      </c>
      <c r="G32" s="282">
        <v>-19.149999999999999</v>
      </c>
      <c r="H32" s="621">
        <v>21.3681863869148</v>
      </c>
      <c r="I32" s="621">
        <v>13.4173539486659</v>
      </c>
      <c r="J32" s="621">
        <v>16.496380916425867</v>
      </c>
      <c r="K32" s="621">
        <v>17.363338330418578</v>
      </c>
    </row>
    <row r="33" spans="1:11" s="263" customFormat="1" ht="15" customHeight="1" x14ac:dyDescent="0.2">
      <c r="A33" s="5"/>
      <c r="B33" s="5" t="s">
        <v>186</v>
      </c>
      <c r="C33" s="623">
        <v>314301.65999999997</v>
      </c>
      <c r="D33" s="371">
        <v>328102.00729800004</v>
      </c>
      <c r="E33" s="359">
        <v>366943.232555</v>
      </c>
      <c r="F33" s="359">
        <v>418476.61187916296</v>
      </c>
      <c r="G33" s="359">
        <v>458809.44048699993</v>
      </c>
      <c r="H33" s="371">
        <v>508132.03</v>
      </c>
      <c r="I33" s="371">
        <v>572910.18622899998</v>
      </c>
      <c r="J33" s="371">
        <v>628731.03524999996</v>
      </c>
      <c r="K33" s="371">
        <v>692614.13983778795</v>
      </c>
    </row>
    <row r="34" spans="1:11" ht="15" customHeight="1" x14ac:dyDescent="0.2">
      <c r="A34" s="258"/>
      <c r="B34" s="258"/>
      <c r="C34" s="286" t="s">
        <v>120</v>
      </c>
      <c r="D34" s="287">
        <v>4.3899999999999997</v>
      </c>
      <c r="E34" s="288">
        <v>-11.8381560434416</v>
      </c>
      <c r="F34" s="288">
        <v>-14.04</v>
      </c>
      <c r="G34" s="288">
        <v>-9.64</v>
      </c>
      <c r="H34" s="624">
        <v>10.7501262730442</v>
      </c>
      <c r="I34" s="624">
        <v>12.748291214559</v>
      </c>
      <c r="J34" s="624">
        <v>9.7433856759334372</v>
      </c>
      <c r="K34" s="624">
        <v>10.160641197294547</v>
      </c>
    </row>
    <row r="35" spans="1:11" s="265" customFormat="1" ht="12" customHeight="1" x14ac:dyDescent="0.2">
      <c r="A35" s="271" t="s">
        <v>705</v>
      </c>
      <c r="C35" s="289"/>
      <c r="D35" s="264"/>
      <c r="I35" s="290"/>
    </row>
    <row r="36" spans="1:11" s="291" customFormat="1" ht="12" customHeight="1" x14ac:dyDescent="0.2">
      <c r="A36" s="266"/>
      <c r="B36" s="266"/>
      <c r="C36" s="289"/>
      <c r="D36" s="264"/>
    </row>
    <row r="37" spans="1:11" x14ac:dyDescent="0.2">
      <c r="C37" s="289"/>
    </row>
    <row r="38" spans="1:11" x14ac:dyDescent="0.2">
      <c r="C38" s="289"/>
      <c r="D38" s="264"/>
    </row>
    <row r="39" spans="1:11" x14ac:dyDescent="0.2">
      <c r="D39" s="264"/>
      <c r="E39" s="264"/>
      <c r="F39" s="264"/>
      <c r="G39" s="264"/>
      <c r="H39" s="264"/>
      <c r="I39" s="264"/>
      <c r="J39" s="264"/>
      <c r="K39" s="264"/>
    </row>
  </sheetData>
  <sheetProtection selectLockedCells="1"/>
  <mergeCells count="1">
    <mergeCell ref="A1:K1"/>
  </mergeCells>
  <printOptions horizontalCentered="1" verticalCentered="1"/>
  <pageMargins left="0.25" right="0.25" top="0.17" bottom="0.17" header="0.19" footer="0.17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39"/>
  <sheetViews>
    <sheetView showGridLines="0" workbookViewId="0">
      <selection sqref="A1:K1"/>
    </sheetView>
  </sheetViews>
  <sheetFormatPr defaultRowHeight="12.75" x14ac:dyDescent="0.2"/>
  <cols>
    <col min="1" max="1" width="6.42578125" style="266" customWidth="1"/>
    <col min="2" max="2" width="43.5703125" style="266" customWidth="1"/>
    <col min="3" max="3" width="11.85546875" style="266" customWidth="1"/>
    <col min="4" max="11" width="11.85546875" style="259" customWidth="1"/>
    <col min="12" max="16384" width="9.140625" style="259"/>
  </cols>
  <sheetData>
    <row r="1" spans="1:11" ht="18.75" customHeight="1" x14ac:dyDescent="0.2">
      <c r="A1" s="1346" t="s">
        <v>781</v>
      </c>
      <c r="B1" s="1346"/>
      <c r="C1" s="1346"/>
      <c r="D1" s="1346"/>
      <c r="E1" s="1346"/>
      <c r="F1" s="1346"/>
      <c r="G1" s="1346"/>
      <c r="H1" s="1346"/>
      <c r="I1" s="1346"/>
      <c r="J1" s="1346"/>
      <c r="K1" s="1346"/>
    </row>
    <row r="2" spans="1:11" x14ac:dyDescent="0.2">
      <c r="A2" s="260"/>
      <c r="B2" s="260"/>
      <c r="C2" s="261"/>
      <c r="E2" s="262"/>
      <c r="F2" s="262"/>
      <c r="G2" s="262"/>
      <c r="H2" s="262"/>
      <c r="I2" s="262"/>
      <c r="K2" s="253" t="s">
        <v>704</v>
      </c>
    </row>
    <row r="3" spans="1:11" s="263" customFormat="1" ht="15" customHeight="1" x14ac:dyDescent="0.2">
      <c r="A3" s="235" t="s">
        <v>676</v>
      </c>
      <c r="B3" s="1" t="s">
        <v>246</v>
      </c>
      <c r="C3" s="2" t="s">
        <v>83</v>
      </c>
      <c r="D3" s="3" t="s">
        <v>84</v>
      </c>
      <c r="E3" s="3" t="s">
        <v>85</v>
      </c>
      <c r="F3" s="3" t="s">
        <v>86</v>
      </c>
      <c r="G3" s="3" t="s">
        <v>117</v>
      </c>
      <c r="H3" s="3" t="s">
        <v>87</v>
      </c>
      <c r="I3" s="3" t="s">
        <v>88</v>
      </c>
      <c r="J3" s="3" t="s">
        <v>652</v>
      </c>
      <c r="K3" s="3" t="s">
        <v>755</v>
      </c>
    </row>
    <row r="4" spans="1:11" s="263" customFormat="1" ht="15" customHeight="1" x14ac:dyDescent="0.2">
      <c r="A4" s="236"/>
      <c r="B4" s="237" t="s">
        <v>703</v>
      </c>
      <c r="C4" s="269"/>
      <c r="D4" s="267"/>
      <c r="E4" s="270"/>
      <c r="F4" s="270"/>
      <c r="G4" s="267"/>
      <c r="H4" s="267"/>
      <c r="I4" s="267"/>
      <c r="J4" s="267"/>
      <c r="K4" s="267"/>
    </row>
    <row r="5" spans="1:11" ht="15" customHeight="1" x14ac:dyDescent="0.2">
      <c r="A5" s="252">
        <v>1</v>
      </c>
      <c r="B5" s="274" t="s">
        <v>0</v>
      </c>
      <c r="C5" s="611">
        <v>90808.786399999997</v>
      </c>
      <c r="D5" s="368">
        <v>78507.72</v>
      </c>
      <c r="E5" s="612">
        <v>97891.509600000005</v>
      </c>
      <c r="F5" s="612">
        <v>124583.3126</v>
      </c>
      <c r="G5" s="357">
        <v>134671.696</v>
      </c>
      <c r="H5" s="357">
        <v>142335.95799999998</v>
      </c>
      <c r="I5" s="357">
        <v>178276.23869999999</v>
      </c>
      <c r="J5" s="357">
        <v>184429.5502382</v>
      </c>
      <c r="K5" s="357">
        <v>198932.1753</v>
      </c>
    </row>
    <row r="6" spans="1:11" ht="15" customHeight="1" x14ac:dyDescent="0.2">
      <c r="A6" s="249"/>
      <c r="B6" s="210"/>
      <c r="C6" s="300" t="s">
        <v>113</v>
      </c>
      <c r="D6" s="300" t="s">
        <v>114</v>
      </c>
      <c r="E6" s="299">
        <v>24.69</v>
      </c>
      <c r="F6" s="299">
        <v>27.266719155794899</v>
      </c>
      <c r="G6" s="299">
        <v>8.1</v>
      </c>
      <c r="H6" s="299">
        <v>5.6910711215814702</v>
      </c>
      <c r="I6" s="299">
        <v>25.250317070265599</v>
      </c>
      <c r="J6" s="299">
        <v>3.4515601086663601</v>
      </c>
      <c r="K6" s="299">
        <v>7.8635040008876773</v>
      </c>
    </row>
    <row r="7" spans="1:11" ht="15" customHeight="1" x14ac:dyDescent="0.2">
      <c r="B7" s="249" t="s">
        <v>174</v>
      </c>
      <c r="C7" s="254"/>
      <c r="D7" s="255"/>
      <c r="E7" s="256"/>
      <c r="F7" s="256"/>
      <c r="G7" s="257"/>
      <c r="H7" s="268"/>
      <c r="I7" s="257"/>
      <c r="J7" s="257"/>
      <c r="K7" s="257"/>
    </row>
    <row r="8" spans="1:11" ht="15" customHeight="1" x14ac:dyDescent="0.2">
      <c r="A8" s="251">
        <v>2</v>
      </c>
      <c r="B8" s="275" t="s">
        <v>756</v>
      </c>
      <c r="C8" s="611">
        <v>1697.49</v>
      </c>
      <c r="D8" s="368">
        <v>1937.94</v>
      </c>
      <c r="E8" s="612">
        <v>2220.3071</v>
      </c>
      <c r="F8" s="612">
        <v>2534.2550000000001</v>
      </c>
      <c r="G8" s="357">
        <v>2662.8029999999999</v>
      </c>
      <c r="H8" s="357">
        <v>3917.0697999999998</v>
      </c>
      <c r="I8" s="357">
        <v>3657.2157999999999</v>
      </c>
      <c r="J8" s="357">
        <v>4563.6839</v>
      </c>
      <c r="K8" s="357">
        <v>5664.9470999999994</v>
      </c>
    </row>
    <row r="9" spans="1:11" ht="15" customHeight="1" x14ac:dyDescent="0.2">
      <c r="A9" s="251">
        <v>3</v>
      </c>
      <c r="B9" s="275" t="s">
        <v>72</v>
      </c>
      <c r="C9" s="611">
        <v>147.22</v>
      </c>
      <c r="D9" s="368">
        <v>207.5</v>
      </c>
      <c r="E9" s="612">
        <v>136.3279</v>
      </c>
      <c r="F9" s="612">
        <v>99.570235600000004</v>
      </c>
      <c r="G9" s="357">
        <v>147.04810000000001</v>
      </c>
      <c r="H9" s="357">
        <v>117.6336</v>
      </c>
      <c r="I9" s="357">
        <v>91.732300000000009</v>
      </c>
      <c r="J9" s="357">
        <v>61.775599999999997</v>
      </c>
      <c r="K9" s="357">
        <v>16.671323600000001</v>
      </c>
    </row>
    <row r="10" spans="1:11" ht="15" customHeight="1" x14ac:dyDescent="0.2">
      <c r="A10" s="251">
        <v>4</v>
      </c>
      <c r="B10" s="274" t="s">
        <v>675</v>
      </c>
      <c r="C10" s="611">
        <v>315.69330000000002</v>
      </c>
      <c r="D10" s="368">
        <v>484.5</v>
      </c>
      <c r="E10" s="612">
        <v>588.39689999999996</v>
      </c>
      <c r="F10" s="612">
        <v>793.55087630000003</v>
      </c>
      <c r="G10" s="357">
        <v>833.02589999999998</v>
      </c>
      <c r="H10" s="357">
        <v>806.62040000000002</v>
      </c>
      <c r="I10" s="357">
        <v>560.50239999999997</v>
      </c>
      <c r="J10" s="357">
        <v>631.73770000000002</v>
      </c>
      <c r="K10" s="357">
        <v>816.42828499999996</v>
      </c>
    </row>
    <row r="11" spans="1:11" ht="15" customHeight="1" x14ac:dyDescent="0.2">
      <c r="A11" s="251">
        <v>5</v>
      </c>
      <c r="B11" s="274" t="s">
        <v>75</v>
      </c>
      <c r="C11" s="611">
        <v>593.76220000000001</v>
      </c>
      <c r="D11" s="368">
        <v>556.89</v>
      </c>
      <c r="E11" s="612">
        <v>320.80470000000003</v>
      </c>
      <c r="F11" s="612">
        <v>243.91332580000002</v>
      </c>
      <c r="G11" s="357">
        <v>325.57060000000001</v>
      </c>
      <c r="H11" s="357">
        <v>283.81580000000002</v>
      </c>
      <c r="I11" s="357">
        <v>217.5883</v>
      </c>
      <c r="J11" s="357">
        <v>220.1127803</v>
      </c>
      <c r="K11" s="357">
        <v>292.67494469999997</v>
      </c>
    </row>
    <row r="12" spans="1:11" ht="15" customHeight="1" x14ac:dyDescent="0.2">
      <c r="A12" s="251">
        <v>6</v>
      </c>
      <c r="B12" s="275" t="s">
        <v>47</v>
      </c>
      <c r="C12" s="611">
        <v>2592.0306</v>
      </c>
      <c r="D12" s="368">
        <v>2702.1</v>
      </c>
      <c r="E12" s="612">
        <v>2884.5194000000001</v>
      </c>
      <c r="F12" s="612">
        <v>3290.2617560999997</v>
      </c>
      <c r="G12" s="357">
        <v>4291.1386999999995</v>
      </c>
      <c r="H12" s="357">
        <v>4922.8310999999994</v>
      </c>
      <c r="I12" s="357">
        <v>5179.0074999999997</v>
      </c>
      <c r="J12" s="357">
        <v>6313.2339000000002</v>
      </c>
      <c r="K12" s="357">
        <v>9136.4406350999998</v>
      </c>
    </row>
    <row r="13" spans="1:11" ht="15" customHeight="1" x14ac:dyDescent="0.2">
      <c r="A13" s="251">
        <v>7</v>
      </c>
      <c r="B13" s="275" t="s">
        <v>48</v>
      </c>
      <c r="C13" s="611">
        <v>375.60559999999998</v>
      </c>
      <c r="D13" s="368">
        <v>474.2</v>
      </c>
      <c r="E13" s="612">
        <v>539.4923</v>
      </c>
      <c r="F13" s="612">
        <v>608.60924250000005</v>
      </c>
      <c r="G13" s="357">
        <v>730.86310000000003</v>
      </c>
      <c r="H13" s="357">
        <v>911.01589999999999</v>
      </c>
      <c r="I13" s="357">
        <v>828.56169999999997</v>
      </c>
      <c r="J13" s="357">
        <v>782.84499289999997</v>
      </c>
      <c r="K13" s="357">
        <v>935.23417700000005</v>
      </c>
    </row>
    <row r="14" spans="1:11" ht="15" customHeight="1" x14ac:dyDescent="0.2">
      <c r="A14" s="251">
        <v>8</v>
      </c>
      <c r="B14" s="275" t="s">
        <v>49</v>
      </c>
      <c r="C14" s="611">
        <v>608.07000000000005</v>
      </c>
      <c r="D14" s="368">
        <v>476.98</v>
      </c>
      <c r="E14" s="612">
        <v>859.18270000000007</v>
      </c>
      <c r="F14" s="612">
        <v>982.96939950000001</v>
      </c>
      <c r="G14" s="357">
        <v>1227.7447999999999</v>
      </c>
      <c r="H14" s="357">
        <v>1460.4875999999999</v>
      </c>
      <c r="I14" s="357">
        <v>1527.7370999999998</v>
      </c>
      <c r="J14" s="357">
        <v>2301.2512000000002</v>
      </c>
      <c r="K14" s="357">
        <v>2795.7339767000003</v>
      </c>
    </row>
    <row r="15" spans="1:11" ht="15" customHeight="1" x14ac:dyDescent="0.2">
      <c r="A15" s="251">
        <v>9</v>
      </c>
      <c r="B15" s="275" t="s">
        <v>50</v>
      </c>
      <c r="C15" s="611">
        <v>80.718100000000007</v>
      </c>
      <c r="D15" s="368">
        <v>122.42</v>
      </c>
      <c r="E15" s="612">
        <v>183.59119999999999</v>
      </c>
      <c r="F15" s="612">
        <v>227.992041247</v>
      </c>
      <c r="G15" s="357">
        <v>342.46199999999999</v>
      </c>
      <c r="H15" s="357">
        <v>455.87519999999995</v>
      </c>
      <c r="I15" s="357">
        <v>383.12750000000005</v>
      </c>
      <c r="J15" s="357">
        <v>455.42574831000002</v>
      </c>
      <c r="K15" s="357">
        <v>480.45139107899996</v>
      </c>
    </row>
    <row r="16" spans="1:11" ht="15" customHeight="1" x14ac:dyDescent="0.2">
      <c r="A16" s="251">
        <v>10</v>
      </c>
      <c r="B16" s="275" t="s">
        <v>67</v>
      </c>
      <c r="C16" s="611">
        <v>567.80870000000004</v>
      </c>
      <c r="D16" s="368">
        <v>644.75</v>
      </c>
      <c r="E16" s="612">
        <v>632.85220000000004</v>
      </c>
      <c r="F16" s="612">
        <v>862.76412770000002</v>
      </c>
      <c r="G16" s="357">
        <v>759.9008</v>
      </c>
      <c r="H16" s="357">
        <v>802.19830000000002</v>
      </c>
      <c r="I16" s="357">
        <v>888.88319999999999</v>
      </c>
      <c r="J16" s="357">
        <v>781.04830000000004</v>
      </c>
      <c r="K16" s="357">
        <v>1002.092968</v>
      </c>
    </row>
    <row r="17" spans="1:11" ht="15" customHeight="1" x14ac:dyDescent="0.2">
      <c r="A17" s="251">
        <v>11</v>
      </c>
      <c r="B17" s="275" t="s">
        <v>74</v>
      </c>
      <c r="C17" s="611">
        <v>224.89769999999999</v>
      </c>
      <c r="D17" s="368">
        <v>252.41</v>
      </c>
      <c r="E17" s="612">
        <v>255.58739999999997</v>
      </c>
      <c r="F17" s="612">
        <v>399.87364565000001</v>
      </c>
      <c r="G17" s="357">
        <v>582.3492</v>
      </c>
      <c r="H17" s="357">
        <v>714.93880000000001</v>
      </c>
      <c r="I17" s="357">
        <v>767.49829999999997</v>
      </c>
      <c r="J17" s="357">
        <v>522.87729999999999</v>
      </c>
      <c r="K17" s="357">
        <v>456.96760800000004</v>
      </c>
    </row>
    <row r="18" spans="1:11" ht="15" customHeight="1" x14ac:dyDescent="0.2">
      <c r="A18" s="251">
        <v>12</v>
      </c>
      <c r="B18" s="274" t="s">
        <v>710</v>
      </c>
      <c r="C18" s="611">
        <v>4038.9328</v>
      </c>
      <c r="D18" s="368">
        <v>5492.1</v>
      </c>
      <c r="E18" s="612">
        <v>6487.2215999999999</v>
      </c>
      <c r="F18" s="612">
        <v>8696.3553176000005</v>
      </c>
      <c r="G18" s="357">
        <v>11349.6093</v>
      </c>
      <c r="H18" s="357">
        <v>14971.451800000001</v>
      </c>
      <c r="I18" s="357">
        <v>17238.4506</v>
      </c>
      <c r="J18" s="357">
        <v>20106.625899999999</v>
      </c>
      <c r="K18" s="357">
        <v>24154.818320699997</v>
      </c>
    </row>
    <row r="19" spans="1:11" ht="15" customHeight="1" x14ac:dyDescent="0.2">
      <c r="A19" s="251">
        <v>13</v>
      </c>
      <c r="B19" s="274" t="s">
        <v>51</v>
      </c>
      <c r="C19" s="611">
        <v>3759.5922</v>
      </c>
      <c r="D19" s="368">
        <v>5332.13</v>
      </c>
      <c r="E19" s="612">
        <v>6765.7507999999998</v>
      </c>
      <c r="F19" s="612">
        <v>7863.3017141</v>
      </c>
      <c r="G19" s="357">
        <v>9211.7510999999995</v>
      </c>
      <c r="H19" s="357">
        <v>10364.3554</v>
      </c>
      <c r="I19" s="357">
        <v>12487.520399999999</v>
      </c>
      <c r="J19" s="357">
        <v>13226.0633</v>
      </c>
      <c r="K19" s="357">
        <v>15502.244659700002</v>
      </c>
    </row>
    <row r="20" spans="1:11" ht="15" customHeight="1" x14ac:dyDescent="0.2">
      <c r="A20" s="251">
        <v>14</v>
      </c>
      <c r="B20" s="275" t="s">
        <v>52</v>
      </c>
      <c r="C20" s="611">
        <v>1681.3613649999998</v>
      </c>
      <c r="D20" s="368">
        <v>1538.67</v>
      </c>
      <c r="E20" s="612">
        <v>1478.098027</v>
      </c>
      <c r="F20" s="612">
        <v>1670.8538023609999</v>
      </c>
      <c r="G20" s="357">
        <v>1496.9733620000002</v>
      </c>
      <c r="H20" s="357">
        <v>2072.6423359999999</v>
      </c>
      <c r="I20" s="357">
        <v>1866.7882159999999</v>
      </c>
      <c r="J20" s="357">
        <v>2050.5697</v>
      </c>
      <c r="K20" s="357">
        <v>2766.2129068040003</v>
      </c>
    </row>
    <row r="21" spans="1:11" ht="15" customHeight="1" x14ac:dyDescent="0.2">
      <c r="A21" s="251">
        <v>15</v>
      </c>
      <c r="B21" s="275" t="s">
        <v>78</v>
      </c>
      <c r="C21" s="611">
        <v>1271.8148000000001</v>
      </c>
      <c r="D21" s="368">
        <v>1540.18</v>
      </c>
      <c r="E21" s="612">
        <v>2209.6632</v>
      </c>
      <c r="F21" s="612">
        <v>2849.7434056000002</v>
      </c>
      <c r="G21" s="357">
        <v>3404.2136999999998</v>
      </c>
      <c r="H21" s="357">
        <v>3977.1144999999997</v>
      </c>
      <c r="I21" s="357">
        <v>5105.7703000000001</v>
      </c>
      <c r="J21" s="357">
        <v>5256.5143581000002</v>
      </c>
      <c r="K21" s="357">
        <v>6142.7654983000002</v>
      </c>
    </row>
    <row r="22" spans="1:11" ht="15" customHeight="1" x14ac:dyDescent="0.2">
      <c r="A22" s="251">
        <v>16</v>
      </c>
      <c r="B22" s="275" t="s">
        <v>53</v>
      </c>
      <c r="C22" s="611">
        <v>2261.5965000000001</v>
      </c>
      <c r="D22" s="368">
        <v>2572.6</v>
      </c>
      <c r="E22" s="612">
        <v>2881.7116000000001</v>
      </c>
      <c r="F22" s="612">
        <v>3666.3549079999998</v>
      </c>
      <c r="G22" s="357">
        <v>4348.5905999999995</v>
      </c>
      <c r="H22" s="357">
        <v>5160.4070000000002</v>
      </c>
      <c r="I22" s="357">
        <v>5583.4795999999997</v>
      </c>
      <c r="J22" s="357">
        <v>6826.2245000000003</v>
      </c>
      <c r="K22" s="357">
        <v>7904.9203288999997</v>
      </c>
    </row>
    <row r="23" spans="1:11" ht="15" customHeight="1" x14ac:dyDescent="0.2">
      <c r="A23" s="251">
        <v>17</v>
      </c>
      <c r="B23" s="275" t="s">
        <v>65</v>
      </c>
      <c r="C23" s="611">
        <v>675.88670000000002</v>
      </c>
      <c r="D23" s="368">
        <v>829.06</v>
      </c>
      <c r="E23" s="612">
        <v>1003.1667</v>
      </c>
      <c r="F23" s="612">
        <v>1148.7844371000001</v>
      </c>
      <c r="G23" s="357">
        <v>1427.0806</v>
      </c>
      <c r="H23" s="357">
        <v>1681.8989000000001</v>
      </c>
      <c r="I23" s="357">
        <v>1778.6443999999999</v>
      </c>
      <c r="J23" s="357">
        <v>1996.3198</v>
      </c>
      <c r="K23" s="357">
        <v>2468.0964071000003</v>
      </c>
    </row>
    <row r="24" spans="1:11" ht="15" customHeight="1" x14ac:dyDescent="0.2">
      <c r="A24" s="251">
        <v>18</v>
      </c>
      <c r="B24" s="276" t="s">
        <v>81</v>
      </c>
      <c r="C24" s="613">
        <v>172.9537</v>
      </c>
      <c r="D24" s="358">
        <v>579.59</v>
      </c>
      <c r="E24" s="614">
        <v>727.01659999999993</v>
      </c>
      <c r="F24" s="614">
        <v>873.93319770000005</v>
      </c>
      <c r="G24" s="358">
        <v>1455.6808999999998</v>
      </c>
      <c r="H24" s="358">
        <v>1221.0603000000001</v>
      </c>
      <c r="I24" s="358">
        <v>511.76660000000004</v>
      </c>
      <c r="J24" s="358">
        <v>227.0047132</v>
      </c>
      <c r="K24" s="358">
        <v>304.86922019999997</v>
      </c>
    </row>
    <row r="25" spans="1:11" ht="15" customHeight="1" x14ac:dyDescent="0.2">
      <c r="A25" s="251">
        <v>19</v>
      </c>
      <c r="B25" s="275" t="s">
        <v>753</v>
      </c>
      <c r="C25" s="611">
        <v>1933.9903999999999</v>
      </c>
      <c r="D25" s="368">
        <v>2069.69</v>
      </c>
      <c r="E25" s="612">
        <v>1558.329</v>
      </c>
      <c r="F25" s="612">
        <v>1051.5798907999999</v>
      </c>
      <c r="G25" s="357">
        <v>915.61959999999999</v>
      </c>
      <c r="H25" s="357">
        <v>1067.0028</v>
      </c>
      <c r="I25" s="357">
        <v>1006.1148999999999</v>
      </c>
      <c r="J25" s="357">
        <v>1135.0017360000002</v>
      </c>
      <c r="K25" s="357">
        <v>1282.3171485</v>
      </c>
    </row>
    <row r="26" spans="1:11" ht="15" customHeight="1" x14ac:dyDescent="0.2">
      <c r="A26" s="251">
        <v>20</v>
      </c>
      <c r="B26" s="275" t="s">
        <v>754</v>
      </c>
      <c r="C26" s="611">
        <v>65.0916</v>
      </c>
      <c r="D26" s="368">
        <v>38.44</v>
      </c>
      <c r="E26" s="612">
        <v>43.432499999999997</v>
      </c>
      <c r="F26" s="612">
        <v>44.644300000000001</v>
      </c>
      <c r="G26" s="357">
        <v>4.1703000000000001</v>
      </c>
      <c r="H26" s="357">
        <v>6.8400000000000002E-2</v>
      </c>
      <c r="I26" s="357">
        <v>1.17E-2</v>
      </c>
      <c r="J26" s="357">
        <v>2.5999999999999999E-3</v>
      </c>
      <c r="K26" s="357">
        <v>1.197E-4</v>
      </c>
    </row>
    <row r="27" spans="1:11" ht="15" customHeight="1" x14ac:dyDescent="0.2">
      <c r="A27" s="251">
        <v>21</v>
      </c>
      <c r="B27" s="275" t="s">
        <v>55</v>
      </c>
      <c r="C27" s="611">
        <v>5065.4767000000002</v>
      </c>
      <c r="D27" s="368">
        <v>5529.16</v>
      </c>
      <c r="E27" s="612">
        <v>7106.5756000000001</v>
      </c>
      <c r="F27" s="612">
        <v>10143.8624399</v>
      </c>
      <c r="G27" s="357">
        <v>10966.137999999999</v>
      </c>
      <c r="H27" s="357">
        <v>13791.9827</v>
      </c>
      <c r="I27" s="357">
        <v>16592.4948</v>
      </c>
      <c r="J27" s="357">
        <v>20624.245900000002</v>
      </c>
      <c r="K27" s="357">
        <v>25457.3499386</v>
      </c>
    </row>
    <row r="28" spans="1:11" ht="15" customHeight="1" x14ac:dyDescent="0.2">
      <c r="A28" s="251">
        <v>22</v>
      </c>
      <c r="B28" s="275" t="s">
        <v>56</v>
      </c>
      <c r="C28" s="611">
        <v>389.83330000000001</v>
      </c>
      <c r="D28" s="368">
        <v>498.52</v>
      </c>
      <c r="E28" s="612">
        <v>693.78890000000001</v>
      </c>
      <c r="F28" s="612">
        <v>733.89242560000002</v>
      </c>
      <c r="G28" s="357">
        <v>810.3329</v>
      </c>
      <c r="H28" s="357">
        <v>813.57910000000004</v>
      </c>
      <c r="I28" s="357">
        <v>700.2056</v>
      </c>
      <c r="J28" s="357">
        <v>880.17882000000009</v>
      </c>
      <c r="K28" s="357">
        <v>1069.5927306999999</v>
      </c>
    </row>
    <row r="29" spans="1:11" ht="15" customHeight="1" x14ac:dyDescent="0.2">
      <c r="A29" s="251">
        <v>23</v>
      </c>
      <c r="B29" s="275" t="s">
        <v>57</v>
      </c>
      <c r="C29" s="611">
        <v>562.85350000000005</v>
      </c>
      <c r="D29" s="368">
        <v>629.92999999999995</v>
      </c>
      <c r="E29" s="612">
        <v>557.87790000000007</v>
      </c>
      <c r="F29" s="612">
        <v>700.10593610000001</v>
      </c>
      <c r="G29" s="357">
        <v>700.72479999999996</v>
      </c>
      <c r="H29" s="357">
        <v>676.50939999999991</v>
      </c>
      <c r="I29" s="357">
        <v>771.02359999999999</v>
      </c>
      <c r="J29" s="357">
        <v>1163.9094</v>
      </c>
      <c r="K29" s="357">
        <v>1926.3087524999999</v>
      </c>
    </row>
    <row r="30" spans="1:11" ht="15" customHeight="1" x14ac:dyDescent="0.2">
      <c r="A30" s="251">
        <v>24</v>
      </c>
      <c r="B30" s="275" t="s">
        <v>58</v>
      </c>
      <c r="C30" s="611">
        <v>433.7552</v>
      </c>
      <c r="D30" s="368">
        <v>312.05</v>
      </c>
      <c r="E30" s="612">
        <v>740.79049999999995</v>
      </c>
      <c r="F30" s="612">
        <v>1132.1943503</v>
      </c>
      <c r="G30" s="357">
        <v>1488.4171999999999</v>
      </c>
      <c r="H30" s="357">
        <v>2476.5203000000001</v>
      </c>
      <c r="I30" s="357">
        <v>3242.0144999999998</v>
      </c>
      <c r="J30" s="357">
        <v>4143.7212</v>
      </c>
      <c r="K30" s="357">
        <v>5358.5049938619995</v>
      </c>
    </row>
    <row r="31" spans="1:11" ht="15" customHeight="1" x14ac:dyDescent="0.2">
      <c r="A31" s="4"/>
      <c r="B31" s="4" t="s">
        <v>706</v>
      </c>
      <c r="C31" s="615">
        <v>29516.43</v>
      </c>
      <c r="D31" s="371">
        <v>34821.81</v>
      </c>
      <c r="E31" s="616">
        <v>40874.484726999995</v>
      </c>
      <c r="F31" s="616">
        <v>50619.365775558006</v>
      </c>
      <c r="G31" s="359">
        <v>59482.208562</v>
      </c>
      <c r="H31" s="359">
        <v>72667.079436000015</v>
      </c>
      <c r="I31" s="359">
        <v>80986.139316000015</v>
      </c>
      <c r="J31" s="359">
        <v>94270.373348810012</v>
      </c>
      <c r="K31" s="359">
        <v>115935.643434745</v>
      </c>
    </row>
    <row r="32" spans="1:11" ht="15" customHeight="1" x14ac:dyDescent="0.2">
      <c r="A32" s="210"/>
      <c r="B32" s="210"/>
      <c r="C32" s="297" t="s">
        <v>111</v>
      </c>
      <c r="D32" s="297">
        <v>17.97</v>
      </c>
      <c r="E32" s="297">
        <v>17.38</v>
      </c>
      <c r="F32" s="297">
        <v>23.8409881216703</v>
      </c>
      <c r="G32" s="297">
        <v>17.510000000000002</v>
      </c>
      <c r="H32" s="297">
        <v>22.166074852881501</v>
      </c>
      <c r="I32" s="297">
        <v>11.4481825120367</v>
      </c>
      <c r="J32" s="297">
        <v>16.403095819861498</v>
      </c>
      <c r="K32" s="297">
        <v>22.982056097063786</v>
      </c>
    </row>
    <row r="33" spans="1:11" ht="15" customHeight="1" x14ac:dyDescent="0.2">
      <c r="A33" s="5"/>
      <c r="B33" s="5" t="s">
        <v>186</v>
      </c>
      <c r="C33" s="615">
        <v>120325.22</v>
      </c>
      <c r="D33" s="371">
        <v>113329.52</v>
      </c>
      <c r="E33" s="616">
        <v>138765.99432699999</v>
      </c>
      <c r="F33" s="616">
        <v>175202.678375558</v>
      </c>
      <c r="G33" s="359">
        <v>194153.90456200001</v>
      </c>
      <c r="H33" s="359">
        <v>215003.03743600001</v>
      </c>
      <c r="I33" s="359">
        <v>259262.378016</v>
      </c>
      <c r="J33" s="359">
        <v>278699.92358701001</v>
      </c>
      <c r="K33" s="359">
        <v>314867.81873474503</v>
      </c>
    </row>
    <row r="34" spans="1:11" ht="15" customHeight="1" x14ac:dyDescent="0.2">
      <c r="A34" s="258"/>
      <c r="B34" s="258"/>
      <c r="C34" s="298" t="s">
        <v>115</v>
      </c>
      <c r="D34" s="298" t="s">
        <v>116</v>
      </c>
      <c r="E34" s="298">
        <v>22.44</v>
      </c>
      <c r="F34" s="298">
        <v>26.257646352964201</v>
      </c>
      <c r="G34" s="298">
        <v>10.82</v>
      </c>
      <c r="H34" s="298">
        <v>10.738456649138399</v>
      </c>
      <c r="I34" s="298">
        <v>20.585448981470599</v>
      </c>
      <c r="J34" s="298">
        <v>7.4972488178791803</v>
      </c>
      <c r="K34" s="298">
        <v>12.97736098461592</v>
      </c>
    </row>
    <row r="35" spans="1:11" s="265" customFormat="1" ht="12" customHeight="1" x14ac:dyDescent="0.2">
      <c r="A35" s="271" t="s">
        <v>705</v>
      </c>
      <c r="C35" s="264"/>
    </row>
    <row r="36" spans="1:11" x14ac:dyDescent="0.2">
      <c r="C36" s="278"/>
      <c r="D36" s="278"/>
      <c r="E36" s="278"/>
      <c r="F36" s="278"/>
      <c r="G36" s="278"/>
      <c r="H36" s="278"/>
      <c r="I36" s="278"/>
      <c r="J36" s="278"/>
      <c r="K36" s="278"/>
    </row>
    <row r="37" spans="1:11" x14ac:dyDescent="0.2">
      <c r="C37" s="280"/>
      <c r="D37" s="280"/>
      <c r="E37" s="280"/>
      <c r="F37" s="280"/>
      <c r="G37" s="280"/>
      <c r="H37" s="280"/>
      <c r="I37" s="280"/>
      <c r="J37" s="280"/>
      <c r="K37" s="280"/>
    </row>
    <row r="38" spans="1:11" x14ac:dyDescent="0.2">
      <c r="C38" s="280"/>
      <c r="D38" s="280"/>
      <c r="E38" s="280"/>
      <c r="F38" s="280"/>
      <c r="G38" s="280"/>
      <c r="H38" s="280"/>
      <c r="I38" s="280"/>
      <c r="J38" s="280"/>
      <c r="K38" s="280"/>
    </row>
    <row r="39" spans="1:11" x14ac:dyDescent="0.2">
      <c r="D39" s="279"/>
      <c r="E39" s="279"/>
      <c r="F39" s="279"/>
      <c r="G39" s="279"/>
      <c r="H39" s="279"/>
      <c r="I39" s="279"/>
      <c r="J39" s="279"/>
      <c r="K39" s="279"/>
    </row>
  </sheetData>
  <sheetProtection selectLockedCells="1"/>
  <mergeCells count="1">
    <mergeCell ref="A1:K1"/>
  </mergeCells>
  <printOptions horizontalCentered="1" verticalCentered="1"/>
  <pageMargins left="0.25" right="0.25" top="0.17" bottom="0.17" header="0.19" footer="0.17"/>
  <pageSetup paperSize="9" scale="7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37"/>
  <sheetViews>
    <sheetView zoomScale="90" zoomScaleNormal="90" workbookViewId="0">
      <pane xSplit="2" ySplit="5" topLeftCell="C6" activePane="bottomRight" state="frozen"/>
      <selection activeCell="B6" sqref="B6"/>
      <selection pane="topRight" activeCell="B6" sqref="B6"/>
      <selection pane="bottomLeft" activeCell="B6" sqref="B6"/>
      <selection pane="bottomRight"/>
    </sheetView>
  </sheetViews>
  <sheetFormatPr defaultColWidth="8" defaultRowHeight="17.25" customHeight="1" x14ac:dyDescent="0.2"/>
  <cols>
    <col min="1" max="1" width="6.7109375" style="1613" customWidth="1"/>
    <col min="2" max="2" width="37" style="1613" customWidth="1"/>
    <col min="3" max="8" width="11.7109375" style="1574" customWidth="1"/>
    <col min="9" max="9" width="13.140625" style="1574" customWidth="1"/>
    <col min="10" max="10" width="13.5703125" style="1574" customWidth="1"/>
    <col min="11" max="11" width="12.85546875" style="1574" customWidth="1"/>
    <col min="12" max="12" width="13.140625" style="1574" customWidth="1"/>
    <col min="13" max="13" width="11.7109375" style="1574" customWidth="1"/>
    <col min="14" max="14" width="12.7109375" style="1574" customWidth="1"/>
    <col min="15" max="15" width="13.42578125" style="1574" customWidth="1"/>
    <col min="16" max="16" width="14.42578125" style="1574" customWidth="1"/>
    <col min="17" max="17" width="13.42578125" style="1574" customWidth="1"/>
    <col min="18" max="21" width="11.7109375" style="1613" customWidth="1"/>
    <col min="22" max="22" width="13.85546875" style="1613" bestFit="1" customWidth="1"/>
    <col min="23" max="23" width="11.7109375" style="1613" customWidth="1"/>
    <col min="24" max="32" width="13.85546875" style="1613" bestFit="1" customWidth="1"/>
    <col min="33" max="16384" width="8" style="1613"/>
  </cols>
  <sheetData>
    <row r="1" spans="1:53" s="1574" customFormat="1" ht="24" customHeight="1" x14ac:dyDescent="0.2">
      <c r="A1" s="1572" t="s">
        <v>782</v>
      </c>
      <c r="B1" s="1573"/>
      <c r="C1" s="1573"/>
      <c r="D1" s="1573"/>
      <c r="E1" s="1573"/>
      <c r="F1" s="1573"/>
      <c r="G1" s="1573"/>
      <c r="H1" s="1573"/>
      <c r="I1" s="1573"/>
      <c r="J1" s="1573"/>
      <c r="K1" s="1573"/>
      <c r="L1" s="1573"/>
      <c r="M1" s="1573"/>
      <c r="N1" s="1573"/>
      <c r="O1" s="1573"/>
      <c r="P1" s="1573"/>
      <c r="Q1" s="1573"/>
      <c r="R1" s="1573"/>
      <c r="S1" s="1573"/>
      <c r="T1" s="1573"/>
      <c r="U1" s="1573"/>
      <c r="V1" s="1573"/>
      <c r="W1" s="1573"/>
      <c r="X1" s="1573"/>
      <c r="Y1" s="1573"/>
      <c r="Z1" s="1573"/>
      <c r="AA1" s="1573"/>
      <c r="AB1" s="1573"/>
      <c r="AC1" s="1573"/>
      <c r="AD1" s="1573"/>
      <c r="AE1" s="1573"/>
      <c r="AF1" s="1573"/>
    </row>
    <row r="2" spans="1:53" s="1574" customFormat="1" ht="17.25" customHeight="1" x14ac:dyDescent="0.2">
      <c r="A2" s="1572"/>
      <c r="B2" s="1572"/>
      <c r="C2" s="1572"/>
      <c r="D2" s="1572"/>
      <c r="E2" s="1572"/>
      <c r="F2" s="1572"/>
      <c r="G2" s="1572"/>
      <c r="H2" s="1572"/>
      <c r="I2" s="1572"/>
      <c r="J2" s="1572"/>
      <c r="K2" s="1572"/>
      <c r="L2" s="1572"/>
      <c r="M2" s="1572"/>
      <c r="N2" s="1572"/>
      <c r="O2" s="1572"/>
      <c r="P2" s="1572"/>
      <c r="Q2" s="1572"/>
      <c r="R2" s="1572"/>
      <c r="S2" s="1572"/>
      <c r="T2" s="1572"/>
      <c r="U2" s="1572"/>
      <c r="V2" s="1572"/>
      <c r="W2" s="1572"/>
      <c r="X2" s="1572"/>
      <c r="Y2" s="1572"/>
      <c r="Z2" s="1572"/>
      <c r="AA2" s="1572"/>
      <c r="AB2" s="1572"/>
      <c r="AC2" s="1572"/>
      <c r="AD2" s="1572"/>
      <c r="AE2" s="1572"/>
      <c r="AF2" s="1575" t="s">
        <v>783</v>
      </c>
      <c r="AG2" s="1576"/>
    </row>
    <row r="3" spans="1:53" s="1579" customFormat="1" ht="17.25" customHeight="1" x14ac:dyDescent="0.2">
      <c r="A3" s="1577" t="s">
        <v>676</v>
      </c>
      <c r="B3" s="1577" t="s">
        <v>246</v>
      </c>
      <c r="C3" s="1578" t="s">
        <v>652</v>
      </c>
      <c r="D3" s="1578"/>
      <c r="E3" s="1578"/>
      <c r="F3" s="1578"/>
      <c r="G3" s="1578"/>
      <c r="H3" s="1578"/>
      <c r="I3" s="1578"/>
      <c r="J3" s="1578"/>
      <c r="K3" s="1578"/>
      <c r="L3" s="1578"/>
      <c r="M3" s="1578"/>
      <c r="N3" s="1578"/>
      <c r="O3" s="1578"/>
      <c r="P3" s="1578"/>
      <c r="Q3" s="1578"/>
      <c r="R3" s="1578" t="s">
        <v>755</v>
      </c>
      <c r="S3" s="1578"/>
      <c r="T3" s="1578"/>
      <c r="U3" s="1578"/>
      <c r="V3" s="1578"/>
      <c r="W3" s="1578"/>
      <c r="X3" s="1578"/>
      <c r="Y3" s="1578"/>
      <c r="Z3" s="1578"/>
      <c r="AA3" s="1578"/>
      <c r="AB3" s="1578"/>
      <c r="AC3" s="1578"/>
      <c r="AD3" s="1578"/>
      <c r="AE3" s="1578"/>
      <c r="AF3" s="1578"/>
    </row>
    <row r="4" spans="1:53" s="1585" customFormat="1" ht="17.25" customHeight="1" x14ac:dyDescent="0.2">
      <c r="A4" s="1577"/>
      <c r="B4" s="1577"/>
      <c r="C4" s="1580" t="s">
        <v>784</v>
      </c>
      <c r="D4" s="1580"/>
      <c r="E4" s="1580"/>
      <c r="F4" s="1580"/>
      <c r="G4" s="1580"/>
      <c r="H4" s="1580" t="s">
        <v>785</v>
      </c>
      <c r="I4" s="1580"/>
      <c r="J4" s="1580"/>
      <c r="K4" s="1580"/>
      <c r="L4" s="1581"/>
      <c r="M4" s="1580" t="s">
        <v>786</v>
      </c>
      <c r="N4" s="1580"/>
      <c r="O4" s="1580"/>
      <c r="P4" s="1580"/>
      <c r="Q4" s="1581"/>
      <c r="R4" s="1582" t="s">
        <v>784</v>
      </c>
      <c r="S4" s="1583"/>
      <c r="T4" s="1583"/>
      <c r="U4" s="1583"/>
      <c r="V4" s="1584"/>
      <c r="W4" s="1582" t="s">
        <v>785</v>
      </c>
      <c r="X4" s="1583"/>
      <c r="Y4" s="1583"/>
      <c r="Z4" s="1583"/>
      <c r="AA4" s="1584"/>
      <c r="AB4" s="1577" t="s">
        <v>786</v>
      </c>
      <c r="AC4" s="1577"/>
      <c r="AD4" s="1577"/>
      <c r="AE4" s="1577"/>
      <c r="AF4" s="1577"/>
    </row>
    <row r="5" spans="1:53" s="1585" customFormat="1" ht="61.5" customHeight="1" x14ac:dyDescent="0.2">
      <c r="A5" s="1577"/>
      <c r="B5" s="1577"/>
      <c r="C5" s="1586" t="s">
        <v>787</v>
      </c>
      <c r="D5" s="1586" t="s">
        <v>788</v>
      </c>
      <c r="E5" s="1586" t="s">
        <v>789</v>
      </c>
      <c r="F5" s="1587" t="s">
        <v>790</v>
      </c>
      <c r="G5" s="1586" t="s">
        <v>791</v>
      </c>
      <c r="H5" s="1586" t="s">
        <v>787</v>
      </c>
      <c r="I5" s="1586" t="s">
        <v>788</v>
      </c>
      <c r="J5" s="1586" t="s">
        <v>789</v>
      </c>
      <c r="K5" s="1587" t="s">
        <v>790</v>
      </c>
      <c r="L5" s="1586" t="s">
        <v>791</v>
      </c>
      <c r="M5" s="1586" t="s">
        <v>787</v>
      </c>
      <c r="N5" s="1586" t="s">
        <v>788</v>
      </c>
      <c r="O5" s="1586" t="s">
        <v>789</v>
      </c>
      <c r="P5" s="1587" t="s">
        <v>790</v>
      </c>
      <c r="Q5" s="1586" t="s">
        <v>791</v>
      </c>
      <c r="R5" s="1586" t="s">
        <v>787</v>
      </c>
      <c r="S5" s="1586" t="s">
        <v>788</v>
      </c>
      <c r="T5" s="1586" t="s">
        <v>789</v>
      </c>
      <c r="U5" s="1586" t="s">
        <v>790</v>
      </c>
      <c r="V5" s="1586" t="s">
        <v>792</v>
      </c>
      <c r="W5" s="1586" t="s">
        <v>787</v>
      </c>
      <c r="X5" s="1586" t="s">
        <v>788</v>
      </c>
      <c r="Y5" s="1586" t="s">
        <v>789</v>
      </c>
      <c r="Z5" s="1586" t="s">
        <v>790</v>
      </c>
      <c r="AA5" s="1586" t="s">
        <v>792</v>
      </c>
      <c r="AB5" s="1586" t="s">
        <v>787</v>
      </c>
      <c r="AC5" s="1586" t="s">
        <v>788</v>
      </c>
      <c r="AD5" s="1586" t="s">
        <v>789</v>
      </c>
      <c r="AE5" s="1586" t="s">
        <v>790</v>
      </c>
      <c r="AF5" s="1586" t="s">
        <v>792</v>
      </c>
    </row>
    <row r="6" spans="1:53" s="1585" customFormat="1" ht="17.25" customHeight="1" x14ac:dyDescent="0.2">
      <c r="A6" s="1588"/>
      <c r="B6" s="1589" t="s">
        <v>703</v>
      </c>
      <c r="C6" s="1590"/>
      <c r="D6" s="1590"/>
      <c r="E6" s="1590"/>
      <c r="F6" s="1591"/>
      <c r="G6" s="1590"/>
      <c r="H6" s="1590"/>
      <c r="I6" s="1590"/>
      <c r="J6" s="1590"/>
      <c r="K6" s="1591"/>
      <c r="L6" s="1590"/>
      <c r="M6" s="1590"/>
      <c r="N6" s="1590"/>
      <c r="O6" s="1590"/>
      <c r="P6" s="1591"/>
      <c r="Q6" s="1590"/>
      <c r="R6" s="1590"/>
      <c r="S6" s="1590"/>
      <c r="T6" s="1590"/>
      <c r="U6" s="1590"/>
      <c r="V6" s="1590"/>
      <c r="W6" s="1590"/>
      <c r="X6" s="1590"/>
      <c r="Y6" s="1590"/>
      <c r="Z6" s="1590"/>
      <c r="AA6" s="1590"/>
      <c r="AB6" s="1590"/>
      <c r="AC6" s="1590"/>
      <c r="AD6" s="1590"/>
      <c r="AE6" s="1590"/>
      <c r="AF6" s="1590"/>
    </row>
    <row r="7" spans="1:53" s="1597" customFormat="1" ht="17.25" customHeight="1" x14ac:dyDescent="0.2">
      <c r="A7" s="1592">
        <v>1</v>
      </c>
      <c r="B7" s="1593" t="s">
        <v>0</v>
      </c>
      <c r="C7" s="1594">
        <v>122.33320000000001</v>
      </c>
      <c r="D7" s="1594">
        <v>637.48490000000004</v>
      </c>
      <c r="E7" s="1594">
        <v>759.81810000000007</v>
      </c>
      <c r="F7" s="1595">
        <v>647.34001590000003</v>
      </c>
      <c r="G7" s="1594">
        <v>1407.1580753000001</v>
      </c>
      <c r="H7" s="1594">
        <v>33808.524429899997</v>
      </c>
      <c r="I7" s="1594">
        <v>149861.20774889999</v>
      </c>
      <c r="J7" s="1594">
        <v>183669.73217879998</v>
      </c>
      <c r="K7" s="1595">
        <v>218209.66454639999</v>
      </c>
      <c r="L7" s="1594">
        <v>401879.3967252</v>
      </c>
      <c r="M7" s="1594">
        <v>33930.857629899998</v>
      </c>
      <c r="N7" s="1594">
        <v>150498.69260830001</v>
      </c>
      <c r="O7" s="1594">
        <v>184429.5502382</v>
      </c>
      <c r="P7" s="1595">
        <v>218857.00456229999</v>
      </c>
      <c r="Q7" s="1594">
        <v>403286.55480049999</v>
      </c>
      <c r="R7" s="1594">
        <v>305.83735460000003</v>
      </c>
      <c r="S7" s="1594">
        <v>2174.3401024</v>
      </c>
      <c r="T7" s="1594">
        <v>2480.1774569999998</v>
      </c>
      <c r="U7" s="1594">
        <v>759.28168259999995</v>
      </c>
      <c r="V7" s="1594">
        <v>3239.4591395999996</v>
      </c>
      <c r="W7" s="1594">
        <v>36343.511198499997</v>
      </c>
      <c r="X7" s="1594">
        <v>160108.48667400001</v>
      </c>
      <c r="Y7" s="1594">
        <v>196451.99787250001</v>
      </c>
      <c r="Z7" s="1594">
        <v>228333.51442789999</v>
      </c>
      <c r="AA7" s="1594">
        <v>424785.51230040001</v>
      </c>
      <c r="AB7" s="1594">
        <v>36649.348553099997</v>
      </c>
      <c r="AC7" s="1594">
        <v>162282.8267764</v>
      </c>
      <c r="AD7" s="1594">
        <v>198932.17532949999</v>
      </c>
      <c r="AE7" s="1594">
        <v>229092.7961105</v>
      </c>
      <c r="AF7" s="1594">
        <v>428024.97143999999</v>
      </c>
      <c r="AG7" s="1596"/>
      <c r="AH7" s="1596"/>
      <c r="AI7" s="1596"/>
      <c r="AJ7" s="1596"/>
      <c r="AK7" s="1596"/>
      <c r="AL7" s="1596"/>
      <c r="AM7" s="1596"/>
      <c r="AN7" s="1596"/>
      <c r="AO7" s="1596"/>
      <c r="AP7" s="1596"/>
      <c r="AQ7" s="1596"/>
      <c r="AR7" s="1596"/>
      <c r="AS7" s="1596"/>
      <c r="AT7" s="1596"/>
      <c r="AU7" s="1596"/>
      <c r="AV7" s="1596"/>
      <c r="AW7" s="1596"/>
      <c r="AX7" s="1596"/>
      <c r="AY7" s="1596"/>
      <c r="AZ7" s="1596"/>
    </row>
    <row r="8" spans="1:53" s="1597" customFormat="1" ht="17.25" customHeight="1" x14ac:dyDescent="0.2">
      <c r="A8" s="1592"/>
      <c r="B8" s="1589" t="s">
        <v>174</v>
      </c>
      <c r="C8" s="1594"/>
      <c r="D8" s="1594"/>
      <c r="E8" s="1594"/>
      <c r="F8" s="1595"/>
      <c r="G8" s="1594"/>
      <c r="H8" s="1594"/>
      <c r="I8" s="1594"/>
      <c r="J8" s="1594"/>
      <c r="K8" s="1595"/>
      <c r="L8" s="1594"/>
      <c r="M8" s="1594"/>
      <c r="N8" s="1594"/>
      <c r="O8" s="1594"/>
      <c r="P8" s="1595"/>
      <c r="Q8" s="1594"/>
      <c r="R8" s="1594"/>
      <c r="S8" s="1594"/>
      <c r="T8" s="1594"/>
      <c r="U8" s="1594"/>
      <c r="V8" s="1594"/>
      <c r="W8" s="1594"/>
      <c r="X8" s="1594"/>
      <c r="Y8" s="1594"/>
      <c r="Z8" s="1594"/>
      <c r="AA8" s="1594"/>
      <c r="AB8" s="1594"/>
      <c r="AC8" s="1594"/>
      <c r="AD8" s="1594"/>
      <c r="AE8" s="1594"/>
      <c r="AF8" s="1594"/>
      <c r="AG8" s="1596"/>
      <c r="AH8" s="1596"/>
      <c r="AI8" s="1596"/>
      <c r="AJ8" s="1596"/>
      <c r="AK8" s="1596"/>
      <c r="AL8" s="1596"/>
      <c r="AM8" s="1596"/>
      <c r="AN8" s="1596"/>
      <c r="AO8" s="1596"/>
      <c r="AP8" s="1596"/>
      <c r="AQ8" s="1596"/>
      <c r="AR8" s="1596"/>
      <c r="AS8" s="1596"/>
      <c r="AT8" s="1596"/>
      <c r="AU8" s="1596"/>
      <c r="AV8" s="1596"/>
      <c r="AW8" s="1596"/>
      <c r="AX8" s="1596"/>
      <c r="AY8" s="1596"/>
      <c r="AZ8" s="1596"/>
    </row>
    <row r="9" spans="1:53" s="1602" customFormat="1" ht="17.25" customHeight="1" x14ac:dyDescent="0.2">
      <c r="A9" s="1598">
        <v>2</v>
      </c>
      <c r="B9" s="1599" t="s">
        <v>793</v>
      </c>
      <c r="C9" s="1600">
        <v>578.93039999999996</v>
      </c>
      <c r="D9" s="1600">
        <v>936.07190000000003</v>
      </c>
      <c r="E9" s="1600">
        <v>1515.0023000000001</v>
      </c>
      <c r="F9" s="1601">
        <v>1680.2553</v>
      </c>
      <c r="G9" s="1600">
        <v>3195.2575999999999</v>
      </c>
      <c r="H9" s="1600">
        <v>1475.8427999999999</v>
      </c>
      <c r="I9" s="1600">
        <v>1572.8388</v>
      </c>
      <c r="J9" s="1600">
        <v>3048.6815999999999</v>
      </c>
      <c r="K9" s="1601">
        <v>3531.2849999999999</v>
      </c>
      <c r="L9" s="1600">
        <v>6579.9665999999997</v>
      </c>
      <c r="M9" s="1600">
        <v>2054.7732000000001</v>
      </c>
      <c r="N9" s="1600">
        <v>2508.9106999999999</v>
      </c>
      <c r="O9" s="1600">
        <v>4563.6839</v>
      </c>
      <c r="P9" s="1601">
        <v>5211.5402999999997</v>
      </c>
      <c r="Q9" s="1600">
        <v>9775.2242000000006</v>
      </c>
      <c r="R9" s="1600">
        <v>762.101</v>
      </c>
      <c r="S9" s="1600">
        <v>1310.6978999999999</v>
      </c>
      <c r="T9" s="1600">
        <v>2072.7988999999998</v>
      </c>
      <c r="U9" s="1600">
        <v>1787.9382000000001</v>
      </c>
      <c r="V9" s="1600">
        <v>3860.7370999999998</v>
      </c>
      <c r="W9" s="1600">
        <v>1630.8576</v>
      </c>
      <c r="X9" s="1600">
        <v>1961.2906</v>
      </c>
      <c r="Y9" s="1600">
        <v>3592.1482000000001</v>
      </c>
      <c r="Z9" s="1600">
        <v>4687.3429999999998</v>
      </c>
      <c r="AA9" s="1600">
        <v>8279.4912000000004</v>
      </c>
      <c r="AB9" s="1600">
        <v>2392.9585999999999</v>
      </c>
      <c r="AC9" s="1600">
        <v>3271.9884999999999</v>
      </c>
      <c r="AD9" s="1600">
        <v>5664.9470999999994</v>
      </c>
      <c r="AE9" s="1600">
        <v>6475.2811999999994</v>
      </c>
      <c r="AF9" s="1600">
        <v>12140.228299999999</v>
      </c>
      <c r="AG9" s="1596"/>
      <c r="AH9" s="1596"/>
      <c r="AI9" s="1596"/>
      <c r="AJ9" s="1596"/>
      <c r="AK9" s="1596"/>
      <c r="AL9" s="1596"/>
      <c r="AM9" s="1596"/>
      <c r="AN9" s="1596"/>
      <c r="AO9" s="1596"/>
      <c r="AP9" s="1596"/>
      <c r="AQ9" s="1596"/>
      <c r="AR9" s="1596"/>
      <c r="AS9" s="1596"/>
      <c r="AT9" s="1596"/>
      <c r="AU9" s="1596"/>
      <c r="AV9" s="1596"/>
      <c r="AW9" s="1596"/>
      <c r="AX9" s="1596"/>
      <c r="AY9" s="1596"/>
      <c r="AZ9" s="1596"/>
      <c r="BA9" s="1596"/>
    </row>
    <row r="10" spans="1:53" s="1602" customFormat="1" ht="17.25" customHeight="1" x14ac:dyDescent="0.2">
      <c r="A10" s="1603">
        <v>3</v>
      </c>
      <c r="B10" s="1599" t="s">
        <v>794</v>
      </c>
      <c r="C10" s="1600">
        <v>3.8723576</v>
      </c>
      <c r="D10" s="1600">
        <v>5.3244286000000001</v>
      </c>
      <c r="E10" s="1600">
        <v>9.1967862</v>
      </c>
      <c r="F10" s="1601">
        <v>120.4308158</v>
      </c>
      <c r="G10" s="1600">
        <v>129.627602</v>
      </c>
      <c r="H10" s="1600">
        <v>51.757012600000003</v>
      </c>
      <c r="I10" s="1600">
        <v>0.82176190000000005</v>
      </c>
      <c r="J10" s="1600">
        <v>52.578774500000002</v>
      </c>
      <c r="K10" s="1601">
        <v>343.86519470000002</v>
      </c>
      <c r="L10" s="1600">
        <v>396.44396920000003</v>
      </c>
      <c r="M10" s="1600">
        <v>55.629370199999997</v>
      </c>
      <c r="N10" s="1600">
        <v>6.1461905000000003</v>
      </c>
      <c r="O10" s="1600">
        <v>61.7755607</v>
      </c>
      <c r="P10" s="1601">
        <v>464.29601050000002</v>
      </c>
      <c r="Q10" s="1600">
        <v>526.07157119999999</v>
      </c>
      <c r="R10" s="1600">
        <v>0.18528990000000001</v>
      </c>
      <c r="S10" s="1600">
        <v>9.3539999999999998E-2</v>
      </c>
      <c r="T10" s="1600">
        <v>0.27882990000000002</v>
      </c>
      <c r="U10" s="1600">
        <v>93.395688899999996</v>
      </c>
      <c r="V10" s="1600">
        <v>93.674518800000001</v>
      </c>
      <c r="W10" s="1600">
        <v>16.0685699</v>
      </c>
      <c r="X10" s="1600">
        <v>0.32392379999999998</v>
      </c>
      <c r="Y10" s="1600">
        <v>16.392493699999999</v>
      </c>
      <c r="Z10" s="1600">
        <v>306.39517910000001</v>
      </c>
      <c r="AA10" s="1600">
        <v>322.7876728</v>
      </c>
      <c r="AB10" s="1600">
        <v>16.253859800000001</v>
      </c>
      <c r="AC10" s="1600">
        <v>0.4174638</v>
      </c>
      <c r="AD10" s="1600">
        <v>16.671323600000001</v>
      </c>
      <c r="AE10" s="1600">
        <v>399.79086799999999</v>
      </c>
      <c r="AF10" s="1600">
        <v>416.46219159999998</v>
      </c>
      <c r="AG10" s="1596"/>
      <c r="AH10" s="1596"/>
      <c r="AI10" s="1596"/>
      <c r="AJ10" s="1596"/>
      <c r="AK10" s="1596"/>
      <c r="AL10" s="1596"/>
      <c r="AM10" s="1596"/>
      <c r="AN10" s="1596"/>
      <c r="AO10" s="1596"/>
      <c r="AP10" s="1596"/>
      <c r="AQ10" s="1596"/>
      <c r="AR10" s="1596"/>
      <c r="AS10" s="1596"/>
      <c r="AT10" s="1596"/>
      <c r="AU10" s="1596"/>
      <c r="AV10" s="1596"/>
      <c r="AW10" s="1596"/>
      <c r="AX10" s="1596"/>
      <c r="AY10" s="1596"/>
      <c r="AZ10" s="1596"/>
      <c r="BA10" s="1596"/>
    </row>
    <row r="11" spans="1:53" s="1602" customFormat="1" ht="17.25" customHeight="1" x14ac:dyDescent="0.2">
      <c r="A11" s="1598">
        <v>4</v>
      </c>
      <c r="B11" s="1599" t="s">
        <v>795</v>
      </c>
      <c r="C11" s="1600">
        <v>107.73220550000001</v>
      </c>
      <c r="D11" s="1600">
        <v>211.2484469</v>
      </c>
      <c r="E11" s="1600">
        <v>318.9806524</v>
      </c>
      <c r="F11" s="1601">
        <v>309.67723460000002</v>
      </c>
      <c r="G11" s="1600">
        <v>628.65788699999996</v>
      </c>
      <c r="H11" s="1600">
        <v>159.2843173</v>
      </c>
      <c r="I11" s="1600">
        <v>153.47269929999999</v>
      </c>
      <c r="J11" s="1600">
        <v>312.75701659999999</v>
      </c>
      <c r="K11" s="1601">
        <v>1017.2224618</v>
      </c>
      <c r="L11" s="1600">
        <v>1329.9794784000001</v>
      </c>
      <c r="M11" s="1600">
        <v>267.01652280000002</v>
      </c>
      <c r="N11" s="1600">
        <v>364.72114620000002</v>
      </c>
      <c r="O11" s="1600">
        <v>631.7376690000001</v>
      </c>
      <c r="P11" s="1601">
        <v>1326.8996964</v>
      </c>
      <c r="Q11" s="1600">
        <v>1958.6373653999999</v>
      </c>
      <c r="R11" s="1600">
        <v>149.03581439999999</v>
      </c>
      <c r="S11" s="1600">
        <v>239.8255265</v>
      </c>
      <c r="T11" s="1600">
        <v>388.86134089999996</v>
      </c>
      <c r="U11" s="1600">
        <v>343.23177329999999</v>
      </c>
      <c r="V11" s="1600">
        <v>732.09311419999995</v>
      </c>
      <c r="W11" s="1600">
        <v>218.43558179999999</v>
      </c>
      <c r="X11" s="1600">
        <v>209.13136230000001</v>
      </c>
      <c r="Y11" s="1600">
        <v>427.5669441</v>
      </c>
      <c r="Z11" s="1600">
        <v>1047.6409209999999</v>
      </c>
      <c r="AA11" s="1600">
        <v>1475.2078650999999</v>
      </c>
      <c r="AB11" s="1600">
        <v>367.47139619999996</v>
      </c>
      <c r="AC11" s="1600">
        <v>448.9568888</v>
      </c>
      <c r="AD11" s="1600">
        <v>816.42828499999996</v>
      </c>
      <c r="AE11" s="1600">
        <v>1390.8726942999999</v>
      </c>
      <c r="AF11" s="1600">
        <v>2207.3009793000001</v>
      </c>
      <c r="AG11" s="1596"/>
      <c r="AH11" s="1596"/>
      <c r="AI11" s="1596"/>
      <c r="AJ11" s="1596"/>
      <c r="AK11" s="1596"/>
      <c r="AL11" s="1596"/>
      <c r="AM11" s="1596"/>
      <c r="AN11" s="1596"/>
      <c r="AO11" s="1596"/>
      <c r="AP11" s="1596"/>
      <c r="AQ11" s="1596"/>
      <c r="AR11" s="1596"/>
      <c r="AS11" s="1596"/>
      <c r="AT11" s="1596"/>
      <c r="AU11" s="1596"/>
      <c r="AV11" s="1596"/>
      <c r="AW11" s="1596"/>
      <c r="AX11" s="1596"/>
      <c r="AY11" s="1596"/>
      <c r="AZ11" s="1596"/>
      <c r="BA11" s="1596"/>
    </row>
    <row r="12" spans="1:53" s="1602" customFormat="1" ht="17.25" customHeight="1" x14ac:dyDescent="0.2">
      <c r="A12" s="1603">
        <v>5</v>
      </c>
      <c r="B12" s="1599" t="s">
        <v>796</v>
      </c>
      <c r="C12" s="1600">
        <v>66.346637799999996</v>
      </c>
      <c r="D12" s="1600">
        <v>0.18467620000000001</v>
      </c>
      <c r="E12" s="1600">
        <v>66.531313999999995</v>
      </c>
      <c r="F12" s="1601">
        <v>232.57919129999999</v>
      </c>
      <c r="G12" s="1600">
        <v>299.1105053</v>
      </c>
      <c r="H12" s="1600">
        <v>139.70797590000001</v>
      </c>
      <c r="I12" s="1600">
        <v>13.8734904</v>
      </c>
      <c r="J12" s="1600">
        <v>153.58146630000002</v>
      </c>
      <c r="K12" s="1601">
        <v>712.56297480000001</v>
      </c>
      <c r="L12" s="1600">
        <v>866.14444109999999</v>
      </c>
      <c r="M12" s="1600">
        <v>206.0546137</v>
      </c>
      <c r="N12" s="1600">
        <v>14.0581666</v>
      </c>
      <c r="O12" s="1600">
        <v>220.1127803</v>
      </c>
      <c r="P12" s="1601">
        <v>945.14216610000005</v>
      </c>
      <c r="Q12" s="1600">
        <v>1165.2549464000001</v>
      </c>
      <c r="R12" s="1600">
        <v>109.99698359999999</v>
      </c>
      <c r="S12" s="1600">
        <v>2.6180131000000002</v>
      </c>
      <c r="T12" s="1600">
        <v>112.61499669999999</v>
      </c>
      <c r="U12" s="1600">
        <v>214.08980639999999</v>
      </c>
      <c r="V12" s="1600">
        <v>326.70480309999999</v>
      </c>
      <c r="W12" s="1600">
        <v>17.095297299999999</v>
      </c>
      <c r="X12" s="1600">
        <v>162.96465069999999</v>
      </c>
      <c r="Y12" s="1600">
        <v>180.05994799999999</v>
      </c>
      <c r="Z12" s="1600">
        <v>761.383646</v>
      </c>
      <c r="AA12" s="1600">
        <v>941.44359399999996</v>
      </c>
      <c r="AB12" s="1600">
        <v>127.09228089999999</v>
      </c>
      <c r="AC12" s="1600">
        <v>165.58266380000001</v>
      </c>
      <c r="AD12" s="1600">
        <v>292.67494469999997</v>
      </c>
      <c r="AE12" s="1600">
        <v>975.47345240000004</v>
      </c>
      <c r="AF12" s="1600">
        <v>1268.1483971</v>
      </c>
      <c r="AG12" s="1596"/>
      <c r="AH12" s="1596"/>
      <c r="AI12" s="1596"/>
      <c r="AJ12" s="1596"/>
      <c r="AK12" s="1596"/>
      <c r="AL12" s="1596"/>
      <c r="AM12" s="1596"/>
      <c r="AN12" s="1596"/>
      <c r="AO12" s="1596"/>
      <c r="AP12" s="1596"/>
      <c r="AQ12" s="1596"/>
      <c r="AR12" s="1596"/>
      <c r="AS12" s="1596"/>
      <c r="AT12" s="1596"/>
      <c r="AU12" s="1596"/>
      <c r="AV12" s="1596"/>
      <c r="AW12" s="1596"/>
      <c r="AX12" s="1596"/>
      <c r="AY12" s="1596"/>
      <c r="AZ12" s="1596"/>
      <c r="BA12" s="1596"/>
    </row>
    <row r="13" spans="1:53" s="1596" customFormat="1" ht="17.25" customHeight="1" x14ac:dyDescent="0.2">
      <c r="A13" s="1598">
        <v>6</v>
      </c>
      <c r="B13" s="1599" t="s">
        <v>797</v>
      </c>
      <c r="C13" s="1600">
        <v>1012.1248162000001</v>
      </c>
      <c r="D13" s="1600">
        <v>469.01192329999998</v>
      </c>
      <c r="E13" s="1600">
        <v>1481.1367395</v>
      </c>
      <c r="F13" s="1601">
        <v>2894.0624572000002</v>
      </c>
      <c r="G13" s="1600">
        <v>4375.1991967000004</v>
      </c>
      <c r="H13" s="1600">
        <v>1448.4569838</v>
      </c>
      <c r="I13" s="1600">
        <v>3383.6401741</v>
      </c>
      <c r="J13" s="1600">
        <v>4832.0971578999997</v>
      </c>
      <c r="K13" s="1601">
        <v>2817.5450815999998</v>
      </c>
      <c r="L13" s="1600">
        <v>7649.6422395</v>
      </c>
      <c r="M13" s="1600">
        <v>2460.5817999999999</v>
      </c>
      <c r="N13" s="1600">
        <v>3852.6520974</v>
      </c>
      <c r="O13" s="1600">
        <v>6313.2338973999995</v>
      </c>
      <c r="P13" s="1601">
        <v>5711.6075387999999</v>
      </c>
      <c r="Q13" s="1600">
        <v>12024.8414362</v>
      </c>
      <c r="R13" s="1600">
        <v>1426.4761252000001</v>
      </c>
      <c r="S13" s="1600">
        <v>464.5263731</v>
      </c>
      <c r="T13" s="1600">
        <v>1891.0024983000001</v>
      </c>
      <c r="U13" s="1600">
        <v>3194.9984549000001</v>
      </c>
      <c r="V13" s="1600">
        <v>5086.0009532000004</v>
      </c>
      <c r="W13" s="1600">
        <v>5016.3691676999997</v>
      </c>
      <c r="X13" s="1600">
        <v>2229.0689690999998</v>
      </c>
      <c r="Y13" s="1600">
        <v>7245.4381367999995</v>
      </c>
      <c r="Z13" s="1600">
        <v>3795.614677</v>
      </c>
      <c r="AA13" s="1600">
        <v>11041.052813799999</v>
      </c>
      <c r="AB13" s="1600">
        <v>6442.8452928999995</v>
      </c>
      <c r="AC13" s="1600">
        <v>2693.5953421999998</v>
      </c>
      <c r="AD13" s="1600">
        <v>9136.4406350999998</v>
      </c>
      <c r="AE13" s="1600">
        <v>6990.6131318999996</v>
      </c>
      <c r="AF13" s="1600">
        <v>16127.053766999999</v>
      </c>
    </row>
    <row r="14" spans="1:53" s="1596" customFormat="1" ht="17.25" customHeight="1" x14ac:dyDescent="0.2">
      <c r="A14" s="1603">
        <v>7</v>
      </c>
      <c r="B14" s="1599" t="s">
        <v>798</v>
      </c>
      <c r="C14" s="1600">
        <v>59.296323100000002</v>
      </c>
      <c r="D14" s="1600">
        <v>93.887101900000005</v>
      </c>
      <c r="E14" s="1600">
        <v>153.183425</v>
      </c>
      <c r="F14" s="1601">
        <v>105.1801715</v>
      </c>
      <c r="G14" s="1600">
        <v>258.36359650000003</v>
      </c>
      <c r="H14" s="1600">
        <v>500.21507830000002</v>
      </c>
      <c r="I14" s="1600">
        <v>129.44648960000001</v>
      </c>
      <c r="J14" s="1600">
        <v>629.66156790000002</v>
      </c>
      <c r="K14" s="1601">
        <v>1392.7964718999999</v>
      </c>
      <c r="L14" s="1600">
        <v>2022.4580398000001</v>
      </c>
      <c r="M14" s="1600">
        <v>559.51140139999995</v>
      </c>
      <c r="N14" s="1600">
        <v>223.33359150000001</v>
      </c>
      <c r="O14" s="1600">
        <v>782.84499289999997</v>
      </c>
      <c r="P14" s="1601">
        <v>1497.9766434000001</v>
      </c>
      <c r="Q14" s="1600">
        <v>2280.8216363000001</v>
      </c>
      <c r="R14" s="1600">
        <v>73.510228400000003</v>
      </c>
      <c r="S14" s="1600">
        <v>55.404075800000001</v>
      </c>
      <c r="T14" s="1600">
        <v>128.9143042</v>
      </c>
      <c r="U14" s="1600">
        <v>143.88431080000001</v>
      </c>
      <c r="V14" s="1600">
        <v>272.79861500000004</v>
      </c>
      <c r="W14" s="1600">
        <v>173.00999569999999</v>
      </c>
      <c r="X14" s="1600">
        <v>633.30987709999999</v>
      </c>
      <c r="Y14" s="1600">
        <v>806.31987279999998</v>
      </c>
      <c r="Z14" s="1600">
        <v>1522.4378208000001</v>
      </c>
      <c r="AA14" s="1600">
        <v>2328.7576936</v>
      </c>
      <c r="AB14" s="1600">
        <v>246.52022410000001</v>
      </c>
      <c r="AC14" s="1600">
        <v>688.71395289999998</v>
      </c>
      <c r="AD14" s="1600">
        <v>935.23417700000005</v>
      </c>
      <c r="AE14" s="1600">
        <v>1666.3221316000001</v>
      </c>
      <c r="AF14" s="1600">
        <v>2601.5563086000002</v>
      </c>
    </row>
    <row r="15" spans="1:53" s="1596" customFormat="1" ht="17.25" customHeight="1" x14ac:dyDescent="0.2">
      <c r="A15" s="1598">
        <v>8</v>
      </c>
      <c r="B15" s="1599" t="s">
        <v>799</v>
      </c>
      <c r="C15" s="1600">
        <v>314.97889750000002</v>
      </c>
      <c r="D15" s="1600">
        <v>21.0321</v>
      </c>
      <c r="E15" s="1600">
        <v>336.01099750000003</v>
      </c>
      <c r="F15" s="1601">
        <v>1432.9379939</v>
      </c>
      <c r="G15" s="1600">
        <v>1768.9489914000001</v>
      </c>
      <c r="H15" s="1600">
        <v>691.91645640000002</v>
      </c>
      <c r="I15" s="1600">
        <v>1273.3236879000001</v>
      </c>
      <c r="J15" s="1600">
        <v>1965.2401443000001</v>
      </c>
      <c r="K15" s="1601">
        <v>1381.8406075</v>
      </c>
      <c r="L15" s="1600">
        <v>3347.0807518000001</v>
      </c>
      <c r="M15" s="1600">
        <v>1006.8953539</v>
      </c>
      <c r="N15" s="1600">
        <v>1294.3557879</v>
      </c>
      <c r="O15" s="1600">
        <v>2301.2511417999999</v>
      </c>
      <c r="P15" s="1601">
        <v>2814.7786013999998</v>
      </c>
      <c r="Q15" s="1600">
        <v>5116.0297431999998</v>
      </c>
      <c r="R15" s="1600">
        <v>513.95994940000003</v>
      </c>
      <c r="S15" s="1600">
        <v>56.482231599999999</v>
      </c>
      <c r="T15" s="1600">
        <v>570.44218100000001</v>
      </c>
      <c r="U15" s="1600">
        <v>1307.5346247</v>
      </c>
      <c r="V15" s="1600">
        <v>1877.9768057000001</v>
      </c>
      <c r="W15" s="1600">
        <v>1403.1286124999999</v>
      </c>
      <c r="X15" s="1600">
        <v>822.16318320000005</v>
      </c>
      <c r="Y15" s="1600">
        <v>2225.2917957</v>
      </c>
      <c r="Z15" s="1600">
        <v>1786.6540996000001</v>
      </c>
      <c r="AA15" s="1600">
        <v>4011.9458953000003</v>
      </c>
      <c r="AB15" s="1600">
        <v>1917.0885619000001</v>
      </c>
      <c r="AC15" s="1600">
        <v>878.64541480000003</v>
      </c>
      <c r="AD15" s="1600">
        <v>2795.7339767000003</v>
      </c>
      <c r="AE15" s="1600">
        <v>3094.1887243000001</v>
      </c>
      <c r="AF15" s="1600">
        <v>5889.9227010000004</v>
      </c>
    </row>
    <row r="16" spans="1:53" s="1596" customFormat="1" ht="17.25" customHeight="1" x14ac:dyDescent="0.2">
      <c r="A16" s="1603">
        <v>9</v>
      </c>
      <c r="B16" s="1599" t="s">
        <v>800</v>
      </c>
      <c r="C16" s="1600">
        <v>73.921177157000002</v>
      </c>
      <c r="D16" s="1600">
        <v>0.30560999999999999</v>
      </c>
      <c r="E16" s="1600">
        <v>74.226787157000004</v>
      </c>
      <c r="F16" s="1601">
        <v>242.442674455</v>
      </c>
      <c r="G16" s="1600">
        <v>316.66946161200002</v>
      </c>
      <c r="H16" s="1600">
        <v>358.43385691100002</v>
      </c>
      <c r="I16" s="1600">
        <v>22.765104242</v>
      </c>
      <c r="J16" s="1600">
        <v>381.19896115300003</v>
      </c>
      <c r="K16" s="1601">
        <v>550.37003287000005</v>
      </c>
      <c r="L16" s="1600">
        <v>931.56899402299996</v>
      </c>
      <c r="M16" s="1600">
        <v>432.35503406800001</v>
      </c>
      <c r="N16" s="1600">
        <v>23.070714242000001</v>
      </c>
      <c r="O16" s="1600">
        <v>455.42574831000002</v>
      </c>
      <c r="P16" s="1601">
        <v>792.81270732500002</v>
      </c>
      <c r="Q16" s="1600">
        <v>1248.238455635</v>
      </c>
      <c r="R16" s="1600">
        <v>68.925032031000001</v>
      </c>
      <c r="S16" s="1600">
        <v>7.3318222000000004</v>
      </c>
      <c r="T16" s="1600">
        <v>76.256854231000005</v>
      </c>
      <c r="U16" s="1600">
        <v>259.38023383299998</v>
      </c>
      <c r="V16" s="1600">
        <v>335.63708806399995</v>
      </c>
      <c r="W16" s="1600">
        <v>49.269118214999999</v>
      </c>
      <c r="X16" s="1600">
        <v>354.92541863299999</v>
      </c>
      <c r="Y16" s="1600">
        <v>404.19453684799998</v>
      </c>
      <c r="Z16" s="1600">
        <v>724.37250979399994</v>
      </c>
      <c r="AA16" s="1600">
        <v>1128.5670466419999</v>
      </c>
      <c r="AB16" s="1600">
        <v>118.19415024599999</v>
      </c>
      <c r="AC16" s="1600">
        <v>362.25724083299997</v>
      </c>
      <c r="AD16" s="1600">
        <v>480.45139107899996</v>
      </c>
      <c r="AE16" s="1600">
        <v>983.75274362699997</v>
      </c>
      <c r="AF16" s="1600">
        <v>1464.2041347059999</v>
      </c>
    </row>
    <row r="17" spans="1:52" s="1596" customFormat="1" ht="17.25" customHeight="1" x14ac:dyDescent="0.2">
      <c r="A17" s="1598">
        <v>10</v>
      </c>
      <c r="B17" s="1599" t="s">
        <v>801</v>
      </c>
      <c r="C17" s="1600">
        <v>56.854692399999998</v>
      </c>
      <c r="D17" s="1600">
        <v>26.7487718</v>
      </c>
      <c r="E17" s="1600">
        <v>83.603464199999991</v>
      </c>
      <c r="F17" s="1601">
        <v>143.5581799</v>
      </c>
      <c r="G17" s="1600">
        <v>227.16164409999999</v>
      </c>
      <c r="H17" s="1600">
        <v>630.69644719999997</v>
      </c>
      <c r="I17" s="1600">
        <v>66.748395599999995</v>
      </c>
      <c r="J17" s="1600">
        <v>697.44484279999995</v>
      </c>
      <c r="K17" s="1601">
        <v>2400.1430099999998</v>
      </c>
      <c r="L17" s="1600">
        <v>3097.5878527999998</v>
      </c>
      <c r="M17" s="1600">
        <v>687.55113960000006</v>
      </c>
      <c r="N17" s="1600">
        <v>93.497167399999995</v>
      </c>
      <c r="O17" s="1600">
        <v>781.04830700000002</v>
      </c>
      <c r="P17" s="1601">
        <v>2543.7011898999999</v>
      </c>
      <c r="Q17" s="1600">
        <v>3324.7494968999999</v>
      </c>
      <c r="R17" s="1600">
        <v>87.545882500000005</v>
      </c>
      <c r="S17" s="1600">
        <v>77.717617599999997</v>
      </c>
      <c r="T17" s="1600">
        <v>165.26350009999999</v>
      </c>
      <c r="U17" s="1600">
        <v>128.2656629</v>
      </c>
      <c r="V17" s="1600">
        <v>293.52916299999998</v>
      </c>
      <c r="W17" s="1600">
        <v>65.464319700000004</v>
      </c>
      <c r="X17" s="1600">
        <v>771.36514820000002</v>
      </c>
      <c r="Y17" s="1600">
        <v>836.82946790000005</v>
      </c>
      <c r="Z17" s="1600">
        <v>2637.6053256999999</v>
      </c>
      <c r="AA17" s="1600">
        <v>3474.4347935999999</v>
      </c>
      <c r="AB17" s="1600">
        <v>153.01020220000001</v>
      </c>
      <c r="AC17" s="1600">
        <v>849.08276580000006</v>
      </c>
      <c r="AD17" s="1600">
        <v>1002.092968</v>
      </c>
      <c r="AE17" s="1600">
        <v>2765.8709885999997</v>
      </c>
      <c r="AF17" s="1600">
        <v>3767.9639565999996</v>
      </c>
    </row>
    <row r="18" spans="1:52" s="1596" customFormat="1" ht="17.25" customHeight="1" x14ac:dyDescent="0.2">
      <c r="A18" s="1603">
        <v>11</v>
      </c>
      <c r="B18" s="1599" t="s">
        <v>802</v>
      </c>
      <c r="C18" s="1600">
        <v>30.731696599999999</v>
      </c>
      <c r="D18" s="1600">
        <v>1.29</v>
      </c>
      <c r="E18" s="1600">
        <v>32.021696599999999</v>
      </c>
      <c r="F18" s="1601">
        <v>89.791612799999996</v>
      </c>
      <c r="G18" s="1600">
        <v>121.81330939999999</v>
      </c>
      <c r="H18" s="1600">
        <v>409.95374320000002</v>
      </c>
      <c r="I18" s="1600">
        <v>80.901943299999999</v>
      </c>
      <c r="J18" s="1600">
        <v>490.85568650000005</v>
      </c>
      <c r="K18" s="1601">
        <v>709.52546670000004</v>
      </c>
      <c r="L18" s="1600">
        <v>1200.3811532</v>
      </c>
      <c r="M18" s="1600">
        <v>440.68543979999998</v>
      </c>
      <c r="N18" s="1600">
        <v>82.191943300000005</v>
      </c>
      <c r="O18" s="1600">
        <v>522.87738309999997</v>
      </c>
      <c r="P18" s="1601">
        <v>799.31707949999998</v>
      </c>
      <c r="Q18" s="1600">
        <v>1322.1944626</v>
      </c>
      <c r="R18" s="1600">
        <v>30.0648935</v>
      </c>
      <c r="S18" s="1600">
        <v>2.0368808</v>
      </c>
      <c r="T18" s="1600">
        <v>32.101774300000002</v>
      </c>
      <c r="U18" s="1600">
        <v>80.8655957</v>
      </c>
      <c r="V18" s="1600">
        <v>112.96737</v>
      </c>
      <c r="W18" s="1600">
        <v>24.994439700000001</v>
      </c>
      <c r="X18" s="1600">
        <v>399.87139400000001</v>
      </c>
      <c r="Y18" s="1600">
        <v>424.8658337</v>
      </c>
      <c r="Z18" s="1600">
        <v>895.70311849999996</v>
      </c>
      <c r="AA18" s="1600">
        <v>1320.5689522</v>
      </c>
      <c r="AB18" s="1600">
        <v>55.059333199999998</v>
      </c>
      <c r="AC18" s="1600">
        <v>401.90827480000002</v>
      </c>
      <c r="AD18" s="1600">
        <v>456.96760800000004</v>
      </c>
      <c r="AE18" s="1600">
        <v>976.56871419999993</v>
      </c>
      <c r="AF18" s="1600">
        <v>1433.5363222000001</v>
      </c>
    </row>
    <row r="19" spans="1:52" s="1596" customFormat="1" ht="17.25" customHeight="1" x14ac:dyDescent="0.2">
      <c r="A19" s="1598">
        <v>12</v>
      </c>
      <c r="B19" s="1599" t="s">
        <v>803</v>
      </c>
      <c r="C19" s="1600">
        <v>1634.9422603</v>
      </c>
      <c r="D19" s="1600">
        <v>1076.6024417000001</v>
      </c>
      <c r="E19" s="1600">
        <v>2711.5447020000001</v>
      </c>
      <c r="F19" s="1601">
        <v>8530.6804066999994</v>
      </c>
      <c r="G19" s="1600">
        <v>11242.2251087</v>
      </c>
      <c r="H19" s="1600">
        <v>5223.4847572999997</v>
      </c>
      <c r="I19" s="1600">
        <v>12171.596452899999</v>
      </c>
      <c r="J19" s="1600">
        <v>17395.081210199998</v>
      </c>
      <c r="K19" s="1601">
        <v>9946.1869642999991</v>
      </c>
      <c r="L19" s="1600">
        <v>27341.268174500001</v>
      </c>
      <c r="M19" s="1600">
        <v>6858.4270176</v>
      </c>
      <c r="N19" s="1600">
        <v>13248.1988946</v>
      </c>
      <c r="O19" s="1600">
        <v>20106.625912200001</v>
      </c>
      <c r="P19" s="1601">
        <v>18476.867371</v>
      </c>
      <c r="Q19" s="1600">
        <v>38583.493283199998</v>
      </c>
      <c r="R19" s="1600">
        <v>2098.8800431</v>
      </c>
      <c r="S19" s="1600">
        <v>1378.8839213000001</v>
      </c>
      <c r="T19" s="1600">
        <v>3477.7639644000001</v>
      </c>
      <c r="U19" s="1600">
        <v>8550.3469951999996</v>
      </c>
      <c r="V19" s="1600">
        <v>12028.110959599999</v>
      </c>
      <c r="W19" s="1600">
        <v>14721.566903999999</v>
      </c>
      <c r="X19" s="1600">
        <v>5955.4874522999999</v>
      </c>
      <c r="Y19" s="1600">
        <v>20677.054356299999</v>
      </c>
      <c r="Z19" s="1600">
        <v>13257.662487600001</v>
      </c>
      <c r="AA19" s="1600">
        <v>33934.716843900002</v>
      </c>
      <c r="AB19" s="1600">
        <v>16820.446947099997</v>
      </c>
      <c r="AC19" s="1600">
        <v>7334.3713736</v>
      </c>
      <c r="AD19" s="1600">
        <v>24154.818320699997</v>
      </c>
      <c r="AE19" s="1600">
        <v>21808.0094828</v>
      </c>
      <c r="AF19" s="1600">
        <v>45962.827803499997</v>
      </c>
    </row>
    <row r="20" spans="1:52" s="1596" customFormat="1" ht="17.25" customHeight="1" x14ac:dyDescent="0.2">
      <c r="A20" s="1603">
        <v>13</v>
      </c>
      <c r="B20" s="1599" t="s">
        <v>804</v>
      </c>
      <c r="C20" s="1600">
        <v>2861.2851563999998</v>
      </c>
      <c r="D20" s="1600">
        <v>2833.1418063000001</v>
      </c>
      <c r="E20" s="1600">
        <v>5694.4269626999994</v>
      </c>
      <c r="F20" s="1601">
        <v>16971.171359399999</v>
      </c>
      <c r="G20" s="1600">
        <v>22665.598322099999</v>
      </c>
      <c r="H20" s="1600">
        <v>2325.9148866999999</v>
      </c>
      <c r="I20" s="1600">
        <v>5205.7214688000004</v>
      </c>
      <c r="J20" s="1600">
        <v>7531.6363555000007</v>
      </c>
      <c r="K20" s="1601">
        <v>5535.5897800000002</v>
      </c>
      <c r="L20" s="1600">
        <v>13067.226135499999</v>
      </c>
      <c r="M20" s="1600">
        <v>5187.2000430999997</v>
      </c>
      <c r="N20" s="1600">
        <v>8038.8632750999996</v>
      </c>
      <c r="O20" s="1600">
        <v>13226.063318199998</v>
      </c>
      <c r="P20" s="1601">
        <v>22506.761139400001</v>
      </c>
      <c r="Q20" s="1600">
        <v>35732.8244576</v>
      </c>
      <c r="R20" s="1600">
        <v>3524.5289168999998</v>
      </c>
      <c r="S20" s="1600">
        <v>1810.1305428999999</v>
      </c>
      <c r="T20" s="1600">
        <v>5334.6594597999992</v>
      </c>
      <c r="U20" s="1600">
        <v>14897.1536739</v>
      </c>
      <c r="V20" s="1600">
        <v>20231.813133700001</v>
      </c>
      <c r="W20" s="1600">
        <v>7726.6084618000004</v>
      </c>
      <c r="X20" s="1600">
        <v>2440.9767381000001</v>
      </c>
      <c r="Y20" s="1600">
        <v>10167.585199900001</v>
      </c>
      <c r="Z20" s="1600">
        <v>7058.5950672999998</v>
      </c>
      <c r="AA20" s="1600">
        <v>17226.180267200001</v>
      </c>
      <c r="AB20" s="1600">
        <v>11251.137378700001</v>
      </c>
      <c r="AC20" s="1600">
        <v>4251.1072810000005</v>
      </c>
      <c r="AD20" s="1600">
        <v>15502.244659700002</v>
      </c>
      <c r="AE20" s="1600">
        <v>21955.748741200001</v>
      </c>
      <c r="AF20" s="1600">
        <v>37457.993400899999</v>
      </c>
    </row>
    <row r="21" spans="1:52" s="1596" customFormat="1" ht="17.25" customHeight="1" x14ac:dyDescent="0.2">
      <c r="A21" s="1598">
        <v>14</v>
      </c>
      <c r="B21" s="1599" t="s">
        <v>805</v>
      </c>
      <c r="C21" s="1600">
        <v>256.3106295</v>
      </c>
      <c r="D21" s="1600">
        <v>30.557416597</v>
      </c>
      <c r="E21" s="1600">
        <v>286.86804609699999</v>
      </c>
      <c r="F21" s="1601">
        <v>848.18735171699996</v>
      </c>
      <c r="G21" s="1600">
        <v>1135.0553978139999</v>
      </c>
      <c r="H21" s="1600">
        <v>635.13932906699995</v>
      </c>
      <c r="I21" s="1600">
        <v>1128.562467295</v>
      </c>
      <c r="J21" s="1600">
        <v>1763.7017963620001</v>
      </c>
      <c r="K21" s="1601">
        <v>1156.7450608500001</v>
      </c>
      <c r="L21" s="1600">
        <v>2920.4468572119999</v>
      </c>
      <c r="M21" s="1600">
        <v>891.44995856699995</v>
      </c>
      <c r="N21" s="1600">
        <v>1159.119883892</v>
      </c>
      <c r="O21" s="1600">
        <v>2050.569842459</v>
      </c>
      <c r="P21" s="1601">
        <v>2004.932412567</v>
      </c>
      <c r="Q21" s="1600">
        <v>4055.5022550260001</v>
      </c>
      <c r="R21" s="1600">
        <v>376.0553385</v>
      </c>
      <c r="S21" s="1600">
        <v>74.744644799</v>
      </c>
      <c r="T21" s="1600">
        <v>450.79998329900002</v>
      </c>
      <c r="U21" s="1600">
        <v>900.89156125699992</v>
      </c>
      <c r="V21" s="1600">
        <v>1351.6915445559998</v>
      </c>
      <c r="W21" s="1600">
        <v>1355.214911973</v>
      </c>
      <c r="X21" s="1600">
        <v>960.19801153200001</v>
      </c>
      <c r="Y21" s="1600">
        <v>2315.412923505</v>
      </c>
      <c r="Z21" s="1600">
        <v>1519.4599426030002</v>
      </c>
      <c r="AA21" s="1600">
        <v>3834.8728661080004</v>
      </c>
      <c r="AB21" s="1600">
        <v>1731.270250473</v>
      </c>
      <c r="AC21" s="1600">
        <v>1034.9426563310001</v>
      </c>
      <c r="AD21" s="1600">
        <v>2766.2129068040003</v>
      </c>
      <c r="AE21" s="1600">
        <v>2420.3515038599999</v>
      </c>
      <c r="AF21" s="1600">
        <v>5186.5644106640002</v>
      </c>
    </row>
    <row r="22" spans="1:52" s="1596" customFormat="1" ht="17.25" customHeight="1" x14ac:dyDescent="0.2">
      <c r="A22" s="1603">
        <v>15</v>
      </c>
      <c r="B22" s="1599" t="s">
        <v>806</v>
      </c>
      <c r="C22" s="1600">
        <v>1258.6614549999999</v>
      </c>
      <c r="D22" s="1600">
        <v>965.2553322</v>
      </c>
      <c r="E22" s="1600">
        <v>2223.9167871999998</v>
      </c>
      <c r="F22" s="1601">
        <v>1326.3580451</v>
      </c>
      <c r="G22" s="1600">
        <v>3550.2748323000001</v>
      </c>
      <c r="H22" s="1600">
        <v>1719.7279501</v>
      </c>
      <c r="I22" s="1600">
        <v>1312.8696207999999</v>
      </c>
      <c r="J22" s="1600">
        <v>3032.5975708999999</v>
      </c>
      <c r="K22" s="1601">
        <v>4517.3486260999998</v>
      </c>
      <c r="L22" s="1600">
        <v>7549.9461970000002</v>
      </c>
      <c r="M22" s="1600">
        <v>2978.3894051000002</v>
      </c>
      <c r="N22" s="1600">
        <v>2278.124953</v>
      </c>
      <c r="O22" s="1600">
        <v>5256.5143581000002</v>
      </c>
      <c r="P22" s="1601">
        <v>5843.7066711999996</v>
      </c>
      <c r="Q22" s="1600">
        <v>11100.221029300001</v>
      </c>
      <c r="R22" s="1600">
        <v>1474.4468535000001</v>
      </c>
      <c r="S22" s="1600">
        <v>930.37973450000004</v>
      </c>
      <c r="T22" s="1600">
        <v>2404.8265879999999</v>
      </c>
      <c r="U22" s="1600">
        <v>1359.0583529</v>
      </c>
      <c r="V22" s="1600">
        <v>3763.8849408999999</v>
      </c>
      <c r="W22" s="1600">
        <v>2023.3592638</v>
      </c>
      <c r="X22" s="1600">
        <v>1714.5796465000001</v>
      </c>
      <c r="Y22" s="1600">
        <v>3737.9389103000003</v>
      </c>
      <c r="Z22" s="1600">
        <v>5513.2909471000003</v>
      </c>
      <c r="AA22" s="1600">
        <v>9251.2298574000015</v>
      </c>
      <c r="AB22" s="1600">
        <v>3497.8061173000001</v>
      </c>
      <c r="AC22" s="1600">
        <v>2644.9593810000001</v>
      </c>
      <c r="AD22" s="1600">
        <v>6142.7654983000002</v>
      </c>
      <c r="AE22" s="1600">
        <v>6872.3492999999999</v>
      </c>
      <c r="AF22" s="1600">
        <v>13015.114798300001</v>
      </c>
    </row>
    <row r="23" spans="1:52" s="1596" customFormat="1" ht="17.25" customHeight="1" x14ac:dyDescent="0.2">
      <c r="A23" s="1598">
        <v>16</v>
      </c>
      <c r="B23" s="1599" t="s">
        <v>807</v>
      </c>
      <c r="C23" s="1600">
        <v>1891.5799658000001</v>
      </c>
      <c r="D23" s="1600">
        <v>47.371261199999999</v>
      </c>
      <c r="E23" s="1600">
        <v>1938.951227</v>
      </c>
      <c r="F23" s="1601">
        <v>3943.2456751999998</v>
      </c>
      <c r="G23" s="1600">
        <v>5882.1969022000003</v>
      </c>
      <c r="H23" s="1600">
        <v>2941.7923645999999</v>
      </c>
      <c r="I23" s="1600">
        <v>1945.4809054</v>
      </c>
      <c r="J23" s="1600">
        <v>4887.2732699999997</v>
      </c>
      <c r="K23" s="1601">
        <v>8248.4289723999991</v>
      </c>
      <c r="L23" s="1600">
        <v>13135.702242400001</v>
      </c>
      <c r="M23" s="1600">
        <v>4833.3723303999996</v>
      </c>
      <c r="N23" s="1600">
        <v>1992.8521665999999</v>
      </c>
      <c r="O23" s="1600">
        <v>6826.2244969999992</v>
      </c>
      <c r="P23" s="1601">
        <v>12191.674647600001</v>
      </c>
      <c r="Q23" s="1600">
        <v>19017.8991446</v>
      </c>
      <c r="R23" s="1600">
        <v>2169.0861866999999</v>
      </c>
      <c r="S23" s="1600">
        <v>40.7135654</v>
      </c>
      <c r="T23" s="1600">
        <v>2209.7997520999998</v>
      </c>
      <c r="U23" s="1600">
        <v>4383.8586138999999</v>
      </c>
      <c r="V23" s="1600">
        <v>6593.6583659999997</v>
      </c>
      <c r="W23" s="1600">
        <v>2546.7130406000001</v>
      </c>
      <c r="X23" s="1600">
        <v>3148.4075361999999</v>
      </c>
      <c r="Y23" s="1600">
        <v>5695.1205768</v>
      </c>
      <c r="Z23" s="1600">
        <v>10125.3898359</v>
      </c>
      <c r="AA23" s="1600">
        <v>15820.5104127</v>
      </c>
      <c r="AB23" s="1600">
        <v>4715.7992273</v>
      </c>
      <c r="AC23" s="1600">
        <v>3189.1211015999997</v>
      </c>
      <c r="AD23" s="1600">
        <v>7904.9203288999997</v>
      </c>
      <c r="AE23" s="1600">
        <v>14509.248449799999</v>
      </c>
      <c r="AF23" s="1600">
        <v>22414.168778699997</v>
      </c>
    </row>
    <row r="24" spans="1:52" s="1602" customFormat="1" ht="17.25" customHeight="1" x14ac:dyDescent="0.2">
      <c r="A24" s="1603">
        <v>17</v>
      </c>
      <c r="B24" s="1599" t="s">
        <v>808</v>
      </c>
      <c r="C24" s="1600">
        <v>372.18543099999999</v>
      </c>
      <c r="D24" s="1600">
        <v>30.1658665</v>
      </c>
      <c r="E24" s="1600">
        <v>402.35129749999999</v>
      </c>
      <c r="F24" s="1601">
        <v>735.24108939999996</v>
      </c>
      <c r="G24" s="1600">
        <v>1137.5923869000001</v>
      </c>
      <c r="H24" s="1600">
        <v>1139.0872199999999</v>
      </c>
      <c r="I24" s="1600">
        <v>454.88118650000001</v>
      </c>
      <c r="J24" s="1600">
        <v>1593.9684064999999</v>
      </c>
      <c r="K24" s="1601">
        <v>3301.2577780000001</v>
      </c>
      <c r="L24" s="1600">
        <v>4895.2261845000003</v>
      </c>
      <c r="M24" s="1600">
        <v>1511.272651</v>
      </c>
      <c r="N24" s="1600">
        <v>485.04705300000001</v>
      </c>
      <c r="O24" s="1600">
        <v>1996.319704</v>
      </c>
      <c r="P24" s="1601">
        <v>4036.4988674000001</v>
      </c>
      <c r="Q24" s="1600">
        <v>6032.8185714000001</v>
      </c>
      <c r="R24" s="1600">
        <v>429.72759589999998</v>
      </c>
      <c r="S24" s="1600">
        <v>53.7762064</v>
      </c>
      <c r="T24" s="1600">
        <v>483.50380229999996</v>
      </c>
      <c r="U24" s="1600">
        <v>896.87304089999998</v>
      </c>
      <c r="V24" s="1600">
        <v>1380.3768431999999</v>
      </c>
      <c r="W24" s="1600">
        <v>537.47490130000006</v>
      </c>
      <c r="X24" s="1600">
        <v>1447.1177035000001</v>
      </c>
      <c r="Y24" s="1600">
        <v>1984.5926048000001</v>
      </c>
      <c r="Z24" s="1600">
        <v>3983.2947064999998</v>
      </c>
      <c r="AA24" s="1600">
        <v>5967.8873113</v>
      </c>
      <c r="AB24" s="1600">
        <v>967.20249720000004</v>
      </c>
      <c r="AC24" s="1600">
        <v>1500.8939099000002</v>
      </c>
      <c r="AD24" s="1600">
        <v>2468.0964071000003</v>
      </c>
      <c r="AE24" s="1600">
        <v>4880.1677473999998</v>
      </c>
      <c r="AF24" s="1600">
        <v>7348.2641545000006</v>
      </c>
      <c r="AG24" s="1596"/>
      <c r="AH24" s="1596"/>
      <c r="AI24" s="1596"/>
      <c r="AJ24" s="1596"/>
      <c r="AK24" s="1596"/>
      <c r="AL24" s="1596"/>
      <c r="AM24" s="1596"/>
      <c r="AN24" s="1596"/>
      <c r="AO24" s="1596"/>
      <c r="AP24" s="1596"/>
      <c r="AQ24" s="1596"/>
      <c r="AR24" s="1596"/>
      <c r="AS24" s="1596"/>
      <c r="AT24" s="1596"/>
      <c r="AU24" s="1596"/>
      <c r="AV24" s="1596"/>
      <c r="AW24" s="1596"/>
      <c r="AX24" s="1596"/>
      <c r="AY24" s="1596"/>
      <c r="AZ24" s="1596"/>
    </row>
    <row r="25" spans="1:52" s="1596" customFormat="1" ht="17.25" customHeight="1" x14ac:dyDescent="0.2">
      <c r="A25" s="1598">
        <v>18</v>
      </c>
      <c r="B25" s="1599" t="s">
        <v>809</v>
      </c>
      <c r="C25" s="1600">
        <v>6.8301391999999996</v>
      </c>
      <c r="D25" s="1600">
        <v>2.3824664000000002</v>
      </c>
      <c r="E25" s="1600">
        <v>9.2126055999999998</v>
      </c>
      <c r="F25" s="1601">
        <v>26.2122657</v>
      </c>
      <c r="G25" s="1600">
        <v>35.4248713</v>
      </c>
      <c r="H25" s="1600">
        <v>103.583326</v>
      </c>
      <c r="I25" s="1600">
        <v>114.20878159999999</v>
      </c>
      <c r="J25" s="1600">
        <v>217.79210760000001</v>
      </c>
      <c r="K25" s="1601">
        <v>740.38347520000002</v>
      </c>
      <c r="L25" s="1600">
        <v>958.17558280000003</v>
      </c>
      <c r="M25" s="1600">
        <v>110.4134652</v>
      </c>
      <c r="N25" s="1600">
        <v>116.59124799999999</v>
      </c>
      <c r="O25" s="1600">
        <v>227.0047132</v>
      </c>
      <c r="P25" s="1601">
        <v>766.59574090000001</v>
      </c>
      <c r="Q25" s="1600">
        <v>993.60045409999998</v>
      </c>
      <c r="R25" s="1600">
        <v>8.1568866</v>
      </c>
      <c r="S25" s="1600">
        <v>6.1491056999999998</v>
      </c>
      <c r="T25" s="1600">
        <v>14.3059923</v>
      </c>
      <c r="U25" s="1600">
        <v>25.166696900000002</v>
      </c>
      <c r="V25" s="1600">
        <v>39.472689200000005</v>
      </c>
      <c r="W25" s="1600">
        <v>184.21360540000001</v>
      </c>
      <c r="X25" s="1600">
        <v>106.3496225</v>
      </c>
      <c r="Y25" s="1600">
        <v>290.56322790000002</v>
      </c>
      <c r="Z25" s="1600">
        <v>768.73920280000004</v>
      </c>
      <c r="AA25" s="1600">
        <v>1059.3024307000001</v>
      </c>
      <c r="AB25" s="1600">
        <v>192.37049200000001</v>
      </c>
      <c r="AC25" s="1600">
        <v>112.49872819999999</v>
      </c>
      <c r="AD25" s="1600">
        <v>304.86922019999997</v>
      </c>
      <c r="AE25" s="1600">
        <v>793.90589970000008</v>
      </c>
      <c r="AF25" s="1600">
        <v>1098.7751198999999</v>
      </c>
    </row>
    <row r="26" spans="1:52" s="1596" customFormat="1" ht="17.25" customHeight="1" x14ac:dyDescent="0.2">
      <c r="A26" s="1603">
        <v>19</v>
      </c>
      <c r="B26" s="1599" t="s">
        <v>810</v>
      </c>
      <c r="C26" s="1600">
        <v>520.127745</v>
      </c>
      <c r="D26" s="1600">
        <v>17.956945699999999</v>
      </c>
      <c r="E26" s="1600">
        <v>538.08469070000001</v>
      </c>
      <c r="F26" s="1601">
        <v>666.24491160000002</v>
      </c>
      <c r="G26" s="1600">
        <v>1204.3296023</v>
      </c>
      <c r="H26" s="1600">
        <v>545.00871459999996</v>
      </c>
      <c r="I26" s="1600">
        <v>51.9083307</v>
      </c>
      <c r="J26" s="1600">
        <v>596.91704529999993</v>
      </c>
      <c r="K26" s="1601">
        <v>2935.2038435999998</v>
      </c>
      <c r="L26" s="1600">
        <v>3532.1208889</v>
      </c>
      <c r="M26" s="1600">
        <v>1065.1364596000001</v>
      </c>
      <c r="N26" s="1600">
        <v>69.865276399999999</v>
      </c>
      <c r="O26" s="1600">
        <v>1135.0017360000002</v>
      </c>
      <c r="P26" s="1601">
        <v>3601.4487552000001</v>
      </c>
      <c r="Q26" s="1600">
        <v>4736.4504912000002</v>
      </c>
      <c r="R26" s="1600">
        <v>514.68002379999996</v>
      </c>
      <c r="S26" s="1600">
        <v>13.7557606</v>
      </c>
      <c r="T26" s="1600">
        <v>528.43578439999999</v>
      </c>
      <c r="U26" s="1600">
        <v>761.63390949999996</v>
      </c>
      <c r="V26" s="1600">
        <v>1290.0696938999999</v>
      </c>
      <c r="W26" s="1600">
        <v>55.862079600000001</v>
      </c>
      <c r="X26" s="1600">
        <v>698.01928450000003</v>
      </c>
      <c r="Y26" s="1600">
        <v>753.88136410000004</v>
      </c>
      <c r="Z26" s="1600">
        <v>2992.6229999000002</v>
      </c>
      <c r="AA26" s="1600">
        <v>3746.5043640000004</v>
      </c>
      <c r="AB26" s="1600">
        <v>570.54210339999997</v>
      </c>
      <c r="AC26" s="1600">
        <v>711.77504510000006</v>
      </c>
      <c r="AD26" s="1600">
        <v>1282.3171485</v>
      </c>
      <c r="AE26" s="1600">
        <v>3754.2569094</v>
      </c>
      <c r="AF26" s="1600">
        <v>5036.5740579000003</v>
      </c>
    </row>
    <row r="27" spans="1:52" s="1602" customFormat="1" ht="17.25" customHeight="1" x14ac:dyDescent="0.2">
      <c r="A27" s="1598">
        <v>20</v>
      </c>
      <c r="B27" s="1599" t="s">
        <v>811</v>
      </c>
      <c r="C27" s="1600">
        <v>0</v>
      </c>
      <c r="D27" s="1600">
        <v>0</v>
      </c>
      <c r="E27" s="1600">
        <v>0</v>
      </c>
      <c r="F27" s="1601">
        <v>2.0354999999999999</v>
      </c>
      <c r="G27" s="1600">
        <v>2.0354999999999999</v>
      </c>
      <c r="H27" s="1600">
        <v>2.5999999999999999E-3</v>
      </c>
      <c r="I27" s="1600">
        <v>0</v>
      </c>
      <c r="J27" s="1600">
        <v>2.5999999999999999E-3</v>
      </c>
      <c r="K27" s="1601">
        <v>71.16449999999999</v>
      </c>
      <c r="L27" s="1600">
        <v>71.167099999999991</v>
      </c>
      <c r="M27" s="1600">
        <v>2.5999999999999999E-3</v>
      </c>
      <c r="N27" s="1600">
        <v>0</v>
      </c>
      <c r="O27" s="1600">
        <v>2.5999999999999999E-3</v>
      </c>
      <c r="P27" s="1601">
        <v>73.199999999999989</v>
      </c>
      <c r="Q27" s="1600">
        <v>73.20259999999999</v>
      </c>
      <c r="R27" s="1600">
        <v>0</v>
      </c>
      <c r="S27" s="1600">
        <v>0</v>
      </c>
      <c r="T27" s="1600">
        <v>0</v>
      </c>
      <c r="U27" s="1600">
        <v>1.5196000000000001</v>
      </c>
      <c r="V27" s="1600">
        <v>1.5196000000000001</v>
      </c>
      <c r="W27" s="1600">
        <v>0</v>
      </c>
      <c r="X27" s="1600">
        <v>1.197E-4</v>
      </c>
      <c r="Y27" s="1600">
        <v>1.197E-4</v>
      </c>
      <c r="Z27" s="1600">
        <v>59.923300000000005</v>
      </c>
      <c r="AA27" s="1600">
        <v>59.923419700000004</v>
      </c>
      <c r="AB27" s="1600">
        <v>0</v>
      </c>
      <c r="AC27" s="1600">
        <v>1.197E-4</v>
      </c>
      <c r="AD27" s="1600">
        <v>1.197E-4</v>
      </c>
      <c r="AE27" s="1600">
        <v>61.442900000000002</v>
      </c>
      <c r="AF27" s="1600">
        <v>61.443019700000001</v>
      </c>
      <c r="AG27" s="1596"/>
      <c r="AH27" s="1596"/>
      <c r="AI27" s="1596"/>
      <c r="AJ27" s="1596"/>
      <c r="AK27" s="1596"/>
      <c r="AL27" s="1596"/>
      <c r="AM27" s="1596"/>
      <c r="AN27" s="1596"/>
      <c r="AO27" s="1596"/>
      <c r="AP27" s="1596"/>
      <c r="AQ27" s="1596"/>
      <c r="AR27" s="1596"/>
      <c r="AS27" s="1596"/>
      <c r="AT27" s="1596"/>
      <c r="AU27" s="1596"/>
      <c r="AV27" s="1596"/>
      <c r="AW27" s="1596"/>
      <c r="AX27" s="1596"/>
      <c r="AY27" s="1596"/>
      <c r="AZ27" s="1596"/>
    </row>
    <row r="28" spans="1:52" s="1596" customFormat="1" ht="17.25" customHeight="1" x14ac:dyDescent="0.2">
      <c r="A28" s="1603">
        <v>21</v>
      </c>
      <c r="B28" s="1599" t="s">
        <v>812</v>
      </c>
      <c r="C28" s="1600">
        <v>7253.4727303</v>
      </c>
      <c r="D28" s="1600">
        <v>1335.5351324000001</v>
      </c>
      <c r="E28" s="1600">
        <v>8589.0078627000003</v>
      </c>
      <c r="F28" s="1601">
        <v>19876.702388999998</v>
      </c>
      <c r="G28" s="1600">
        <v>28465.710251699998</v>
      </c>
      <c r="H28" s="1600">
        <v>3084.6315258</v>
      </c>
      <c r="I28" s="1600">
        <v>8950.6064836000005</v>
      </c>
      <c r="J28" s="1600">
        <v>12035.2380094</v>
      </c>
      <c r="K28" s="1601">
        <v>9753.2198809000001</v>
      </c>
      <c r="L28" s="1600">
        <v>21788.4578903</v>
      </c>
      <c r="M28" s="1600">
        <v>10338.104256099999</v>
      </c>
      <c r="N28" s="1600">
        <v>10286.141616000001</v>
      </c>
      <c r="O28" s="1600">
        <v>20624.2458721</v>
      </c>
      <c r="P28" s="1601">
        <v>29629.922269899998</v>
      </c>
      <c r="Q28" s="1600">
        <v>50254.168142000002</v>
      </c>
      <c r="R28" s="1600">
        <v>9109.8850559999992</v>
      </c>
      <c r="S28" s="1600">
        <v>2245.4125116999999</v>
      </c>
      <c r="T28" s="1600">
        <v>11355.297567699999</v>
      </c>
      <c r="U28" s="1600">
        <v>22034.827519800001</v>
      </c>
      <c r="V28" s="1600">
        <v>33390.125087499997</v>
      </c>
      <c r="W28" s="1600">
        <v>10270.396601099999</v>
      </c>
      <c r="X28" s="1600">
        <v>3831.6557698000001</v>
      </c>
      <c r="Y28" s="1600">
        <v>14102.052370899999</v>
      </c>
      <c r="Z28" s="1600">
        <v>11267.4594755</v>
      </c>
      <c r="AA28" s="1600">
        <v>25369.511846399997</v>
      </c>
      <c r="AB28" s="1600">
        <v>19380.2816571</v>
      </c>
      <c r="AC28" s="1600">
        <v>6077.0682815</v>
      </c>
      <c r="AD28" s="1600">
        <v>25457.3499386</v>
      </c>
      <c r="AE28" s="1600">
        <v>33302.286995300004</v>
      </c>
      <c r="AF28" s="1600">
        <v>58759.636933900008</v>
      </c>
    </row>
    <row r="29" spans="1:52" s="1596" customFormat="1" ht="17.25" customHeight="1" x14ac:dyDescent="0.2">
      <c r="A29" s="1598">
        <v>22</v>
      </c>
      <c r="B29" s="1599" t="s">
        <v>813</v>
      </c>
      <c r="C29" s="1600">
        <v>9.5184488999999992</v>
      </c>
      <c r="D29" s="1600">
        <v>10.376544300000001</v>
      </c>
      <c r="E29" s="1600">
        <v>19.894993200000002</v>
      </c>
      <c r="F29" s="1601">
        <v>20.436690500000001</v>
      </c>
      <c r="G29" s="1600">
        <v>40.331683699999999</v>
      </c>
      <c r="H29" s="1600">
        <v>611.00024789999998</v>
      </c>
      <c r="I29" s="1600">
        <v>249.28357890000001</v>
      </c>
      <c r="J29" s="1600">
        <v>860.28382680000004</v>
      </c>
      <c r="K29" s="1601">
        <v>1117.9176524</v>
      </c>
      <c r="L29" s="1600">
        <v>1978.2014792</v>
      </c>
      <c r="M29" s="1600">
        <v>620.51869680000004</v>
      </c>
      <c r="N29" s="1600">
        <v>259.66012319999999</v>
      </c>
      <c r="O29" s="1600">
        <v>880.17882000000009</v>
      </c>
      <c r="P29" s="1601">
        <v>1138.3543428999999</v>
      </c>
      <c r="Q29" s="1600">
        <v>2018.5331629</v>
      </c>
      <c r="R29" s="1600">
        <v>9.4829187000000008</v>
      </c>
      <c r="S29" s="1600">
        <v>11.5859705</v>
      </c>
      <c r="T29" s="1600">
        <v>21.068889200000001</v>
      </c>
      <c r="U29" s="1600">
        <v>21.581496600000001</v>
      </c>
      <c r="V29" s="1600">
        <v>42.650385800000002</v>
      </c>
      <c r="W29" s="1600">
        <v>336.58568259999998</v>
      </c>
      <c r="X29" s="1600">
        <v>711.93815889999996</v>
      </c>
      <c r="Y29" s="1600">
        <v>1048.5238414999999</v>
      </c>
      <c r="Z29" s="1600">
        <v>1258.428541</v>
      </c>
      <c r="AA29" s="1600">
        <v>2306.9523824999997</v>
      </c>
      <c r="AB29" s="1600">
        <v>346.06860130000001</v>
      </c>
      <c r="AC29" s="1600">
        <v>723.52412939999999</v>
      </c>
      <c r="AD29" s="1600">
        <v>1069.5927306999999</v>
      </c>
      <c r="AE29" s="1600">
        <v>1280.0100376</v>
      </c>
      <c r="AF29" s="1600">
        <v>2349.6027683000002</v>
      </c>
    </row>
    <row r="30" spans="1:52" s="1596" customFormat="1" ht="17.25" customHeight="1" x14ac:dyDescent="0.2">
      <c r="A30" s="1603">
        <v>23</v>
      </c>
      <c r="B30" s="1599" t="s">
        <v>814</v>
      </c>
      <c r="C30" s="1600">
        <v>132.2558286</v>
      </c>
      <c r="D30" s="1600">
        <v>49.802255899999999</v>
      </c>
      <c r="E30" s="1600">
        <v>182.05808450000001</v>
      </c>
      <c r="F30" s="1601">
        <v>246.0499987</v>
      </c>
      <c r="G30" s="1600">
        <v>428.10808320000001</v>
      </c>
      <c r="H30" s="1600">
        <v>659.0512999</v>
      </c>
      <c r="I30" s="1600">
        <v>322.80008249999997</v>
      </c>
      <c r="J30" s="1600">
        <v>981.85138239999992</v>
      </c>
      <c r="K30" s="1601">
        <v>1588.6609948</v>
      </c>
      <c r="L30" s="1600">
        <v>2570.5123772000002</v>
      </c>
      <c r="M30" s="1600">
        <v>791.30712849999998</v>
      </c>
      <c r="N30" s="1600">
        <v>372.60233840000001</v>
      </c>
      <c r="O30" s="1600">
        <v>1163.9094669000001</v>
      </c>
      <c r="P30" s="1601">
        <v>1834.7109935000001</v>
      </c>
      <c r="Q30" s="1600">
        <v>2998.6204604</v>
      </c>
      <c r="R30" s="1600">
        <v>242.51894379999999</v>
      </c>
      <c r="S30" s="1600">
        <v>49.148508200000002</v>
      </c>
      <c r="T30" s="1600">
        <v>291.66745199999997</v>
      </c>
      <c r="U30" s="1600">
        <v>259.88989170000002</v>
      </c>
      <c r="V30" s="1600">
        <v>551.55734370000005</v>
      </c>
      <c r="W30" s="1600">
        <v>336.01425339999997</v>
      </c>
      <c r="X30" s="1600">
        <v>1298.6270471</v>
      </c>
      <c r="Y30" s="1600">
        <v>1634.6413004999999</v>
      </c>
      <c r="Z30" s="1600">
        <v>1950.6037721</v>
      </c>
      <c r="AA30" s="1600">
        <v>3585.2450725999997</v>
      </c>
      <c r="AB30" s="1600">
        <v>578.5331971999999</v>
      </c>
      <c r="AC30" s="1600">
        <v>1347.7755553</v>
      </c>
      <c r="AD30" s="1600">
        <v>1926.3087524999999</v>
      </c>
      <c r="AE30" s="1600">
        <v>2210.4936637999999</v>
      </c>
      <c r="AF30" s="1600">
        <v>4136.8024163</v>
      </c>
    </row>
    <row r="31" spans="1:52" s="1596" customFormat="1" ht="17.25" customHeight="1" x14ac:dyDescent="0.2">
      <c r="A31" s="1598">
        <v>24</v>
      </c>
      <c r="B31" s="1599" t="s">
        <v>815</v>
      </c>
      <c r="C31" s="1600">
        <v>714.84294423200004</v>
      </c>
      <c r="D31" s="1600">
        <v>9.4868500000000004</v>
      </c>
      <c r="E31" s="1600">
        <v>724.32979423200004</v>
      </c>
      <c r="F31" s="1601">
        <v>1765.4662254899999</v>
      </c>
      <c r="G31" s="1600">
        <v>2489.796019722</v>
      </c>
      <c r="H31" s="1600">
        <v>2797.6704749380001</v>
      </c>
      <c r="I31" s="1600">
        <v>621.72108692100005</v>
      </c>
      <c r="J31" s="1600">
        <v>3419.3915618589999</v>
      </c>
      <c r="K31" s="1601">
        <v>5195.8983064370004</v>
      </c>
      <c r="L31" s="1600">
        <v>8615.2898682960003</v>
      </c>
      <c r="M31" s="1600">
        <v>3512.5134191699999</v>
      </c>
      <c r="N31" s="1600">
        <v>631.20793692100006</v>
      </c>
      <c r="O31" s="1600">
        <v>4143.7213560910004</v>
      </c>
      <c r="P31" s="1601">
        <v>6961.3645319269999</v>
      </c>
      <c r="Q31" s="1600">
        <v>11105.085888018</v>
      </c>
      <c r="R31" s="1600">
        <v>1386.579275927</v>
      </c>
      <c r="S31" s="1600">
        <v>54.182023700000002</v>
      </c>
      <c r="T31" s="1600">
        <v>1440.761299627</v>
      </c>
      <c r="U31" s="1600">
        <v>1989.421659263</v>
      </c>
      <c r="V31" s="1600">
        <v>3430.18295889</v>
      </c>
      <c r="W31" s="1600">
        <v>668.85977291000006</v>
      </c>
      <c r="X31" s="1600">
        <v>3248.8839213249998</v>
      </c>
      <c r="Y31" s="1600">
        <v>3917.743694235</v>
      </c>
      <c r="Z31" s="1600">
        <v>7097.0999836929996</v>
      </c>
      <c r="AA31" s="1600">
        <v>11014.843677928</v>
      </c>
      <c r="AB31" s="1600">
        <v>2055.439048837</v>
      </c>
      <c r="AC31" s="1600">
        <v>3303.065945025</v>
      </c>
      <c r="AD31" s="1600">
        <v>5358.5049938619995</v>
      </c>
      <c r="AE31" s="1600">
        <v>9086.5216429559987</v>
      </c>
      <c r="AF31" s="1600">
        <v>14445.026636817998</v>
      </c>
    </row>
    <row r="32" spans="1:52" s="1596" customFormat="1" ht="17.25" customHeight="1" x14ac:dyDescent="0.2">
      <c r="A32" s="1604"/>
      <c r="B32" s="1605" t="s">
        <v>706</v>
      </c>
      <c r="C32" s="1606">
        <v>19216.801938088996</v>
      </c>
      <c r="D32" s="1606">
        <v>8173.7392778970025</v>
      </c>
      <c r="E32" s="1606">
        <v>27390.541215986002</v>
      </c>
      <c r="F32" s="1607">
        <v>62208.947539961999</v>
      </c>
      <c r="G32" s="1606">
        <v>89599.488755947998</v>
      </c>
      <c r="H32" s="1606">
        <v>27652.359368516001</v>
      </c>
      <c r="I32" s="1606">
        <v>39227.472992257994</v>
      </c>
      <c r="J32" s="1606">
        <v>66879.832360773988</v>
      </c>
      <c r="K32" s="1607">
        <v>68965.16213685699</v>
      </c>
      <c r="L32" s="1606">
        <v>135844.99449763101</v>
      </c>
      <c r="M32" s="1606">
        <v>46869.161306604983</v>
      </c>
      <c r="N32" s="1606">
        <v>47401.212270155003</v>
      </c>
      <c r="O32" s="1606">
        <v>94270.373576760016</v>
      </c>
      <c r="P32" s="1607">
        <v>131174.109676819</v>
      </c>
      <c r="Q32" s="1606">
        <v>225444.483253579</v>
      </c>
      <c r="R32" s="1606">
        <v>24565.829238358001</v>
      </c>
      <c r="S32" s="1606">
        <v>8885.5964763989996</v>
      </c>
      <c r="T32" s="1606">
        <v>33451.425714757002</v>
      </c>
      <c r="U32" s="1606">
        <v>63635.807363252999</v>
      </c>
      <c r="V32" s="1606">
        <v>97087.233078010002</v>
      </c>
      <c r="W32" s="1606">
        <v>49377.562180998008</v>
      </c>
      <c r="X32" s="1606">
        <v>33106.655538989995</v>
      </c>
      <c r="Y32" s="1606">
        <v>82484.217719988024</v>
      </c>
      <c r="Z32" s="1606">
        <v>85017.720559490015</v>
      </c>
      <c r="AA32" s="1606">
        <v>167501.93827947805</v>
      </c>
      <c r="AB32" s="1606">
        <v>73943.391419356005</v>
      </c>
      <c r="AC32" s="1606">
        <v>41992.252015388993</v>
      </c>
      <c r="AD32" s="1606">
        <v>115935.643434745</v>
      </c>
      <c r="AE32" s="1606">
        <v>148653.527922743</v>
      </c>
      <c r="AF32" s="1606">
        <v>264589.17135748803</v>
      </c>
    </row>
    <row r="33" spans="1:52" s="1612" customFormat="1" ht="17.25" customHeight="1" x14ac:dyDescent="0.25">
      <c r="A33" s="1608"/>
      <c r="B33" s="1609" t="s">
        <v>186</v>
      </c>
      <c r="C33" s="1610">
        <v>19339.135138088997</v>
      </c>
      <c r="D33" s="1610">
        <v>8811.2241778970019</v>
      </c>
      <c r="E33" s="1610">
        <v>28150.359315986003</v>
      </c>
      <c r="F33" s="1611">
        <v>62856.287555862</v>
      </c>
      <c r="G33" s="1610">
        <v>91006.646831247999</v>
      </c>
      <c r="H33" s="1610">
        <v>61460.883798415998</v>
      </c>
      <c r="I33" s="1610">
        <v>189088.68074115799</v>
      </c>
      <c r="J33" s="1610">
        <v>250549.56453957397</v>
      </c>
      <c r="K33" s="1611">
        <v>287174.82668325701</v>
      </c>
      <c r="L33" s="1610">
        <v>537724.39122283098</v>
      </c>
      <c r="M33" s="1610">
        <v>80800.018936504988</v>
      </c>
      <c r="N33" s="1610">
        <v>197899.90487845501</v>
      </c>
      <c r="O33" s="1610">
        <v>278699.92381496</v>
      </c>
      <c r="P33" s="1611">
        <v>350031.11423911899</v>
      </c>
      <c r="Q33" s="1610">
        <v>628731.03805407905</v>
      </c>
      <c r="R33" s="1610">
        <v>24871.666592958001</v>
      </c>
      <c r="S33" s="1610">
        <v>11059.936578798999</v>
      </c>
      <c r="T33" s="1610">
        <v>35931.603171757</v>
      </c>
      <c r="U33" s="1610">
        <v>64395.089045852998</v>
      </c>
      <c r="V33" s="1610">
        <v>100326.69221761001</v>
      </c>
      <c r="W33" s="1610">
        <v>85721.073379498004</v>
      </c>
      <c r="X33" s="1610">
        <v>193215.14221299</v>
      </c>
      <c r="Y33" s="1610">
        <v>278936.21559248806</v>
      </c>
      <c r="Z33" s="1610">
        <v>313351.23498738999</v>
      </c>
      <c r="AA33" s="1610">
        <v>592287.45057987806</v>
      </c>
      <c r="AB33" s="1610">
        <v>110592.73997245601</v>
      </c>
      <c r="AC33" s="1610">
        <v>204275.07879178901</v>
      </c>
      <c r="AD33" s="1610">
        <v>314867.81876424502</v>
      </c>
      <c r="AE33" s="1610">
        <v>377746.324033243</v>
      </c>
      <c r="AF33" s="1610">
        <v>692614.14279748802</v>
      </c>
      <c r="AG33" s="1596"/>
      <c r="AH33" s="1596"/>
      <c r="AI33" s="1596"/>
      <c r="AJ33" s="1596"/>
      <c r="AK33" s="1596"/>
      <c r="AL33" s="1596"/>
      <c r="AM33" s="1596"/>
      <c r="AN33" s="1596"/>
      <c r="AO33" s="1596"/>
      <c r="AP33" s="1596"/>
      <c r="AQ33" s="1596"/>
      <c r="AR33" s="1596"/>
      <c r="AS33" s="1596"/>
      <c r="AT33" s="1596"/>
      <c r="AU33" s="1596"/>
      <c r="AV33" s="1596"/>
      <c r="AW33" s="1596"/>
      <c r="AX33" s="1596"/>
      <c r="AY33" s="1596"/>
      <c r="AZ33" s="1596"/>
    </row>
    <row r="34" spans="1:52" ht="17.25" customHeight="1" x14ac:dyDescent="0.2">
      <c r="AG34" s="1596"/>
      <c r="AH34" s="1596"/>
      <c r="AI34" s="1596"/>
      <c r="AJ34" s="1596"/>
      <c r="AK34" s="1596"/>
      <c r="AL34" s="1596"/>
      <c r="AM34" s="1596"/>
      <c r="AN34" s="1596"/>
      <c r="AO34" s="1596"/>
      <c r="AP34" s="1596"/>
      <c r="AQ34" s="1596"/>
      <c r="AR34" s="1596"/>
      <c r="AS34" s="1596"/>
      <c r="AT34" s="1596"/>
      <c r="AU34" s="1596"/>
      <c r="AV34" s="1596"/>
      <c r="AW34" s="1596"/>
      <c r="AX34" s="1596"/>
      <c r="AY34" s="1596"/>
      <c r="AZ34" s="1596"/>
    </row>
    <row r="35" spans="1:52" ht="17.25" customHeight="1" x14ac:dyDescent="0.2">
      <c r="H35" s="1614"/>
      <c r="I35" s="1614"/>
      <c r="W35" s="1615"/>
      <c r="X35" s="1615"/>
      <c r="AD35" s="1616"/>
      <c r="AG35" s="1596"/>
      <c r="AH35" s="1596"/>
      <c r="AI35" s="1596"/>
      <c r="AJ35" s="1596"/>
      <c r="AK35" s="1596"/>
      <c r="AL35" s="1596"/>
      <c r="AM35" s="1596"/>
      <c r="AN35" s="1596"/>
      <c r="AO35" s="1596"/>
      <c r="AP35" s="1596"/>
      <c r="AQ35" s="1596"/>
      <c r="AR35" s="1596"/>
      <c r="AS35" s="1596"/>
      <c r="AT35" s="1596"/>
      <c r="AU35" s="1596"/>
      <c r="AV35" s="1596"/>
      <c r="AW35" s="1596"/>
      <c r="AX35" s="1596"/>
      <c r="AY35" s="1596"/>
      <c r="AZ35" s="1596"/>
    </row>
    <row r="36" spans="1:52" ht="17.25" customHeight="1" x14ac:dyDescent="0.2">
      <c r="AE36" s="1617"/>
      <c r="AG36" s="1596"/>
      <c r="AH36" s="1596"/>
      <c r="AI36" s="1596"/>
      <c r="AJ36" s="1596"/>
      <c r="AK36" s="1596"/>
      <c r="AL36" s="1596"/>
      <c r="AM36" s="1596"/>
      <c r="AN36" s="1596"/>
      <c r="AO36" s="1596"/>
      <c r="AP36" s="1596"/>
      <c r="AQ36" s="1596"/>
      <c r="AR36" s="1596"/>
      <c r="AS36" s="1596"/>
      <c r="AT36" s="1596"/>
      <c r="AU36" s="1596"/>
      <c r="AV36" s="1596"/>
      <c r="AW36" s="1596"/>
      <c r="AX36" s="1596"/>
      <c r="AY36" s="1596"/>
      <c r="AZ36" s="1596"/>
    </row>
    <row r="37" spans="1:52" ht="17.25" customHeight="1" x14ac:dyDescent="0.2">
      <c r="AG37" s="1596"/>
      <c r="AH37" s="1596"/>
      <c r="AI37" s="1596"/>
      <c r="AJ37" s="1596"/>
      <c r="AK37" s="1596"/>
      <c r="AL37" s="1596"/>
      <c r="AM37" s="1596"/>
      <c r="AN37" s="1596"/>
      <c r="AO37" s="1596"/>
      <c r="AP37" s="1596"/>
      <c r="AQ37" s="1596"/>
      <c r="AR37" s="1596"/>
      <c r="AS37" s="1596"/>
      <c r="AT37" s="1596"/>
      <c r="AU37" s="1596"/>
      <c r="AV37" s="1596"/>
      <c r="AW37" s="1596"/>
      <c r="AX37" s="1596"/>
      <c r="AY37" s="1596"/>
      <c r="AZ37" s="1596"/>
    </row>
  </sheetData>
  <mergeCells count="10">
    <mergeCell ref="A3:A5"/>
    <mergeCell ref="B3:B5"/>
    <mergeCell ref="C3:Q3"/>
    <mergeCell ref="R3:AF3"/>
    <mergeCell ref="C4:G4"/>
    <mergeCell ref="H4:L4"/>
    <mergeCell ref="M4:Q4"/>
    <mergeCell ref="R4:V4"/>
    <mergeCell ref="W4:AA4"/>
    <mergeCell ref="AB4:AF4"/>
  </mergeCells>
  <pageMargins left="0.25" right="0.25" top="0.75" bottom="0.75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6"/>
  <sheetViews>
    <sheetView zoomScale="90" zoomScaleNormal="9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/>
    </sheetView>
  </sheetViews>
  <sheetFormatPr defaultColWidth="9.140625" defaultRowHeight="12.75" x14ac:dyDescent="0.2"/>
  <cols>
    <col min="1" max="1" width="16.140625" style="1574" customWidth="1"/>
    <col min="2" max="2" width="10.5703125" style="1574" bestFit="1" customWidth="1"/>
    <col min="3" max="3" width="12.42578125" style="1574" bestFit="1" customWidth="1"/>
    <col min="4" max="5" width="12" style="1574" bestFit="1" customWidth="1"/>
    <col min="6" max="6" width="10.42578125" style="1574" bestFit="1" customWidth="1"/>
    <col min="7" max="7" width="12" style="1574" bestFit="1" customWidth="1"/>
    <col min="8" max="8" width="9.42578125" style="1574" bestFit="1" customWidth="1"/>
    <col min="9" max="9" width="12" style="1574" bestFit="1" customWidth="1"/>
    <col min="10" max="10" width="12.140625" style="1574" bestFit="1" customWidth="1"/>
    <col min="11" max="11" width="11.85546875" style="1574" bestFit="1" customWidth="1"/>
    <col min="12" max="12" width="10.7109375" style="1574" bestFit="1" customWidth="1"/>
    <col min="13" max="15" width="12.42578125" style="1574" bestFit="1" customWidth="1"/>
    <col min="16" max="16" width="10.7109375" style="1574" bestFit="1" customWidth="1"/>
    <col min="17" max="17" width="12.42578125" style="1574" bestFit="1" customWidth="1"/>
    <col min="18" max="18" width="10.7109375" style="1574" bestFit="1" customWidth="1"/>
    <col min="19" max="20" width="12.42578125" style="1574" bestFit="1" customWidth="1"/>
    <col min="21" max="21" width="11.42578125" style="1574" bestFit="1" customWidth="1"/>
    <col min="22" max="16384" width="9.140625" style="1574"/>
  </cols>
  <sheetData>
    <row r="1" spans="1:23" s="1618" customFormat="1" ht="18" customHeight="1" x14ac:dyDescent="0.2">
      <c r="A1" s="1573" t="s">
        <v>816</v>
      </c>
      <c r="L1" s="1573"/>
      <c r="M1" s="1573"/>
      <c r="N1" s="1573"/>
      <c r="O1" s="1573"/>
      <c r="P1" s="1573"/>
      <c r="Q1" s="1573"/>
      <c r="R1" s="1573"/>
      <c r="S1" s="1573"/>
      <c r="T1" s="1573"/>
      <c r="U1" s="1573"/>
    </row>
    <row r="2" spans="1:23" s="1618" customFormat="1" x14ac:dyDescent="0.2">
      <c r="U2" s="1619" t="s">
        <v>817</v>
      </c>
      <c r="W2" s="1576"/>
    </row>
    <row r="3" spans="1:23" x14ac:dyDescent="0.2">
      <c r="A3" s="1578" t="s">
        <v>818</v>
      </c>
      <c r="B3" s="1620" t="s">
        <v>652</v>
      </c>
      <c r="C3" s="1621"/>
      <c r="D3" s="1621"/>
      <c r="E3" s="1621"/>
      <c r="F3" s="1621"/>
      <c r="G3" s="1621"/>
      <c r="H3" s="1621"/>
      <c r="I3" s="1621"/>
      <c r="J3" s="1621"/>
      <c r="K3" s="1621"/>
      <c r="L3" s="1621" t="s">
        <v>755</v>
      </c>
      <c r="M3" s="1621"/>
      <c r="N3" s="1621"/>
      <c r="O3" s="1621"/>
      <c r="P3" s="1621"/>
      <c r="Q3" s="1621"/>
      <c r="R3" s="1621"/>
      <c r="S3" s="1621"/>
      <c r="T3" s="1621"/>
      <c r="U3" s="1621"/>
    </row>
    <row r="4" spans="1:23" s="1579" customFormat="1" x14ac:dyDescent="0.2">
      <c r="A4" s="1578"/>
      <c r="B4" s="1581" t="s">
        <v>819</v>
      </c>
      <c r="C4" s="1578"/>
      <c r="D4" s="1578"/>
      <c r="E4" s="1578"/>
      <c r="F4" s="1578" t="s">
        <v>820</v>
      </c>
      <c r="G4" s="1578"/>
      <c r="H4" s="1578"/>
      <c r="I4" s="1578"/>
      <c r="J4" s="1578" t="s">
        <v>821</v>
      </c>
      <c r="K4" s="1578"/>
      <c r="L4" s="1578" t="s">
        <v>819</v>
      </c>
      <c r="M4" s="1578"/>
      <c r="N4" s="1578"/>
      <c r="O4" s="1578"/>
      <c r="P4" s="1578" t="s">
        <v>820</v>
      </c>
      <c r="Q4" s="1578"/>
      <c r="R4" s="1578"/>
      <c r="S4" s="1578"/>
      <c r="T4" s="1578" t="s">
        <v>821</v>
      </c>
      <c r="U4" s="1578"/>
    </row>
    <row r="5" spans="1:23" s="1579" customFormat="1" x14ac:dyDescent="0.2">
      <c r="A5" s="1578"/>
      <c r="B5" s="1586" t="s">
        <v>787</v>
      </c>
      <c r="C5" s="1586" t="s">
        <v>790</v>
      </c>
      <c r="D5" s="1586" t="s">
        <v>788</v>
      </c>
      <c r="E5" s="1586" t="s">
        <v>178</v>
      </c>
      <c r="F5" s="1586" t="s">
        <v>787</v>
      </c>
      <c r="G5" s="1586" t="s">
        <v>790</v>
      </c>
      <c r="H5" s="1586" t="s">
        <v>788</v>
      </c>
      <c r="I5" s="1586" t="s">
        <v>178</v>
      </c>
      <c r="J5" s="1586" t="s">
        <v>186</v>
      </c>
      <c r="K5" s="1586" t="s">
        <v>822</v>
      </c>
      <c r="L5" s="1586" t="s">
        <v>787</v>
      </c>
      <c r="M5" s="1586" t="s">
        <v>790</v>
      </c>
      <c r="N5" s="1586" t="s">
        <v>788</v>
      </c>
      <c r="O5" s="1586" t="s">
        <v>178</v>
      </c>
      <c r="P5" s="1586" t="s">
        <v>787</v>
      </c>
      <c r="Q5" s="1586" t="s">
        <v>790</v>
      </c>
      <c r="R5" s="1586" t="s">
        <v>788</v>
      </c>
      <c r="S5" s="1586" t="s">
        <v>178</v>
      </c>
      <c r="T5" s="1586" t="s">
        <v>186</v>
      </c>
      <c r="U5" s="1586" t="s">
        <v>822</v>
      </c>
    </row>
    <row r="6" spans="1:23" s="1579" customFormat="1" x14ac:dyDescent="0.2">
      <c r="A6" s="1622" t="s">
        <v>823</v>
      </c>
      <c r="B6" s="1623"/>
      <c r="C6" s="1623"/>
      <c r="D6" s="1623"/>
      <c r="E6" s="1623"/>
      <c r="F6" s="1623"/>
      <c r="G6" s="1623"/>
      <c r="H6" s="1623"/>
      <c r="I6" s="1623"/>
      <c r="J6" s="1623"/>
      <c r="K6" s="1623"/>
      <c r="L6" s="1623"/>
      <c r="M6" s="1623"/>
      <c r="N6" s="1623"/>
      <c r="O6" s="1623"/>
      <c r="P6" s="1623"/>
      <c r="Q6" s="1623"/>
      <c r="R6" s="1623"/>
      <c r="S6" s="1623"/>
      <c r="T6" s="1623"/>
      <c r="U6" s="1623"/>
    </row>
    <row r="7" spans="1:23" x14ac:dyDescent="0.2">
      <c r="A7" s="1624" t="s">
        <v>824</v>
      </c>
      <c r="B7" s="1625">
        <v>0</v>
      </c>
      <c r="C7" s="1625">
        <v>0</v>
      </c>
      <c r="D7" s="1625">
        <v>0</v>
      </c>
      <c r="E7" s="1625">
        <v>0</v>
      </c>
      <c r="F7" s="1625">
        <v>0</v>
      </c>
      <c r="G7" s="1625">
        <v>0</v>
      </c>
      <c r="H7" s="1625">
        <v>0</v>
      </c>
      <c r="I7" s="1625">
        <v>0</v>
      </c>
      <c r="J7" s="1625">
        <v>0</v>
      </c>
      <c r="K7" s="1625">
        <v>0</v>
      </c>
      <c r="L7" s="1625">
        <v>0</v>
      </c>
      <c r="M7" s="1625">
        <v>0</v>
      </c>
      <c r="N7" s="1625">
        <v>0</v>
      </c>
      <c r="O7" s="1625">
        <v>0</v>
      </c>
      <c r="P7" s="1625">
        <v>0</v>
      </c>
      <c r="Q7" s="1625">
        <v>0</v>
      </c>
      <c r="R7" s="1625">
        <v>0</v>
      </c>
      <c r="S7" s="1625">
        <v>0</v>
      </c>
      <c r="T7" s="1625">
        <v>0</v>
      </c>
      <c r="U7" s="1625">
        <v>0</v>
      </c>
    </row>
    <row r="8" spans="1:23" x14ac:dyDescent="0.2">
      <c r="A8" s="1624" t="s">
        <v>825</v>
      </c>
      <c r="B8" s="1625">
        <v>-0.01</v>
      </c>
      <c r="C8" s="1625">
        <v>185.23</v>
      </c>
      <c r="D8" s="1625">
        <v>0</v>
      </c>
      <c r="E8" s="1625">
        <v>185.22</v>
      </c>
      <c r="F8" s="1625">
        <v>0</v>
      </c>
      <c r="G8" s="1625">
        <v>0</v>
      </c>
      <c r="H8" s="1625">
        <v>0</v>
      </c>
      <c r="I8" s="1625">
        <v>0</v>
      </c>
      <c r="J8" s="1625">
        <v>185.22</v>
      </c>
      <c r="K8" s="1625">
        <v>0.20352362108804695</v>
      </c>
      <c r="L8" s="1625">
        <v>-1.0999999999999999E-2</v>
      </c>
      <c r="M8" s="1625">
        <v>163.64847140000001</v>
      </c>
      <c r="N8" s="1625">
        <v>0</v>
      </c>
      <c r="O8" s="1625">
        <v>163.63767140000002</v>
      </c>
      <c r="P8" s="1625">
        <v>0</v>
      </c>
      <c r="Q8" s="1625">
        <v>0</v>
      </c>
      <c r="R8" s="1625">
        <v>0</v>
      </c>
      <c r="S8" s="1625">
        <v>0</v>
      </c>
      <c r="T8" s="1625">
        <v>163.63767140000002</v>
      </c>
      <c r="U8" s="1625">
        <v>0.16310482059888734</v>
      </c>
    </row>
    <row r="9" spans="1:23" x14ac:dyDescent="0.2">
      <c r="A9" s="1624" t="s">
        <v>826</v>
      </c>
      <c r="B9" s="1625">
        <v>15999.880000000001</v>
      </c>
      <c r="C9" s="1625">
        <v>58112.705499999996</v>
      </c>
      <c r="D9" s="1625">
        <v>8036.73</v>
      </c>
      <c r="E9" s="1625">
        <v>82149.315499999997</v>
      </c>
      <c r="F9" s="1625">
        <v>0</v>
      </c>
      <c r="G9" s="1625">
        <v>1.06</v>
      </c>
      <c r="H9" s="1625">
        <v>0</v>
      </c>
      <c r="I9" s="1625">
        <v>1.06</v>
      </c>
      <c r="J9" s="1625">
        <v>82150.375499999995</v>
      </c>
      <c r="K9" s="1625">
        <v>90.268555747234501</v>
      </c>
      <c r="L9" s="1625">
        <v>20840.946628337999</v>
      </c>
      <c r="M9" s="1625">
        <v>57868.058339285002</v>
      </c>
      <c r="N9" s="1625">
        <v>9915.414516109</v>
      </c>
      <c r="O9" s="1625">
        <v>88624.41948373201</v>
      </c>
      <c r="P9" s="1625">
        <v>0</v>
      </c>
      <c r="Q9" s="1625">
        <v>1.0292147</v>
      </c>
      <c r="R9" s="1625">
        <v>0</v>
      </c>
      <c r="S9" s="1625">
        <v>1.0292147</v>
      </c>
      <c r="T9" s="1625">
        <v>88625.44869843201</v>
      </c>
      <c r="U9" s="1625">
        <v>88.336859029965666</v>
      </c>
    </row>
    <row r="10" spans="1:23" x14ac:dyDescent="0.2">
      <c r="A10" s="1624" t="s">
        <v>827</v>
      </c>
      <c r="B10" s="1625">
        <v>3339.27</v>
      </c>
      <c r="C10" s="1625">
        <v>4557.22</v>
      </c>
      <c r="D10" s="1625">
        <v>774.49</v>
      </c>
      <c r="E10" s="1625">
        <v>8670.98</v>
      </c>
      <c r="F10" s="1625">
        <v>0</v>
      </c>
      <c r="G10" s="1625">
        <v>0.06</v>
      </c>
      <c r="H10" s="1625">
        <v>0</v>
      </c>
      <c r="I10" s="1625">
        <v>0.06</v>
      </c>
      <c r="J10" s="1625">
        <v>8671.0399999999991</v>
      </c>
      <c r="K10" s="1625">
        <v>9.5279206316774552</v>
      </c>
      <c r="L10" s="1625">
        <v>4030.7309646200001</v>
      </c>
      <c r="M10" s="1625">
        <v>6362.2966738679997</v>
      </c>
      <c r="N10" s="1625">
        <v>1144.52186269</v>
      </c>
      <c r="O10" s="1625">
        <v>11537.549501178</v>
      </c>
      <c r="P10" s="1625">
        <v>0</v>
      </c>
      <c r="Q10" s="1625">
        <v>5.6374599999999997E-2</v>
      </c>
      <c r="R10" s="1625">
        <v>0</v>
      </c>
      <c r="S10" s="1625">
        <v>5.6374599999999997E-2</v>
      </c>
      <c r="T10" s="1625">
        <v>11537.605875778001</v>
      </c>
      <c r="U10" s="1625">
        <v>11.500036149435447</v>
      </c>
    </row>
    <row r="11" spans="1:23" x14ac:dyDescent="0.2">
      <c r="A11" s="1624" t="s">
        <v>828</v>
      </c>
      <c r="B11" s="1625">
        <v>0</v>
      </c>
      <c r="C11" s="1625">
        <v>0</v>
      </c>
      <c r="D11" s="1625">
        <v>0</v>
      </c>
      <c r="E11" s="1625">
        <v>0</v>
      </c>
      <c r="F11" s="1625">
        <v>0</v>
      </c>
      <c r="G11" s="1625">
        <v>0</v>
      </c>
      <c r="H11" s="1625">
        <v>0</v>
      </c>
      <c r="I11" s="1625">
        <v>0</v>
      </c>
      <c r="J11" s="1625">
        <v>0</v>
      </c>
      <c r="K11" s="1625">
        <v>0</v>
      </c>
      <c r="L11" s="1625">
        <v>0</v>
      </c>
      <c r="M11" s="1625">
        <v>0</v>
      </c>
      <c r="N11" s="1625">
        <v>0</v>
      </c>
      <c r="O11" s="1625">
        <v>0</v>
      </c>
      <c r="P11" s="1625">
        <v>0</v>
      </c>
      <c r="Q11" s="1625">
        <v>0</v>
      </c>
      <c r="R11" s="1625">
        <v>0</v>
      </c>
      <c r="S11" s="1625">
        <v>0</v>
      </c>
      <c r="T11" s="1625">
        <v>0</v>
      </c>
      <c r="U11" s="1625">
        <v>0</v>
      </c>
    </row>
    <row r="12" spans="1:23" s="1618" customFormat="1" x14ac:dyDescent="0.2">
      <c r="A12" s="1626" t="s">
        <v>829</v>
      </c>
      <c r="B12" s="1627">
        <v>19339.14</v>
      </c>
      <c r="C12" s="1627">
        <v>62855.155500000001</v>
      </c>
      <c r="D12" s="1627">
        <v>8811.2199999999993</v>
      </c>
      <c r="E12" s="1627">
        <v>91005.515499999994</v>
      </c>
      <c r="F12" s="1627">
        <v>0</v>
      </c>
      <c r="G12" s="1627">
        <v>1.1200000000000001</v>
      </c>
      <c r="H12" s="1627">
        <v>0</v>
      </c>
      <c r="I12" s="1627">
        <v>1.1200000000000001</v>
      </c>
      <c r="J12" s="1627">
        <v>91006.635499999989</v>
      </c>
      <c r="K12" s="1627">
        <v>100.00000000000001</v>
      </c>
      <c r="L12" s="1627">
        <v>24871.666592958001</v>
      </c>
      <c r="M12" s="1627">
        <v>64394.003484553003</v>
      </c>
      <c r="N12" s="1627">
        <v>11059.936578799001</v>
      </c>
      <c r="O12" s="1627">
        <v>100325.60665631002</v>
      </c>
      <c r="P12" s="1627">
        <v>0</v>
      </c>
      <c r="Q12" s="1627">
        <v>1.0855893000000001</v>
      </c>
      <c r="R12" s="1627">
        <v>0</v>
      </c>
      <c r="S12" s="1627">
        <v>1.0855893000000001</v>
      </c>
      <c r="T12" s="1627">
        <v>100326.69224561001</v>
      </c>
      <c r="U12" s="1627">
        <v>100</v>
      </c>
    </row>
    <row r="13" spans="1:23" x14ac:dyDescent="0.2">
      <c r="A13" s="1622" t="s">
        <v>830</v>
      </c>
      <c r="B13" s="1628"/>
      <c r="C13" s="1628"/>
      <c r="D13" s="1628"/>
      <c r="E13" s="1628"/>
      <c r="F13" s="1628"/>
      <c r="G13" s="1628"/>
      <c r="H13" s="1628"/>
      <c r="I13" s="1628"/>
      <c r="J13" s="1628"/>
      <c r="K13" s="1628"/>
      <c r="L13" s="1628"/>
      <c r="M13" s="1628"/>
      <c r="N13" s="1628"/>
      <c r="O13" s="1628"/>
      <c r="P13" s="1628"/>
      <c r="Q13" s="1628"/>
      <c r="R13" s="1628"/>
      <c r="S13" s="1628"/>
      <c r="T13" s="1628"/>
      <c r="U13" s="1628"/>
    </row>
    <row r="14" spans="1:23" x14ac:dyDescent="0.2">
      <c r="A14" s="1624" t="s">
        <v>824</v>
      </c>
      <c r="B14" s="1625">
        <v>34.980578899999998</v>
      </c>
      <c r="C14" s="1625">
        <v>4.0016731999999999</v>
      </c>
      <c r="D14" s="1625">
        <v>31551.94</v>
      </c>
      <c r="E14" s="1625">
        <v>31590.922252099997</v>
      </c>
      <c r="F14" s="1625">
        <v>0</v>
      </c>
      <c r="G14" s="1625">
        <v>3.51</v>
      </c>
      <c r="H14" s="1625">
        <v>0</v>
      </c>
      <c r="I14" s="1625">
        <v>3.51</v>
      </c>
      <c r="J14" s="1625">
        <v>31594.432252099996</v>
      </c>
      <c r="K14" s="1625">
        <v>5.8755808468752573</v>
      </c>
      <c r="L14" s="1625">
        <v>573.50498352599993</v>
      </c>
      <c r="M14" s="1625">
        <v>33.595823199999998</v>
      </c>
      <c r="N14" s="1625">
        <v>27245.707245499998</v>
      </c>
      <c r="O14" s="1625">
        <v>27852.808052225999</v>
      </c>
      <c r="P14" s="1625">
        <v>0</v>
      </c>
      <c r="Q14" s="1625">
        <v>2.9062101999999999</v>
      </c>
      <c r="R14" s="1625">
        <v>0</v>
      </c>
      <c r="S14" s="1625">
        <v>2.9062101999999999</v>
      </c>
      <c r="T14" s="1625">
        <v>27855.714262425998</v>
      </c>
      <c r="U14" s="1625">
        <v>4.7030735223604445</v>
      </c>
    </row>
    <row r="15" spans="1:23" x14ac:dyDescent="0.2">
      <c r="A15" s="1624" t="s">
        <v>825</v>
      </c>
      <c r="B15" s="1625">
        <v>149.89000000000001</v>
      </c>
      <c r="C15" s="1625">
        <v>472.5</v>
      </c>
      <c r="D15" s="1625">
        <v>12.04</v>
      </c>
      <c r="E15" s="1625">
        <v>634.42999999999995</v>
      </c>
      <c r="F15" s="1625">
        <v>0</v>
      </c>
      <c r="G15" s="1625">
        <v>0</v>
      </c>
      <c r="H15" s="1625">
        <v>0</v>
      </c>
      <c r="I15" s="1625">
        <v>0</v>
      </c>
      <c r="J15" s="1625">
        <v>634.42999999999995</v>
      </c>
      <c r="K15" s="1625">
        <v>0.1179842298459186</v>
      </c>
      <c r="L15" s="1625">
        <v>120.241833</v>
      </c>
      <c r="M15" s="1625">
        <v>504.06574009999997</v>
      </c>
      <c r="N15" s="1625">
        <v>9.7367094280000011</v>
      </c>
      <c r="O15" s="1625">
        <v>634.04428252800005</v>
      </c>
      <c r="P15" s="1625">
        <v>0</v>
      </c>
      <c r="Q15" s="1625">
        <v>0</v>
      </c>
      <c r="R15" s="1625">
        <v>0</v>
      </c>
      <c r="S15" s="1625">
        <v>0</v>
      </c>
      <c r="T15" s="1625">
        <v>634.04428252800005</v>
      </c>
      <c r="U15" s="1625">
        <v>0.10705009568481116</v>
      </c>
    </row>
    <row r="16" spans="1:23" x14ac:dyDescent="0.2">
      <c r="A16" s="1624" t="s">
        <v>826</v>
      </c>
      <c r="B16" s="1625">
        <v>19165.54</v>
      </c>
      <c r="C16" s="1625">
        <v>37441.981899999999</v>
      </c>
      <c r="D16" s="1625">
        <v>54600.520000000004</v>
      </c>
      <c r="E16" s="1625">
        <v>111208.04190000001</v>
      </c>
      <c r="F16" s="1625">
        <v>36456.722600000001</v>
      </c>
      <c r="G16" s="1625">
        <v>243894.9431</v>
      </c>
      <c r="H16" s="1625">
        <v>8966.5300000000007</v>
      </c>
      <c r="I16" s="1625">
        <v>289318.19570000004</v>
      </c>
      <c r="J16" s="1625">
        <v>400526.23760000005</v>
      </c>
      <c r="K16" s="1625">
        <v>74.485411592010792</v>
      </c>
      <c r="L16" s="1625">
        <v>24700.311467386</v>
      </c>
      <c r="M16" s="1625">
        <v>49842.528406671001</v>
      </c>
      <c r="N16" s="1625">
        <v>63894.614369967996</v>
      </c>
      <c r="O16" s="1625">
        <v>138437.45424402499</v>
      </c>
      <c r="P16" s="1625">
        <v>38619.796902114002</v>
      </c>
      <c r="Q16" s="1625">
        <v>258102.18634846699</v>
      </c>
      <c r="R16" s="1625">
        <v>10518.82726219</v>
      </c>
      <c r="S16" s="1625">
        <v>307240.81051277096</v>
      </c>
      <c r="T16" s="1625">
        <v>445678.26475679595</v>
      </c>
      <c r="U16" s="1625">
        <v>75.246953882513239</v>
      </c>
    </row>
    <row r="17" spans="1:21" x14ac:dyDescent="0.2">
      <c r="A17" s="1624" t="s">
        <v>827</v>
      </c>
      <c r="B17" s="1625">
        <v>5974.44</v>
      </c>
      <c r="C17" s="1625">
        <v>2948.9869000000003</v>
      </c>
      <c r="D17" s="1625">
        <v>90169.01999999999</v>
      </c>
      <c r="E17" s="1625">
        <v>99092.446899999995</v>
      </c>
      <c r="F17" s="1625">
        <v>76.95</v>
      </c>
      <c r="G17" s="1625">
        <v>1662.94</v>
      </c>
      <c r="H17" s="1625">
        <v>326.20000000000005</v>
      </c>
      <c r="I17" s="1625">
        <v>2066.09</v>
      </c>
      <c r="J17" s="1625">
        <v>101158.53689999999</v>
      </c>
      <c r="K17" s="1625">
        <v>18.812338742629507</v>
      </c>
      <c r="L17" s="1625">
        <v>5018.2574788860002</v>
      </c>
      <c r="M17" s="1625">
        <v>2558.2215786999996</v>
      </c>
      <c r="N17" s="1625">
        <v>103595.41107239999</v>
      </c>
      <c r="O17" s="1625">
        <v>111171.89012998599</v>
      </c>
      <c r="P17" s="1625">
        <v>35.806570378000004</v>
      </c>
      <c r="Q17" s="1625">
        <v>1680.1622949520001</v>
      </c>
      <c r="R17" s="1625">
        <v>100.05767284299999</v>
      </c>
      <c r="S17" s="1625">
        <v>1816.0265381730003</v>
      </c>
      <c r="T17" s="1625">
        <v>112987.91666815898</v>
      </c>
      <c r="U17" s="1625">
        <v>19.076533964360362</v>
      </c>
    </row>
    <row r="18" spans="1:21" x14ac:dyDescent="0.2">
      <c r="A18" s="1624" t="s">
        <v>828</v>
      </c>
      <c r="B18" s="1625">
        <v>-422.74</v>
      </c>
      <c r="C18" s="1625">
        <v>105.43</v>
      </c>
      <c r="D18" s="1625">
        <v>3287.3999999999996</v>
      </c>
      <c r="E18" s="1625">
        <v>2970.0899999999997</v>
      </c>
      <c r="F18" s="1625">
        <v>25.09</v>
      </c>
      <c r="G18" s="1625">
        <v>640.53</v>
      </c>
      <c r="H18" s="1625">
        <v>175.06</v>
      </c>
      <c r="I18" s="1625">
        <v>840.68000000000006</v>
      </c>
      <c r="J18" s="1625">
        <v>3810.7699999999995</v>
      </c>
      <c r="K18" s="1625">
        <v>0.70868458863851191</v>
      </c>
      <c r="L18" s="1625">
        <v>32.223966499999996</v>
      </c>
      <c r="M18" s="1625">
        <v>91.430100299999992</v>
      </c>
      <c r="N18" s="1625">
        <v>4112.3582048879998</v>
      </c>
      <c r="O18" s="1625">
        <v>4236.0122716879996</v>
      </c>
      <c r="P18" s="1625">
        <v>44.639401299999996</v>
      </c>
      <c r="Q18" s="1625">
        <v>536.13844099999994</v>
      </c>
      <c r="R18" s="1625">
        <v>314.72045218099998</v>
      </c>
      <c r="S18" s="1625">
        <v>895.4982944809999</v>
      </c>
      <c r="T18" s="1625">
        <v>5131.5105661689995</v>
      </c>
      <c r="U18" s="1625">
        <v>0.8663885350811471</v>
      </c>
    </row>
    <row r="19" spans="1:21" s="1618" customFormat="1" x14ac:dyDescent="0.2">
      <c r="A19" s="1626" t="s">
        <v>831</v>
      </c>
      <c r="B19" s="1627">
        <v>24902.110578899999</v>
      </c>
      <c r="C19" s="1627">
        <v>40972.900473200003</v>
      </c>
      <c r="D19" s="1627">
        <v>179620.91999999998</v>
      </c>
      <c r="E19" s="1627">
        <v>245495.9310521</v>
      </c>
      <c r="F19" s="1627">
        <v>36558.762599999995</v>
      </c>
      <c r="G19" s="1627">
        <v>246201.92310000001</v>
      </c>
      <c r="H19" s="1627">
        <v>9467.7900000000009</v>
      </c>
      <c r="I19" s="1627">
        <v>292228.47570000007</v>
      </c>
      <c r="J19" s="1627">
        <v>537724.4067521001</v>
      </c>
      <c r="K19" s="1627">
        <v>99.999999999999986</v>
      </c>
      <c r="L19" s="1627">
        <v>30444.539729298001</v>
      </c>
      <c r="M19" s="1627">
        <v>53029.841648971</v>
      </c>
      <c r="N19" s="1627">
        <v>198857.827602184</v>
      </c>
      <c r="O19" s="1627">
        <v>282332.20898045297</v>
      </c>
      <c r="P19" s="1627">
        <v>38700.242873792005</v>
      </c>
      <c r="Q19" s="1627">
        <v>260321.39329461896</v>
      </c>
      <c r="R19" s="1627">
        <v>10933.605387214</v>
      </c>
      <c r="S19" s="1627">
        <v>309955.24155562499</v>
      </c>
      <c r="T19" s="1627">
        <v>592287.45053607796</v>
      </c>
      <c r="U19" s="1627">
        <v>100</v>
      </c>
    </row>
    <row r="20" spans="1:21" x14ac:dyDescent="0.2">
      <c r="A20" s="1622" t="s">
        <v>832</v>
      </c>
      <c r="B20" s="1629"/>
      <c r="C20" s="1629"/>
      <c r="D20" s="1629"/>
      <c r="E20" s="1629"/>
      <c r="F20" s="1629"/>
      <c r="G20" s="1629"/>
      <c r="H20" s="1629"/>
      <c r="I20" s="1629"/>
      <c r="J20" s="1629"/>
      <c r="K20" s="1629"/>
      <c r="L20" s="1629"/>
      <c r="M20" s="1629"/>
      <c r="N20" s="1629"/>
      <c r="O20" s="1629"/>
      <c r="P20" s="1629"/>
      <c r="Q20" s="1629"/>
      <c r="R20" s="1629"/>
      <c r="S20" s="1629"/>
      <c r="T20" s="1629"/>
      <c r="U20" s="1629"/>
    </row>
    <row r="21" spans="1:21" x14ac:dyDescent="0.2">
      <c r="A21" s="1624" t="s">
        <v>824</v>
      </c>
      <c r="B21" s="1625">
        <v>34.980578899999998</v>
      </c>
      <c r="C21" s="1625">
        <v>4.0016731999999999</v>
      </c>
      <c r="D21" s="1625">
        <v>31551.94</v>
      </c>
      <c r="E21" s="1625">
        <v>31590.922252099997</v>
      </c>
      <c r="F21" s="1625">
        <v>0</v>
      </c>
      <c r="G21" s="1625">
        <v>3.51</v>
      </c>
      <c r="H21" s="1625">
        <v>0</v>
      </c>
      <c r="I21" s="1625">
        <v>3.51</v>
      </c>
      <c r="J21" s="1625">
        <v>31594.432252099996</v>
      </c>
      <c r="K21" s="1625">
        <v>5.0251109184826417</v>
      </c>
      <c r="L21" s="1625">
        <v>573.50498352599993</v>
      </c>
      <c r="M21" s="1625">
        <v>33.595823199999998</v>
      </c>
      <c r="N21" s="1625">
        <v>27245.707245499998</v>
      </c>
      <c r="O21" s="1625">
        <v>27852.808052225999</v>
      </c>
      <c r="P21" s="1625">
        <v>0</v>
      </c>
      <c r="Q21" s="1625">
        <v>2.9062101999999999</v>
      </c>
      <c r="R21" s="1625">
        <v>0</v>
      </c>
      <c r="S21" s="1625">
        <v>2.9062101999999999</v>
      </c>
      <c r="T21" s="1625">
        <v>27855.714262425998</v>
      </c>
      <c r="U21" s="1625">
        <v>4.0218229085752473</v>
      </c>
    </row>
    <row r="22" spans="1:21" x14ac:dyDescent="0.2">
      <c r="A22" s="1624" t="s">
        <v>825</v>
      </c>
      <c r="B22" s="1625">
        <v>149.88000000000002</v>
      </c>
      <c r="C22" s="1625">
        <v>657.73</v>
      </c>
      <c r="D22" s="1625">
        <v>12.04</v>
      </c>
      <c r="E22" s="1625">
        <v>819.65</v>
      </c>
      <c r="F22" s="1625">
        <v>0</v>
      </c>
      <c r="G22" s="1625">
        <v>0</v>
      </c>
      <c r="H22" s="1625">
        <v>0</v>
      </c>
      <c r="I22" s="1625">
        <v>0</v>
      </c>
      <c r="J22" s="1625">
        <v>819.65</v>
      </c>
      <c r="K22" s="1625">
        <v>0.13036575974744821</v>
      </c>
      <c r="L22" s="1625">
        <v>120.230833</v>
      </c>
      <c r="M22" s="1625">
        <v>667.71421149999992</v>
      </c>
      <c r="N22" s="1625">
        <v>9.7369094280000006</v>
      </c>
      <c r="O22" s="1625">
        <v>797.68195392799987</v>
      </c>
      <c r="P22" s="1625">
        <v>0</v>
      </c>
      <c r="Q22" s="1625">
        <v>0</v>
      </c>
      <c r="R22" s="1625">
        <v>0</v>
      </c>
      <c r="S22" s="1625">
        <v>0</v>
      </c>
      <c r="T22" s="1625">
        <v>797.68195392799987</v>
      </c>
      <c r="U22" s="1625">
        <v>0.11516974671125497</v>
      </c>
    </row>
    <row r="23" spans="1:21" x14ac:dyDescent="0.2">
      <c r="A23" s="1624" t="s">
        <v>826</v>
      </c>
      <c r="B23" s="1625">
        <v>35165.42</v>
      </c>
      <c r="C23" s="1625">
        <v>95554.687399999995</v>
      </c>
      <c r="D23" s="1625">
        <v>62637.25</v>
      </c>
      <c r="E23" s="1625">
        <v>193357.35739999998</v>
      </c>
      <c r="F23" s="1625">
        <v>36456.722600000001</v>
      </c>
      <c r="G23" s="1625">
        <v>243896.0031</v>
      </c>
      <c r="H23" s="1625">
        <v>8966.5300000000007</v>
      </c>
      <c r="I23" s="1625">
        <v>289319.25570000004</v>
      </c>
      <c r="J23" s="1625">
        <v>482676.61310000002</v>
      </c>
      <c r="K23" s="1625">
        <v>76.769966911616692</v>
      </c>
      <c r="L23" s="1625">
        <v>45541.258095723999</v>
      </c>
      <c r="M23" s="1625">
        <v>107710.58674595601</v>
      </c>
      <c r="N23" s="1625">
        <v>73810.028886076994</v>
      </c>
      <c r="O23" s="1625">
        <v>227061.87372775702</v>
      </c>
      <c r="P23" s="1625">
        <v>38619.796902114002</v>
      </c>
      <c r="Q23" s="1625">
        <v>258103.21556316697</v>
      </c>
      <c r="R23" s="1625">
        <v>10518.82726219</v>
      </c>
      <c r="S23" s="1625">
        <v>307241.83972747094</v>
      </c>
      <c r="T23" s="1625">
        <v>534303.7134552279</v>
      </c>
      <c r="U23" s="1625">
        <v>77.143055628253393</v>
      </c>
    </row>
    <row r="24" spans="1:21" x14ac:dyDescent="0.2">
      <c r="A24" s="1624" t="s">
        <v>827</v>
      </c>
      <c r="B24" s="1625">
        <v>9313.7099999999991</v>
      </c>
      <c r="C24" s="1625">
        <v>7506.206900000001</v>
      </c>
      <c r="D24" s="1625">
        <v>90943.51</v>
      </c>
      <c r="E24" s="1625">
        <v>107763.42689999999</v>
      </c>
      <c r="F24" s="1625">
        <v>76.95</v>
      </c>
      <c r="G24" s="1625">
        <v>1663</v>
      </c>
      <c r="H24" s="1625">
        <v>326.20000000000005</v>
      </c>
      <c r="I24" s="1625">
        <v>2066.15</v>
      </c>
      <c r="J24" s="1625">
        <v>109829.57689999999</v>
      </c>
      <c r="K24" s="1625">
        <v>17.468451455266624</v>
      </c>
      <c r="L24" s="1625">
        <v>9048.9884435060012</v>
      </c>
      <c r="M24" s="1625">
        <v>8920.5182525679993</v>
      </c>
      <c r="N24" s="1625">
        <v>104739.93293508999</v>
      </c>
      <c r="O24" s="1625">
        <v>122709.43963116399</v>
      </c>
      <c r="P24" s="1625">
        <v>35.806570378000004</v>
      </c>
      <c r="Q24" s="1625">
        <v>1680.2186695520002</v>
      </c>
      <c r="R24" s="1625">
        <v>100.05767284299999</v>
      </c>
      <c r="S24" s="1625">
        <v>1816.0829127730003</v>
      </c>
      <c r="T24" s="1625">
        <v>124525.52254393698</v>
      </c>
      <c r="U24" s="1625">
        <v>17.97906147913983</v>
      </c>
    </row>
    <row r="25" spans="1:21" x14ac:dyDescent="0.2">
      <c r="A25" s="1624" t="s">
        <v>828</v>
      </c>
      <c r="B25" s="1625">
        <v>-422.74</v>
      </c>
      <c r="C25" s="1625">
        <v>105.43</v>
      </c>
      <c r="D25" s="1625">
        <v>3287.3999999999996</v>
      </c>
      <c r="E25" s="1625">
        <v>2970.0899999999997</v>
      </c>
      <c r="F25" s="1625">
        <v>25.09</v>
      </c>
      <c r="G25" s="1625">
        <v>640.53</v>
      </c>
      <c r="H25" s="1625">
        <v>175.06</v>
      </c>
      <c r="I25" s="1625">
        <v>840.68000000000006</v>
      </c>
      <c r="J25" s="1625">
        <v>3810.7699999999995</v>
      </c>
      <c r="K25" s="1625">
        <v>0.60610495488657745</v>
      </c>
      <c r="L25" s="1625">
        <v>32.223966499999996</v>
      </c>
      <c r="M25" s="1625">
        <v>91.430100299999992</v>
      </c>
      <c r="N25" s="1625">
        <v>4112.3582048879998</v>
      </c>
      <c r="O25" s="1625">
        <v>4236.0122716879996</v>
      </c>
      <c r="P25" s="1625">
        <v>44.639401299999996</v>
      </c>
      <c r="Q25" s="1625">
        <v>536.13844099999994</v>
      </c>
      <c r="R25" s="1625">
        <v>314.72045218099998</v>
      </c>
      <c r="S25" s="1625">
        <v>895.4982944809999</v>
      </c>
      <c r="T25" s="1625">
        <v>5131.5105661689995</v>
      </c>
      <c r="U25" s="1625">
        <v>0.74089023732026971</v>
      </c>
    </row>
    <row r="26" spans="1:21" s="1618" customFormat="1" x14ac:dyDescent="0.2">
      <c r="A26" s="1630" t="s">
        <v>186</v>
      </c>
      <c r="B26" s="1631">
        <v>44241.250578899999</v>
      </c>
      <c r="C26" s="1631">
        <v>103828.05597320001</v>
      </c>
      <c r="D26" s="1631">
        <v>188432.13999999998</v>
      </c>
      <c r="E26" s="1631">
        <v>336501.44655210001</v>
      </c>
      <c r="F26" s="1631">
        <v>36558.762599999995</v>
      </c>
      <c r="G26" s="1631">
        <v>246203.04310000001</v>
      </c>
      <c r="H26" s="1631">
        <v>9467.7900000000009</v>
      </c>
      <c r="I26" s="1631">
        <v>292229.59570000001</v>
      </c>
      <c r="J26" s="1631">
        <v>628731.04225210007</v>
      </c>
      <c r="K26" s="1631">
        <v>99.999999999999972</v>
      </c>
      <c r="L26" s="1631">
        <v>55316.206322256003</v>
      </c>
      <c r="M26" s="1631">
        <v>117423.84513352401</v>
      </c>
      <c r="N26" s="1631">
        <v>209917.76418098301</v>
      </c>
      <c r="O26" s="1631">
        <v>382657.815636763</v>
      </c>
      <c r="P26" s="1631">
        <v>38700.242873792005</v>
      </c>
      <c r="Q26" s="1631">
        <v>260322.47888391896</v>
      </c>
      <c r="R26" s="1631">
        <v>10933.605387214</v>
      </c>
      <c r="S26" s="1631">
        <v>309956.32714492496</v>
      </c>
      <c r="T26" s="1631">
        <v>692614.1427816879</v>
      </c>
      <c r="U26" s="1631">
        <v>100</v>
      </c>
    </row>
  </sheetData>
  <mergeCells count="9">
    <mergeCell ref="A3:A5"/>
    <mergeCell ref="B3:K3"/>
    <mergeCell ref="L3:U3"/>
    <mergeCell ref="B4:E4"/>
    <mergeCell ref="F4:I4"/>
    <mergeCell ref="J4:K4"/>
    <mergeCell ref="L4:O4"/>
    <mergeCell ref="P4:S4"/>
    <mergeCell ref="T4:U4"/>
  </mergeCells>
  <pageMargins left="0.7" right="0.7" top="0.75" bottom="0.75" header="0.3" footer="0.3"/>
  <pageSetup paperSize="9" scale="3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Normal="100" workbookViewId="0">
      <pane xSplit="2" ySplit="4" topLeftCell="C5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20.100000000000001" customHeight="1" x14ac:dyDescent="0.2"/>
  <cols>
    <col min="1" max="1" width="5.85546875" style="199" bestFit="1" customWidth="1"/>
    <col min="2" max="2" width="20.42578125" style="199" customWidth="1"/>
    <col min="3" max="3" width="14" style="199" bestFit="1" customWidth="1"/>
    <col min="4" max="4" width="10.42578125" style="199" customWidth="1"/>
    <col min="5" max="5" width="11.28515625" style="199" bestFit="1" customWidth="1"/>
    <col min="6" max="6" width="10.42578125" style="199" customWidth="1"/>
    <col min="7" max="7" width="11.28515625" style="199" bestFit="1" customWidth="1"/>
    <col min="8" max="8" width="10.42578125" style="199" customWidth="1"/>
    <col min="9" max="9" width="11.28515625" style="199" bestFit="1" customWidth="1"/>
    <col min="10" max="10" width="10.42578125" style="199" customWidth="1"/>
    <col min="11" max="11" width="11.28515625" style="199" bestFit="1" customWidth="1"/>
    <col min="12" max="12" width="10.42578125" style="199" customWidth="1"/>
    <col min="13" max="13" width="11.28515625" style="199" bestFit="1" customWidth="1"/>
    <col min="14" max="14" width="10.42578125" style="199" customWidth="1"/>
    <col min="15" max="15" width="14" style="199" bestFit="1" customWidth="1"/>
    <col min="16" max="16" width="11.85546875" style="199" bestFit="1" customWidth="1"/>
    <col min="17" max="17" width="14" style="199" bestFit="1" customWidth="1"/>
    <col min="18" max="18" width="11.85546875" style="199" bestFit="1" customWidth="1"/>
    <col min="19" max="19" width="14" style="199" bestFit="1" customWidth="1"/>
    <col min="20" max="20" width="11.85546875" style="199" bestFit="1" customWidth="1"/>
    <col min="21" max="21" width="11.28515625" style="199" bestFit="1" customWidth="1"/>
    <col min="22" max="22" width="9.5703125" style="199" bestFit="1" customWidth="1"/>
    <col min="23" max="23" width="10.28515625" style="199" bestFit="1" customWidth="1"/>
    <col min="24" max="16384" width="9.140625" style="199"/>
  </cols>
  <sheetData>
    <row r="1" spans="1:22" ht="12.75" x14ac:dyDescent="0.2">
      <c r="A1" s="553" t="s">
        <v>125</v>
      </c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</row>
    <row r="2" spans="1:22" ht="15" customHeight="1" x14ac:dyDescent="0.2"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R2" s="561"/>
      <c r="T2" s="561" t="s">
        <v>724</v>
      </c>
    </row>
    <row r="3" spans="1:22" s="554" customFormat="1" ht="15" customHeight="1" x14ac:dyDescent="0.2">
      <c r="A3" s="1349" t="s">
        <v>676</v>
      </c>
      <c r="B3" s="1349" t="s">
        <v>126</v>
      </c>
      <c r="C3" s="1348" t="s">
        <v>83</v>
      </c>
      <c r="D3" s="1348"/>
      <c r="E3" s="1350" t="s">
        <v>84</v>
      </c>
      <c r="F3" s="1350"/>
      <c r="G3" s="1348" t="s">
        <v>85</v>
      </c>
      <c r="H3" s="1348"/>
      <c r="I3" s="1348" t="s">
        <v>86</v>
      </c>
      <c r="J3" s="1348"/>
      <c r="K3" s="1348" t="s">
        <v>117</v>
      </c>
      <c r="L3" s="1348"/>
      <c r="M3" s="1348" t="s">
        <v>87</v>
      </c>
      <c r="N3" s="1348"/>
      <c r="O3" s="1348" t="s">
        <v>88</v>
      </c>
      <c r="P3" s="1348"/>
      <c r="Q3" s="1348" t="s">
        <v>652</v>
      </c>
      <c r="R3" s="1348"/>
      <c r="S3" s="1348" t="s">
        <v>755</v>
      </c>
      <c r="T3" s="1348"/>
    </row>
    <row r="4" spans="1:22" s="555" customFormat="1" ht="15" customHeight="1" x14ac:dyDescent="0.2">
      <c r="A4" s="1349"/>
      <c r="B4" s="1349"/>
      <c r="C4" s="343" t="s">
        <v>127</v>
      </c>
      <c r="D4" s="343" t="s">
        <v>128</v>
      </c>
      <c r="E4" s="345" t="s">
        <v>127</v>
      </c>
      <c r="F4" s="345" t="s">
        <v>128</v>
      </c>
      <c r="G4" s="345" t="s">
        <v>127</v>
      </c>
      <c r="H4" s="345" t="s">
        <v>128</v>
      </c>
      <c r="I4" s="345" t="s">
        <v>127</v>
      </c>
      <c r="J4" s="345" t="s">
        <v>128</v>
      </c>
      <c r="K4" s="345" t="s">
        <v>127</v>
      </c>
      <c r="L4" s="345" t="s">
        <v>128</v>
      </c>
      <c r="M4" s="345" t="s">
        <v>127</v>
      </c>
      <c r="N4" s="345" t="s">
        <v>128</v>
      </c>
      <c r="O4" s="345" t="s">
        <v>127</v>
      </c>
      <c r="P4" s="345" t="s">
        <v>128</v>
      </c>
      <c r="Q4" s="345" t="s">
        <v>127</v>
      </c>
      <c r="R4" s="345" t="s">
        <v>128</v>
      </c>
      <c r="S4" s="626" t="s">
        <v>127</v>
      </c>
      <c r="T4" s="626" t="s">
        <v>128</v>
      </c>
    </row>
    <row r="5" spans="1:22" s="201" customFormat="1" ht="16.5" customHeight="1" x14ac:dyDescent="0.2">
      <c r="A5" s="201">
        <v>1</v>
      </c>
      <c r="B5" s="200" t="s">
        <v>129</v>
      </c>
      <c r="C5" s="566">
        <v>3290036</v>
      </c>
      <c r="D5" s="366">
        <v>4438.4586118037641</v>
      </c>
      <c r="E5" s="566">
        <v>1214281</v>
      </c>
      <c r="F5" s="366">
        <v>2234.31</v>
      </c>
      <c r="G5" s="566">
        <v>1364895</v>
      </c>
      <c r="H5" s="366">
        <v>2177.8738417031582</v>
      </c>
      <c r="I5" s="566">
        <v>1226710</v>
      </c>
      <c r="J5" s="366">
        <v>2924.9216063508584</v>
      </c>
      <c r="K5" s="566">
        <v>1313927</v>
      </c>
      <c r="L5" s="366">
        <v>3230.3311610723713</v>
      </c>
      <c r="M5" s="566">
        <v>1454864</v>
      </c>
      <c r="N5" s="366">
        <v>3542.1234091914448</v>
      </c>
      <c r="O5" s="566">
        <v>1390824</v>
      </c>
      <c r="P5" s="366">
        <v>3828.7263634547703</v>
      </c>
      <c r="Q5" s="566">
        <v>1321841</v>
      </c>
      <c r="R5" s="366">
        <v>3958.7592495708641</v>
      </c>
      <c r="S5" s="566">
        <v>1324052</v>
      </c>
      <c r="T5" s="366">
        <v>4456.5312600032157</v>
      </c>
      <c r="U5" s="628"/>
      <c r="V5" s="628"/>
    </row>
    <row r="6" spans="1:22" s="201" customFormat="1" ht="16.5" customHeight="1" x14ac:dyDescent="0.2">
      <c r="A6" s="201">
        <v>2</v>
      </c>
      <c r="B6" s="200" t="s">
        <v>130</v>
      </c>
      <c r="C6" s="566">
        <v>13370</v>
      </c>
      <c r="D6" s="366">
        <v>33.909503203752251</v>
      </c>
      <c r="E6" s="566">
        <v>10329.614807203863</v>
      </c>
      <c r="F6" s="366">
        <v>31.89897150089207</v>
      </c>
      <c r="G6" s="566">
        <v>10504</v>
      </c>
      <c r="H6" s="366">
        <v>36.289773858549935</v>
      </c>
      <c r="I6" s="566">
        <v>11116</v>
      </c>
      <c r="J6" s="366">
        <v>44.656228405324995</v>
      </c>
      <c r="K6" s="566">
        <v>12745</v>
      </c>
      <c r="L6" s="366">
        <v>58.710354438769997</v>
      </c>
      <c r="M6" s="566">
        <v>13754</v>
      </c>
      <c r="N6" s="366">
        <v>66.299732016000007</v>
      </c>
      <c r="O6" s="566">
        <v>14396</v>
      </c>
      <c r="P6" s="366">
        <v>82.631073109282539</v>
      </c>
      <c r="Q6" s="566">
        <v>14082</v>
      </c>
      <c r="R6" s="366">
        <v>85.721065010750962</v>
      </c>
      <c r="S6" s="566">
        <v>17084</v>
      </c>
      <c r="T6" s="366">
        <v>112.1288512567686</v>
      </c>
      <c r="U6" s="628"/>
      <c r="V6" s="628"/>
    </row>
    <row r="7" spans="1:22" s="201" customFormat="1" ht="16.5" customHeight="1" x14ac:dyDescent="0.2">
      <c r="A7" s="201">
        <v>3</v>
      </c>
      <c r="B7" s="200" t="s">
        <v>131</v>
      </c>
      <c r="C7" s="566">
        <v>969059</v>
      </c>
      <c r="D7" s="366">
        <v>1246.2219162080276</v>
      </c>
      <c r="E7" s="566">
        <v>692279.70464005112</v>
      </c>
      <c r="F7" s="366">
        <v>1410.5109665427731</v>
      </c>
      <c r="G7" s="566">
        <v>735090</v>
      </c>
      <c r="H7" s="366">
        <v>1470.1686126266241</v>
      </c>
      <c r="I7" s="566">
        <v>768271</v>
      </c>
      <c r="J7" s="366">
        <v>1831.1023439827982</v>
      </c>
      <c r="K7" s="566">
        <v>818545</v>
      </c>
      <c r="L7" s="366">
        <v>2147.2590784844906</v>
      </c>
      <c r="M7" s="566">
        <v>827645</v>
      </c>
      <c r="N7" s="366">
        <v>2408.9096636124596</v>
      </c>
      <c r="O7" s="566">
        <v>869837</v>
      </c>
      <c r="P7" s="366">
        <v>2445.3988211634014</v>
      </c>
      <c r="Q7" s="566">
        <v>874737</v>
      </c>
      <c r="R7" s="366">
        <v>2695.8511195254441</v>
      </c>
      <c r="S7" s="566">
        <v>913556</v>
      </c>
      <c r="T7" s="366">
        <v>3152.6999067362603</v>
      </c>
      <c r="U7" s="628"/>
      <c r="V7" s="628"/>
    </row>
    <row r="8" spans="1:22" s="201" customFormat="1" ht="16.5" customHeight="1" x14ac:dyDescent="0.2">
      <c r="A8" s="201">
        <v>4</v>
      </c>
      <c r="B8" s="200" t="s">
        <v>132</v>
      </c>
      <c r="C8" s="566">
        <v>2420746</v>
      </c>
      <c r="D8" s="366">
        <v>2189.3663234667274</v>
      </c>
      <c r="E8" s="566">
        <v>1366993.4858433872</v>
      </c>
      <c r="F8" s="366">
        <v>2032.5395477618576</v>
      </c>
      <c r="G8" s="566">
        <v>1320801</v>
      </c>
      <c r="H8" s="366">
        <v>2227.5040298162357</v>
      </c>
      <c r="I8" s="566">
        <v>1407013</v>
      </c>
      <c r="J8" s="366">
        <v>2573.7647611259354</v>
      </c>
      <c r="K8" s="566">
        <v>1542813</v>
      </c>
      <c r="L8" s="366">
        <v>3009.8255015508084</v>
      </c>
      <c r="M8" s="566">
        <v>1617556</v>
      </c>
      <c r="N8" s="366">
        <v>3473.4831865418946</v>
      </c>
      <c r="O8" s="566">
        <v>1586742</v>
      </c>
      <c r="P8" s="366">
        <v>3479.7605181484241</v>
      </c>
      <c r="Q8" s="566">
        <v>1581188</v>
      </c>
      <c r="R8" s="366">
        <v>3513.024949189044</v>
      </c>
      <c r="S8" s="566">
        <v>1647933</v>
      </c>
      <c r="T8" s="366">
        <v>4153.6353489778858</v>
      </c>
      <c r="U8" s="628"/>
      <c r="V8" s="628"/>
    </row>
    <row r="9" spans="1:22" s="201" customFormat="1" ht="16.5" customHeight="1" x14ac:dyDescent="0.2">
      <c r="A9" s="201">
        <v>5</v>
      </c>
      <c r="B9" s="200" t="s">
        <v>133</v>
      </c>
      <c r="C9" s="566">
        <v>792693</v>
      </c>
      <c r="D9" s="366">
        <v>541.94885852714106</v>
      </c>
      <c r="E9" s="566">
        <v>391340.96348308236</v>
      </c>
      <c r="F9" s="366">
        <v>528.52389788962626</v>
      </c>
      <c r="G9" s="566">
        <v>394581</v>
      </c>
      <c r="H9" s="366">
        <v>574.64685734376849</v>
      </c>
      <c r="I9" s="566">
        <v>417727</v>
      </c>
      <c r="J9" s="366">
        <v>743.44348870189924</v>
      </c>
      <c r="K9" s="566">
        <v>507292</v>
      </c>
      <c r="L9" s="366">
        <v>906.43563473799327</v>
      </c>
      <c r="M9" s="566">
        <v>531497</v>
      </c>
      <c r="N9" s="366">
        <v>1378.6177333841465</v>
      </c>
      <c r="O9" s="566">
        <v>531120</v>
      </c>
      <c r="P9" s="366">
        <v>1484.0016326350742</v>
      </c>
      <c r="Q9" s="566">
        <v>535534</v>
      </c>
      <c r="R9" s="366">
        <v>1678.6330548964929</v>
      </c>
      <c r="S9" s="566">
        <v>559878</v>
      </c>
      <c r="T9" s="366">
        <v>1904.8648284019669</v>
      </c>
      <c r="U9" s="628"/>
      <c r="V9" s="628"/>
    </row>
    <row r="10" spans="1:22" s="201" customFormat="1" ht="16.5" customHeight="1" x14ac:dyDescent="0.2">
      <c r="A10" s="201">
        <v>6</v>
      </c>
      <c r="B10" s="200" t="s">
        <v>134</v>
      </c>
      <c r="C10" s="566">
        <v>136424</v>
      </c>
      <c r="D10" s="366">
        <v>296.87447270386099</v>
      </c>
      <c r="E10" s="566">
        <v>94817.560947443344</v>
      </c>
      <c r="F10" s="366">
        <v>263.28073487620759</v>
      </c>
      <c r="G10" s="566">
        <v>95183</v>
      </c>
      <c r="H10" s="366">
        <v>283.4163540993373</v>
      </c>
      <c r="I10" s="566">
        <v>93936</v>
      </c>
      <c r="J10" s="366">
        <v>365.24842020582901</v>
      </c>
      <c r="K10" s="566">
        <v>96699</v>
      </c>
      <c r="L10" s="366">
        <v>478.42474029154664</v>
      </c>
      <c r="M10" s="566">
        <v>88994</v>
      </c>
      <c r="N10" s="366">
        <v>455.30608376945253</v>
      </c>
      <c r="O10" s="566">
        <v>88852</v>
      </c>
      <c r="P10" s="366">
        <v>482.28025536787106</v>
      </c>
      <c r="Q10" s="566">
        <v>89556</v>
      </c>
      <c r="R10" s="366">
        <v>617.06168343891488</v>
      </c>
      <c r="S10" s="566">
        <v>86998</v>
      </c>
      <c r="T10" s="366">
        <v>577.77795690722246</v>
      </c>
      <c r="U10" s="628"/>
      <c r="V10" s="628"/>
    </row>
    <row r="11" spans="1:22" s="201" customFormat="1" ht="16.5" customHeight="1" x14ac:dyDescent="0.2">
      <c r="A11" s="201">
        <v>7</v>
      </c>
      <c r="B11" s="200" t="s">
        <v>135</v>
      </c>
      <c r="C11" s="566">
        <v>2438534</v>
      </c>
      <c r="D11" s="366">
        <v>4335.7097134302603</v>
      </c>
      <c r="E11" s="566">
        <v>1454884.320966667</v>
      </c>
      <c r="F11" s="366">
        <v>3549.13359964861</v>
      </c>
      <c r="G11" s="566">
        <v>1461825</v>
      </c>
      <c r="H11" s="366">
        <v>3992.2226161895378</v>
      </c>
      <c r="I11" s="566">
        <v>1411092</v>
      </c>
      <c r="J11" s="366">
        <v>5501.0664362541374</v>
      </c>
      <c r="K11" s="566">
        <v>1391043</v>
      </c>
      <c r="L11" s="366">
        <v>6115.7931533449409</v>
      </c>
      <c r="M11" s="566">
        <v>1425675</v>
      </c>
      <c r="N11" s="366">
        <v>6627.5155761155856</v>
      </c>
      <c r="O11" s="566">
        <v>1445010</v>
      </c>
      <c r="P11" s="366">
        <v>7061.518843119009</v>
      </c>
      <c r="Q11" s="566">
        <v>1359533</v>
      </c>
      <c r="R11" s="366">
        <v>8072.5429628501533</v>
      </c>
      <c r="S11" s="566">
        <v>1425490</v>
      </c>
      <c r="T11" s="366">
        <v>8195.8785101643498</v>
      </c>
      <c r="U11" s="628"/>
      <c r="V11" s="628"/>
    </row>
    <row r="12" spans="1:22" s="201" customFormat="1" ht="16.5" customHeight="1" x14ac:dyDescent="0.2">
      <c r="A12" s="201">
        <v>8</v>
      </c>
      <c r="B12" s="200" t="s">
        <v>136</v>
      </c>
      <c r="C12" s="566">
        <v>703701</v>
      </c>
      <c r="D12" s="366">
        <v>1269.8127364365318</v>
      </c>
      <c r="E12" s="566">
        <v>538331.70275299693</v>
      </c>
      <c r="F12" s="366">
        <v>1234.035460866914</v>
      </c>
      <c r="G12" s="566">
        <v>538301</v>
      </c>
      <c r="H12" s="366">
        <v>1268.9053481116896</v>
      </c>
      <c r="I12" s="566">
        <v>581420</v>
      </c>
      <c r="J12" s="366">
        <v>1593.075732191787</v>
      </c>
      <c r="K12" s="566">
        <v>653554</v>
      </c>
      <c r="L12" s="366">
        <v>2027.8351749505389</v>
      </c>
      <c r="M12" s="566">
        <v>732913</v>
      </c>
      <c r="N12" s="366">
        <v>2737.486418533721</v>
      </c>
      <c r="O12" s="566">
        <v>719248</v>
      </c>
      <c r="P12" s="366">
        <v>2891.8154528515388</v>
      </c>
      <c r="Q12" s="566">
        <v>767367</v>
      </c>
      <c r="R12" s="366">
        <v>3079.6003879234049</v>
      </c>
      <c r="S12" s="566">
        <v>908208</v>
      </c>
      <c r="T12" s="366">
        <v>3967.2968060253561</v>
      </c>
      <c r="U12" s="628"/>
      <c r="V12" s="628"/>
    </row>
    <row r="13" spans="1:22" s="201" customFormat="1" ht="16.5" customHeight="1" x14ac:dyDescent="0.2">
      <c r="A13" s="201">
        <v>9</v>
      </c>
      <c r="B13" s="200" t="s">
        <v>137</v>
      </c>
      <c r="C13" s="566">
        <v>432135</v>
      </c>
      <c r="D13" s="366">
        <v>528.15615583945441</v>
      </c>
      <c r="E13" s="566">
        <v>218813.76319934826</v>
      </c>
      <c r="F13" s="366">
        <v>419.7667062982315</v>
      </c>
      <c r="G13" s="566">
        <v>247194</v>
      </c>
      <c r="H13" s="366">
        <v>409.5456133769984</v>
      </c>
      <c r="I13" s="566">
        <v>224076</v>
      </c>
      <c r="J13" s="366">
        <v>536.38574586399955</v>
      </c>
      <c r="K13" s="566">
        <v>246751</v>
      </c>
      <c r="L13" s="366">
        <v>652.97373954342527</v>
      </c>
      <c r="M13" s="566">
        <v>266755</v>
      </c>
      <c r="N13" s="366">
        <v>793.713328268895</v>
      </c>
      <c r="O13" s="566">
        <v>269556</v>
      </c>
      <c r="P13" s="366">
        <v>781.97901781655037</v>
      </c>
      <c r="Q13" s="566">
        <v>266632</v>
      </c>
      <c r="R13" s="366">
        <v>939.90356961587725</v>
      </c>
      <c r="S13" s="566">
        <v>274143</v>
      </c>
      <c r="T13" s="366">
        <v>1072.8070785661084</v>
      </c>
      <c r="U13" s="628"/>
      <c r="V13" s="628"/>
    </row>
    <row r="14" spans="1:22" s="201" customFormat="1" ht="16.5" customHeight="1" x14ac:dyDescent="0.2">
      <c r="A14" s="201">
        <v>10</v>
      </c>
      <c r="B14" s="200" t="s">
        <v>138</v>
      </c>
      <c r="C14" s="566">
        <v>837214</v>
      </c>
      <c r="D14" s="366">
        <v>1057.8750681968415</v>
      </c>
      <c r="E14" s="566">
        <v>521056.7681518296</v>
      </c>
      <c r="F14" s="366">
        <v>979.02512737751647</v>
      </c>
      <c r="G14" s="566">
        <v>531810</v>
      </c>
      <c r="H14" s="366">
        <v>1106.1646909220519</v>
      </c>
      <c r="I14" s="566">
        <v>549048</v>
      </c>
      <c r="J14" s="366">
        <v>1386.6149506177899</v>
      </c>
      <c r="K14" s="566">
        <v>593930</v>
      </c>
      <c r="L14" s="366">
        <v>1579.800439936876</v>
      </c>
      <c r="M14" s="566">
        <v>600571</v>
      </c>
      <c r="N14" s="366">
        <v>1886.0773938604279</v>
      </c>
      <c r="O14" s="566">
        <v>582252</v>
      </c>
      <c r="P14" s="366">
        <v>1962.2886439706094</v>
      </c>
      <c r="Q14" s="566">
        <v>629126</v>
      </c>
      <c r="R14" s="366">
        <v>2290.8662409547924</v>
      </c>
      <c r="S14" s="566">
        <v>656430</v>
      </c>
      <c r="T14" s="366">
        <v>2626.9560001153486</v>
      </c>
      <c r="U14" s="628"/>
      <c r="V14" s="628"/>
    </row>
    <row r="15" spans="1:22" s="201" customFormat="1" ht="16.5" customHeight="1" x14ac:dyDescent="0.2">
      <c r="A15" s="201">
        <v>11</v>
      </c>
      <c r="B15" s="200" t="s">
        <v>139</v>
      </c>
      <c r="C15" s="566">
        <v>2755603</v>
      </c>
      <c r="D15" s="366">
        <v>3654.9407635741036</v>
      </c>
      <c r="E15" s="566">
        <v>1575649.4205941409</v>
      </c>
      <c r="F15" s="366">
        <v>3379.1007658869698</v>
      </c>
      <c r="G15" s="566">
        <v>1669734</v>
      </c>
      <c r="H15" s="366">
        <v>3421.6302621788964</v>
      </c>
      <c r="I15" s="566">
        <v>1483406</v>
      </c>
      <c r="J15" s="366">
        <v>4711.3762654432885</v>
      </c>
      <c r="K15" s="566">
        <v>1614713</v>
      </c>
      <c r="L15" s="366">
        <v>5287.1436678301598</v>
      </c>
      <c r="M15" s="566">
        <v>1696856</v>
      </c>
      <c r="N15" s="366">
        <v>5795.402075157901</v>
      </c>
      <c r="O15" s="566">
        <v>1809509</v>
      </c>
      <c r="P15" s="366">
        <v>6442.1435637962259</v>
      </c>
      <c r="Q15" s="566">
        <v>2005097</v>
      </c>
      <c r="R15" s="366">
        <v>7685.1649864841602</v>
      </c>
      <c r="S15" s="566">
        <v>1899109</v>
      </c>
      <c r="T15" s="366">
        <v>8137.4198558750459</v>
      </c>
      <c r="U15" s="628"/>
      <c r="V15" s="628"/>
    </row>
    <row r="16" spans="1:22" s="201" customFormat="1" ht="16.5" customHeight="1" x14ac:dyDescent="0.2">
      <c r="A16" s="201">
        <v>12</v>
      </c>
      <c r="B16" s="200" t="s">
        <v>140</v>
      </c>
      <c r="C16" s="566">
        <v>1487242</v>
      </c>
      <c r="D16" s="366">
        <v>2365.6746097379787</v>
      </c>
      <c r="E16" s="566">
        <v>946637.99980985536</v>
      </c>
      <c r="F16" s="366">
        <v>2220.4330325499222</v>
      </c>
      <c r="G16" s="566">
        <v>952051</v>
      </c>
      <c r="H16" s="366">
        <v>2317.6212649084887</v>
      </c>
      <c r="I16" s="566">
        <v>866092</v>
      </c>
      <c r="J16" s="366">
        <v>3503.037606308204</v>
      </c>
      <c r="K16" s="566">
        <v>876293</v>
      </c>
      <c r="L16" s="366">
        <v>3881.32392496183</v>
      </c>
      <c r="M16" s="566">
        <v>807963</v>
      </c>
      <c r="N16" s="366">
        <v>3924.6307208476783</v>
      </c>
      <c r="O16" s="566">
        <v>789271</v>
      </c>
      <c r="P16" s="366">
        <v>4112.3053298780997</v>
      </c>
      <c r="Q16" s="566">
        <v>764503</v>
      </c>
      <c r="R16" s="366">
        <v>5116.5245527491024</v>
      </c>
      <c r="S16" s="566">
        <v>757927</v>
      </c>
      <c r="T16" s="366">
        <v>5638.2291239546003</v>
      </c>
      <c r="U16" s="628"/>
      <c r="V16" s="628"/>
    </row>
    <row r="17" spans="1:25" s="201" customFormat="1" ht="16.5" customHeight="1" x14ac:dyDescent="0.2">
      <c r="A17" s="201">
        <v>13</v>
      </c>
      <c r="B17" s="200" t="s">
        <v>141</v>
      </c>
      <c r="C17" s="566">
        <v>1585535</v>
      </c>
      <c r="D17" s="366">
        <v>2298.3883137687035</v>
      </c>
      <c r="E17" s="566">
        <v>987505.67675334238</v>
      </c>
      <c r="F17" s="366">
        <v>1985.0852245417423</v>
      </c>
      <c r="G17" s="566">
        <v>1087495</v>
      </c>
      <c r="H17" s="366">
        <v>1971.3903820706155</v>
      </c>
      <c r="I17" s="566">
        <v>1091050</v>
      </c>
      <c r="J17" s="366">
        <v>2460.8769936169788</v>
      </c>
      <c r="K17" s="566">
        <v>1272485</v>
      </c>
      <c r="L17" s="366">
        <v>3038.8384833817372</v>
      </c>
      <c r="M17" s="566">
        <v>1273474</v>
      </c>
      <c r="N17" s="366">
        <v>2992.3477414867543</v>
      </c>
      <c r="O17" s="566">
        <v>1246112</v>
      </c>
      <c r="P17" s="366">
        <v>3048.8228724909904</v>
      </c>
      <c r="Q17" s="566">
        <v>1286587</v>
      </c>
      <c r="R17" s="366">
        <v>3459.9936253527685</v>
      </c>
      <c r="S17" s="566">
        <v>1278090</v>
      </c>
      <c r="T17" s="366">
        <v>4129.295261498095</v>
      </c>
      <c r="U17" s="628"/>
      <c r="V17" s="698"/>
      <c r="W17" s="699"/>
      <c r="Y17" s="699"/>
    </row>
    <row r="18" spans="1:25" s="201" customFormat="1" ht="16.5" customHeight="1" x14ac:dyDescent="0.2">
      <c r="A18" s="201">
        <v>14</v>
      </c>
      <c r="B18" s="200" t="s">
        <v>142</v>
      </c>
      <c r="C18" s="566">
        <v>5266383</v>
      </c>
      <c r="D18" s="366">
        <v>11637.521118300823</v>
      </c>
      <c r="E18" s="566">
        <v>3411071.7740184003</v>
      </c>
      <c r="F18" s="366">
        <v>10291.267580738247</v>
      </c>
      <c r="G18" s="566">
        <v>3567257</v>
      </c>
      <c r="H18" s="366">
        <v>10638.163865320035</v>
      </c>
      <c r="I18" s="566">
        <v>3547987</v>
      </c>
      <c r="J18" s="366">
        <v>14521.515631670882</v>
      </c>
      <c r="K18" s="566">
        <v>3647033</v>
      </c>
      <c r="L18" s="366">
        <v>17419.675976918181</v>
      </c>
      <c r="M18" s="566">
        <v>3425537</v>
      </c>
      <c r="N18" s="366">
        <v>15791.510174135083</v>
      </c>
      <c r="O18" s="566">
        <v>3634358</v>
      </c>
      <c r="P18" s="366">
        <v>17129.869209257922</v>
      </c>
      <c r="Q18" s="566">
        <v>3161577</v>
      </c>
      <c r="R18" s="366">
        <v>19472.823073915733</v>
      </c>
      <c r="S18" s="566">
        <v>3369340</v>
      </c>
      <c r="T18" s="366">
        <v>21023.106263039241</v>
      </c>
      <c r="U18" s="698"/>
      <c r="V18" s="698"/>
      <c r="W18" s="699"/>
      <c r="Y18" s="699"/>
    </row>
    <row r="19" spans="1:25" s="201" customFormat="1" ht="16.5" customHeight="1" x14ac:dyDescent="0.2">
      <c r="A19" s="201">
        <v>15</v>
      </c>
      <c r="B19" s="200" t="s">
        <v>143</v>
      </c>
      <c r="C19" s="566">
        <v>53889</v>
      </c>
      <c r="D19" s="366">
        <v>67.128590266402668</v>
      </c>
      <c r="E19" s="566">
        <v>27923.190719810624</v>
      </c>
      <c r="F19" s="366">
        <v>74.95882495302358</v>
      </c>
      <c r="G19" s="566">
        <v>27979</v>
      </c>
      <c r="H19" s="366">
        <v>70.745827026813927</v>
      </c>
      <c r="I19" s="566">
        <v>26469</v>
      </c>
      <c r="J19" s="366">
        <v>85.960972745060005</v>
      </c>
      <c r="K19" s="566">
        <v>31133</v>
      </c>
      <c r="L19" s="366">
        <v>100.41171188042696</v>
      </c>
      <c r="M19" s="566">
        <v>30757</v>
      </c>
      <c r="N19" s="366">
        <v>109.73410616332811</v>
      </c>
      <c r="O19" s="566">
        <v>35720</v>
      </c>
      <c r="P19" s="366">
        <v>119.5327856598478</v>
      </c>
      <c r="Q19" s="566">
        <v>35996</v>
      </c>
      <c r="R19" s="366">
        <v>130.625505718814</v>
      </c>
      <c r="S19" s="566">
        <v>31436</v>
      </c>
      <c r="T19" s="366">
        <v>156.34373513246007</v>
      </c>
      <c r="U19" s="698"/>
      <c r="V19" s="628"/>
      <c r="W19" s="700"/>
      <c r="X19" s="700"/>
      <c r="Y19" s="700"/>
    </row>
    <row r="20" spans="1:25" s="201" customFormat="1" ht="16.5" customHeight="1" x14ac:dyDescent="0.2">
      <c r="A20" s="201">
        <v>16</v>
      </c>
      <c r="B20" s="200" t="s">
        <v>144</v>
      </c>
      <c r="C20" s="566">
        <v>18296</v>
      </c>
      <c r="D20" s="366">
        <v>267.68525463080647</v>
      </c>
      <c r="E20" s="566">
        <v>19407.430633425673</v>
      </c>
      <c r="F20" s="366">
        <v>60.22469120315553</v>
      </c>
      <c r="G20" s="566">
        <v>19883</v>
      </c>
      <c r="H20" s="366">
        <v>58.555811410253554</v>
      </c>
      <c r="I20" s="566">
        <v>18639</v>
      </c>
      <c r="J20" s="366">
        <v>84.866236327500019</v>
      </c>
      <c r="K20" s="566">
        <v>18808</v>
      </c>
      <c r="L20" s="366">
        <v>95.299136113683204</v>
      </c>
      <c r="M20" s="566">
        <v>22393</v>
      </c>
      <c r="N20" s="366">
        <v>108.7177464010089</v>
      </c>
      <c r="O20" s="566">
        <v>21416</v>
      </c>
      <c r="P20" s="366">
        <v>109.01379195805146</v>
      </c>
      <c r="Q20" s="566">
        <v>24439</v>
      </c>
      <c r="R20" s="366">
        <v>133.3699591811183</v>
      </c>
      <c r="S20" s="566">
        <v>23808</v>
      </c>
      <c r="T20" s="366">
        <v>166.06130563391002</v>
      </c>
      <c r="U20" s="628"/>
      <c r="V20" s="628"/>
    </row>
    <row r="21" spans="1:25" s="201" customFormat="1" ht="16.5" customHeight="1" x14ac:dyDescent="0.2">
      <c r="A21" s="201">
        <v>17</v>
      </c>
      <c r="B21" s="200" t="s">
        <v>145</v>
      </c>
      <c r="C21" s="566">
        <v>6246</v>
      </c>
      <c r="D21" s="366">
        <v>21.684143201276669</v>
      </c>
      <c r="E21" s="566">
        <v>4988.6238735241986</v>
      </c>
      <c r="F21" s="366">
        <v>20.343983138307003</v>
      </c>
      <c r="G21" s="566">
        <v>5569</v>
      </c>
      <c r="H21" s="366">
        <v>17.079527659187974</v>
      </c>
      <c r="I21" s="566">
        <v>5006</v>
      </c>
      <c r="J21" s="366">
        <v>19.12817858276</v>
      </c>
      <c r="K21" s="566">
        <v>5209</v>
      </c>
      <c r="L21" s="366">
        <v>27.056869820776313</v>
      </c>
      <c r="M21" s="566">
        <v>6436</v>
      </c>
      <c r="N21" s="366">
        <v>30.693895232134999</v>
      </c>
      <c r="O21" s="566">
        <v>7774</v>
      </c>
      <c r="P21" s="366">
        <v>45.728650149635946</v>
      </c>
      <c r="Q21" s="566">
        <v>7968</v>
      </c>
      <c r="R21" s="366">
        <v>45.726383218122947</v>
      </c>
      <c r="S21" s="566">
        <v>7674</v>
      </c>
      <c r="T21" s="366">
        <v>53.651154736000009</v>
      </c>
      <c r="U21" s="628"/>
      <c r="V21" s="698"/>
      <c r="W21" s="699"/>
    </row>
    <row r="22" spans="1:25" s="201" customFormat="1" ht="16.5" customHeight="1" x14ac:dyDescent="0.2">
      <c r="A22" s="201">
        <v>18</v>
      </c>
      <c r="B22" s="200" t="s">
        <v>146</v>
      </c>
      <c r="C22" s="566">
        <v>17605</v>
      </c>
      <c r="D22" s="366">
        <v>49.623621522124623</v>
      </c>
      <c r="E22" s="566">
        <v>15163.936910377359</v>
      </c>
      <c r="F22" s="366">
        <v>43.49026360459672</v>
      </c>
      <c r="G22" s="566">
        <v>14865</v>
      </c>
      <c r="H22" s="366">
        <v>45.870023355102376</v>
      </c>
      <c r="I22" s="566">
        <v>15778</v>
      </c>
      <c r="J22" s="366">
        <v>51.286815401499993</v>
      </c>
      <c r="K22" s="566">
        <v>17558</v>
      </c>
      <c r="L22" s="366">
        <v>69.800970613272199</v>
      </c>
      <c r="M22" s="566">
        <v>18339</v>
      </c>
      <c r="N22" s="366">
        <v>79.050461716656883</v>
      </c>
      <c r="O22" s="566">
        <v>18680</v>
      </c>
      <c r="P22" s="366">
        <v>88.142006103227374</v>
      </c>
      <c r="Q22" s="566">
        <v>21121</v>
      </c>
      <c r="R22" s="366">
        <v>96.26462058332848</v>
      </c>
      <c r="S22" s="566">
        <v>20515</v>
      </c>
      <c r="T22" s="366">
        <v>106.80973513835998</v>
      </c>
      <c r="U22" s="628"/>
      <c r="V22" s="698"/>
      <c r="W22" s="699"/>
    </row>
    <row r="23" spans="1:25" s="201" customFormat="1" ht="16.5" customHeight="1" x14ac:dyDescent="0.2">
      <c r="A23" s="201">
        <v>19</v>
      </c>
      <c r="B23" s="200" t="s">
        <v>147</v>
      </c>
      <c r="C23" s="566">
        <v>1565226</v>
      </c>
      <c r="D23" s="366">
        <v>1613.2508813516806</v>
      </c>
      <c r="E23" s="566">
        <v>1024791.9758328856</v>
      </c>
      <c r="F23" s="366">
        <v>1633.9960583499851</v>
      </c>
      <c r="G23" s="566">
        <v>1093045</v>
      </c>
      <c r="H23" s="366">
        <v>1882.4253910953571</v>
      </c>
      <c r="I23" s="566">
        <v>1135155</v>
      </c>
      <c r="J23" s="366">
        <v>2344.4400774414526</v>
      </c>
      <c r="K23" s="566">
        <v>1298050</v>
      </c>
      <c r="L23" s="366">
        <v>2720.4391435342313</v>
      </c>
      <c r="M23" s="566">
        <v>1359272</v>
      </c>
      <c r="N23" s="366">
        <v>3173.7612316872578</v>
      </c>
      <c r="O23" s="566">
        <v>1336094</v>
      </c>
      <c r="P23" s="366">
        <v>3294.8102468884717</v>
      </c>
      <c r="Q23" s="566">
        <v>1323591</v>
      </c>
      <c r="R23" s="366">
        <v>3787.5624479913768</v>
      </c>
      <c r="S23" s="566">
        <v>1365475</v>
      </c>
      <c r="T23" s="366">
        <v>4149.4323733540514</v>
      </c>
      <c r="U23" s="628"/>
      <c r="V23" s="698"/>
      <c r="W23" s="699"/>
    </row>
    <row r="24" spans="1:25" s="201" customFormat="1" ht="16.5" customHeight="1" x14ac:dyDescent="0.2">
      <c r="A24" s="201">
        <v>20</v>
      </c>
      <c r="B24" s="200" t="s">
        <v>148</v>
      </c>
      <c r="C24" s="566">
        <v>916284</v>
      </c>
      <c r="D24" s="366">
        <v>1339.8154114060958</v>
      </c>
      <c r="E24" s="566">
        <v>604784.48612860404</v>
      </c>
      <c r="F24" s="366">
        <v>1310.1437335050603</v>
      </c>
      <c r="G24" s="566">
        <v>626573</v>
      </c>
      <c r="H24" s="366">
        <v>1309.5694080748804</v>
      </c>
      <c r="I24" s="566">
        <v>629824</v>
      </c>
      <c r="J24" s="366">
        <v>1675.5793986545114</v>
      </c>
      <c r="K24" s="566">
        <v>652894</v>
      </c>
      <c r="L24" s="366">
        <v>1936.0546018909915</v>
      </c>
      <c r="M24" s="566">
        <v>711220</v>
      </c>
      <c r="N24" s="366">
        <v>2472.9880427631824</v>
      </c>
      <c r="O24" s="566">
        <v>704732</v>
      </c>
      <c r="P24" s="366">
        <v>2411.3450195938794</v>
      </c>
      <c r="Q24" s="566">
        <v>709614</v>
      </c>
      <c r="R24" s="366">
        <v>2637.8066261606627</v>
      </c>
      <c r="S24" s="566">
        <v>713627</v>
      </c>
      <c r="T24" s="366">
        <v>3118.1156782599028</v>
      </c>
      <c r="U24" s="628"/>
      <c r="V24" s="698"/>
      <c r="W24" s="698"/>
    </row>
    <row r="25" spans="1:25" s="201" customFormat="1" ht="16.5" customHeight="1" x14ac:dyDescent="0.2">
      <c r="A25" s="201">
        <v>21</v>
      </c>
      <c r="B25" s="200" t="s">
        <v>149</v>
      </c>
      <c r="C25" s="566">
        <v>2130726</v>
      </c>
      <c r="D25" s="366">
        <v>2284.0381523463416</v>
      </c>
      <c r="E25" s="566">
        <v>1406545.7435555817</v>
      </c>
      <c r="F25" s="366">
        <v>2059.0844557378214</v>
      </c>
      <c r="G25" s="566">
        <v>1487707</v>
      </c>
      <c r="H25" s="366">
        <v>2086.0929054674862</v>
      </c>
      <c r="I25" s="566">
        <v>1414046</v>
      </c>
      <c r="J25" s="366">
        <v>2439.4611665069961</v>
      </c>
      <c r="K25" s="566">
        <v>1478424</v>
      </c>
      <c r="L25" s="366">
        <v>3043.416403326376</v>
      </c>
      <c r="M25" s="566">
        <v>1522532</v>
      </c>
      <c r="N25" s="366">
        <v>3549.4824455148173</v>
      </c>
      <c r="O25" s="566">
        <v>1492024</v>
      </c>
      <c r="P25" s="366">
        <v>3658.5235060575651</v>
      </c>
      <c r="Q25" s="566">
        <v>1577839</v>
      </c>
      <c r="R25" s="366">
        <v>4019.4705621843364</v>
      </c>
      <c r="S25" s="566">
        <v>1670834</v>
      </c>
      <c r="T25" s="366">
        <v>4624.3048823611698</v>
      </c>
      <c r="U25" s="628"/>
      <c r="V25" s="698"/>
    </row>
    <row r="26" spans="1:25" s="201" customFormat="1" ht="17.25" customHeight="1" x14ac:dyDescent="0.2">
      <c r="A26" s="201">
        <v>22</v>
      </c>
      <c r="B26" s="200" t="s">
        <v>150</v>
      </c>
      <c r="C26" s="566">
        <v>16789</v>
      </c>
      <c r="D26" s="366">
        <v>33.663658107135689</v>
      </c>
      <c r="E26" s="566">
        <v>12172.959388868343</v>
      </c>
      <c r="F26" s="366">
        <v>32.657838755452552</v>
      </c>
      <c r="G26" s="566">
        <v>13305</v>
      </c>
      <c r="H26" s="366">
        <v>38.023193189316274</v>
      </c>
      <c r="I26" s="566">
        <v>14950</v>
      </c>
      <c r="J26" s="366">
        <v>50.851164816814205</v>
      </c>
      <c r="K26" s="566">
        <v>16236</v>
      </c>
      <c r="L26" s="366">
        <v>60.336306992197898</v>
      </c>
      <c r="M26" s="566">
        <v>15456</v>
      </c>
      <c r="N26" s="366">
        <v>64.6284244567115</v>
      </c>
      <c r="O26" s="566">
        <v>16790</v>
      </c>
      <c r="P26" s="366">
        <v>70.004379618959618</v>
      </c>
      <c r="Q26" s="566">
        <v>14742</v>
      </c>
      <c r="R26" s="366">
        <v>77.969051046851632</v>
      </c>
      <c r="S26" s="566">
        <v>12728</v>
      </c>
      <c r="T26" s="366">
        <v>83.854301047394401</v>
      </c>
      <c r="U26" s="628"/>
      <c r="V26" s="628"/>
    </row>
    <row r="27" spans="1:25" s="201" customFormat="1" ht="17.25" customHeight="1" x14ac:dyDescent="0.2">
      <c r="A27" s="201">
        <v>23</v>
      </c>
      <c r="B27" s="200" t="s">
        <v>151</v>
      </c>
      <c r="C27" s="566">
        <v>2574555</v>
      </c>
      <c r="D27" s="366">
        <v>4150.219072109574</v>
      </c>
      <c r="E27" s="566">
        <v>1651935.9291803024</v>
      </c>
      <c r="F27" s="366">
        <v>3813.0909942958474</v>
      </c>
      <c r="G27" s="566">
        <v>1643412</v>
      </c>
      <c r="H27" s="366">
        <v>3928.3267967942356</v>
      </c>
      <c r="I27" s="566">
        <v>1601869</v>
      </c>
      <c r="J27" s="366">
        <v>5542.2251145416185</v>
      </c>
      <c r="K27" s="566">
        <v>1692421</v>
      </c>
      <c r="L27" s="366">
        <v>6448.0539812260849</v>
      </c>
      <c r="M27" s="566">
        <v>1718456</v>
      </c>
      <c r="N27" s="366">
        <v>6610.0325011591267</v>
      </c>
      <c r="O27" s="566">
        <v>1635071</v>
      </c>
      <c r="P27" s="366">
        <v>6896.7824743216806</v>
      </c>
      <c r="Q27" s="566">
        <v>1572452</v>
      </c>
      <c r="R27" s="366">
        <v>7889.0930017562678</v>
      </c>
      <c r="S27" s="566">
        <v>1578020</v>
      </c>
      <c r="T27" s="366">
        <v>7923.9450391253686</v>
      </c>
      <c r="U27" s="628"/>
      <c r="V27" s="628"/>
    </row>
    <row r="28" spans="1:25" s="201" customFormat="1" ht="17.25" customHeight="1" x14ac:dyDescent="0.2">
      <c r="A28" s="201">
        <v>24</v>
      </c>
      <c r="B28" s="202" t="s">
        <v>152</v>
      </c>
      <c r="C28" s="607" t="s">
        <v>121</v>
      </c>
      <c r="D28" s="367" t="s">
        <v>121</v>
      </c>
      <c r="E28" s="607">
        <v>902832</v>
      </c>
      <c r="F28" s="367">
        <v>1903.18</v>
      </c>
      <c r="G28" s="607">
        <v>954101</v>
      </c>
      <c r="H28" s="367">
        <v>2114.3577668000798</v>
      </c>
      <c r="I28" s="607">
        <v>893797</v>
      </c>
      <c r="J28" s="367">
        <v>2789.2442478423404</v>
      </c>
      <c r="K28" s="607">
        <v>907064</v>
      </c>
      <c r="L28" s="367">
        <v>3133.2685871105696</v>
      </c>
      <c r="M28" s="607">
        <v>953503</v>
      </c>
      <c r="N28" s="367">
        <v>3357.6689913261284</v>
      </c>
      <c r="O28" s="607">
        <v>942309</v>
      </c>
      <c r="P28" s="367">
        <v>3517.126371638572</v>
      </c>
      <c r="Q28" s="607">
        <v>953829</v>
      </c>
      <c r="R28" s="367">
        <v>3658.6535154043927</v>
      </c>
      <c r="S28" s="607">
        <v>937667</v>
      </c>
      <c r="T28" s="367">
        <v>4097.8704336220308</v>
      </c>
      <c r="U28" s="628"/>
      <c r="V28" s="628"/>
    </row>
    <row r="29" spans="1:25" s="201" customFormat="1" ht="17.25" customHeight="1" x14ac:dyDescent="0.2">
      <c r="A29" s="201">
        <v>25</v>
      </c>
      <c r="B29" s="200" t="s">
        <v>153</v>
      </c>
      <c r="C29" s="566">
        <v>148378</v>
      </c>
      <c r="D29" s="366">
        <v>150.71995170096102</v>
      </c>
      <c r="E29" s="566">
        <v>95489.065936994113</v>
      </c>
      <c r="F29" s="366">
        <v>117.25380841451417</v>
      </c>
      <c r="G29" s="566">
        <v>101146</v>
      </c>
      <c r="H29" s="366">
        <v>128.4866297841881</v>
      </c>
      <c r="I29" s="566">
        <v>103512</v>
      </c>
      <c r="J29" s="366">
        <v>186.93902360324029</v>
      </c>
      <c r="K29" s="566">
        <v>105023</v>
      </c>
      <c r="L29" s="366">
        <v>245.3446650982645</v>
      </c>
      <c r="M29" s="566">
        <v>115687</v>
      </c>
      <c r="N29" s="366">
        <v>312.76501134699998</v>
      </c>
      <c r="O29" s="566">
        <v>118156</v>
      </c>
      <c r="P29" s="366">
        <v>308.96836745927197</v>
      </c>
      <c r="Q29" s="566">
        <v>124626</v>
      </c>
      <c r="R29" s="366">
        <v>355.62779097892809</v>
      </c>
      <c r="S29" s="566">
        <v>131291</v>
      </c>
      <c r="T29" s="366">
        <v>400.99767008033996</v>
      </c>
      <c r="U29" s="628"/>
      <c r="V29" s="628"/>
    </row>
    <row r="30" spans="1:25" s="201" customFormat="1" ht="17.25" customHeight="1" x14ac:dyDescent="0.2">
      <c r="A30" s="201">
        <v>26</v>
      </c>
      <c r="B30" s="203" t="s">
        <v>154</v>
      </c>
      <c r="C30" s="566">
        <v>539573</v>
      </c>
      <c r="D30" s="366">
        <v>641.854623506856</v>
      </c>
      <c r="E30" s="566">
        <v>294312.25156869279</v>
      </c>
      <c r="F30" s="366">
        <v>604.30059344329698</v>
      </c>
      <c r="G30" s="566">
        <v>283476</v>
      </c>
      <c r="H30" s="366">
        <v>603.79499034816718</v>
      </c>
      <c r="I30" s="566">
        <v>284147</v>
      </c>
      <c r="J30" s="366">
        <v>800.72631183171256</v>
      </c>
      <c r="K30" s="566">
        <v>320378</v>
      </c>
      <c r="L30" s="366">
        <v>1139.7374242317508</v>
      </c>
      <c r="M30" s="566">
        <v>309968</v>
      </c>
      <c r="N30" s="366">
        <v>1040.2694338868371</v>
      </c>
      <c r="O30" s="566">
        <v>300125</v>
      </c>
      <c r="P30" s="366">
        <v>1087.2611744077517</v>
      </c>
      <c r="Q30" s="566">
        <v>310400</v>
      </c>
      <c r="R30" s="366">
        <v>1227.6084454092941</v>
      </c>
      <c r="S30" s="566">
        <v>370765</v>
      </c>
      <c r="T30" s="366">
        <v>1891.8449204508056</v>
      </c>
      <c r="U30" s="628"/>
      <c r="V30" s="628"/>
    </row>
    <row r="31" spans="1:25" s="201" customFormat="1" ht="17.25" customHeight="1" x14ac:dyDescent="0.2">
      <c r="A31" s="201">
        <v>27</v>
      </c>
      <c r="B31" s="200" t="s">
        <v>155</v>
      </c>
      <c r="C31" s="566">
        <v>4656738</v>
      </c>
      <c r="D31" s="366">
        <v>5291.9084032579976</v>
      </c>
      <c r="E31" s="566">
        <v>3026593.3118065828</v>
      </c>
      <c r="F31" s="366">
        <v>4838.7825570978575</v>
      </c>
      <c r="G31" s="566">
        <v>2936452</v>
      </c>
      <c r="H31" s="366">
        <v>4906.8665052712877</v>
      </c>
      <c r="I31" s="566">
        <v>2932480</v>
      </c>
      <c r="J31" s="366">
        <v>6521.2078244454424</v>
      </c>
      <c r="K31" s="566">
        <v>3063585</v>
      </c>
      <c r="L31" s="366">
        <v>8043.1259404409566</v>
      </c>
      <c r="M31" s="566">
        <v>3095020</v>
      </c>
      <c r="N31" s="366">
        <v>9252.5857102801911</v>
      </c>
      <c r="O31" s="566">
        <v>3226962</v>
      </c>
      <c r="P31" s="366">
        <v>9311.1748626500921</v>
      </c>
      <c r="Q31" s="566">
        <v>3240253</v>
      </c>
      <c r="R31" s="366">
        <v>9996.4237394894953</v>
      </c>
      <c r="S31" s="566">
        <v>3339530</v>
      </c>
      <c r="T31" s="366">
        <v>10717.156975249523</v>
      </c>
      <c r="U31" s="628"/>
      <c r="V31" s="628"/>
    </row>
    <row r="32" spans="1:25" s="201" customFormat="1" ht="17.25" customHeight="1" x14ac:dyDescent="0.2">
      <c r="A32" s="201">
        <v>28</v>
      </c>
      <c r="B32" s="200" t="s">
        <v>156</v>
      </c>
      <c r="C32" s="566">
        <v>3290923</v>
      </c>
      <c r="D32" s="366">
        <v>4897.9301030029364</v>
      </c>
      <c r="E32" s="566">
        <v>2288679.8329117587</v>
      </c>
      <c r="F32" s="366">
        <v>4372.8970793794651</v>
      </c>
      <c r="G32" s="566">
        <v>2422053</v>
      </c>
      <c r="H32" s="366">
        <v>5045.1019259628647</v>
      </c>
      <c r="I32" s="566">
        <v>2536681</v>
      </c>
      <c r="J32" s="366">
        <v>7116.1167144416613</v>
      </c>
      <c r="K32" s="566">
        <v>2840440</v>
      </c>
      <c r="L32" s="366">
        <v>8786.1201386300709</v>
      </c>
      <c r="M32" s="566">
        <v>2889904</v>
      </c>
      <c r="N32" s="366">
        <v>9497.5545026746804</v>
      </c>
      <c r="O32" s="566">
        <v>2900931</v>
      </c>
      <c r="P32" s="366">
        <v>9297.7762758686404</v>
      </c>
      <c r="Q32" s="566">
        <v>2461517</v>
      </c>
      <c r="R32" s="366">
        <v>10234.847614293198</v>
      </c>
      <c r="S32" s="566">
        <v>2632170</v>
      </c>
      <c r="T32" s="366">
        <v>10974.757966071153</v>
      </c>
      <c r="U32" s="628"/>
      <c r="V32" s="628"/>
    </row>
    <row r="33" spans="1:22" s="201" customFormat="1" ht="17.25" customHeight="1" x14ac:dyDescent="0.2">
      <c r="A33" s="201">
        <v>29</v>
      </c>
      <c r="B33" s="200" t="s">
        <v>157</v>
      </c>
      <c r="C33" s="566">
        <v>6651</v>
      </c>
      <c r="D33" s="366">
        <v>12.59203719345512</v>
      </c>
      <c r="E33" s="566">
        <v>5527.9688843223175</v>
      </c>
      <c r="F33" s="366">
        <v>10.166215667038124</v>
      </c>
      <c r="G33" s="566">
        <v>5676</v>
      </c>
      <c r="H33" s="366">
        <v>14.018348183884806</v>
      </c>
      <c r="I33" s="566">
        <v>5508</v>
      </c>
      <c r="J33" s="366">
        <v>15.551941364999999</v>
      </c>
      <c r="K33" s="566">
        <v>5367</v>
      </c>
      <c r="L33" s="366">
        <v>17.544616179999998</v>
      </c>
      <c r="M33" s="566">
        <v>5142</v>
      </c>
      <c r="N33" s="366">
        <v>18.493781631000001</v>
      </c>
      <c r="O33" s="566">
        <v>5685</v>
      </c>
      <c r="P33" s="366">
        <v>22.415257361553579</v>
      </c>
      <c r="Q33" s="566">
        <v>6220</v>
      </c>
      <c r="R33" s="366">
        <v>25.933370756823123</v>
      </c>
      <c r="S33" s="566">
        <v>5912</v>
      </c>
      <c r="T33" s="366">
        <v>30.314140647000002</v>
      </c>
      <c r="U33" s="628"/>
      <c r="V33" s="628"/>
    </row>
    <row r="34" spans="1:22" s="201" customFormat="1" ht="17.25" customHeight="1" x14ac:dyDescent="0.2">
      <c r="A34" s="201">
        <v>30</v>
      </c>
      <c r="B34" s="200" t="s">
        <v>158</v>
      </c>
      <c r="C34" s="566">
        <v>180648</v>
      </c>
      <c r="D34" s="366">
        <v>501.35981645300257</v>
      </c>
      <c r="E34" s="566">
        <v>76738.674198165536</v>
      </c>
      <c r="F34" s="366">
        <v>406.60790716670959</v>
      </c>
      <c r="G34" s="566">
        <v>77271</v>
      </c>
      <c r="H34" s="366">
        <v>403.86191457109794</v>
      </c>
      <c r="I34" s="566">
        <v>109896</v>
      </c>
      <c r="J34" s="366">
        <v>409.77208519371112</v>
      </c>
      <c r="K34" s="566">
        <v>81714</v>
      </c>
      <c r="L34" s="366">
        <v>595.73458319413191</v>
      </c>
      <c r="M34" s="566">
        <v>81338</v>
      </c>
      <c r="N34" s="366">
        <v>333.11634416443246</v>
      </c>
      <c r="O34" s="566">
        <v>73561</v>
      </c>
      <c r="P34" s="366">
        <v>327.15640281883668</v>
      </c>
      <c r="Q34" s="566">
        <v>69571</v>
      </c>
      <c r="R34" s="366">
        <v>376.13266871306934</v>
      </c>
      <c r="S34" s="566">
        <v>68340</v>
      </c>
      <c r="T34" s="366">
        <v>411.72002504803993</v>
      </c>
      <c r="U34" s="628"/>
      <c r="V34" s="628"/>
    </row>
    <row r="35" spans="1:22" s="201" customFormat="1" ht="12.75" x14ac:dyDescent="0.2">
      <c r="A35" s="201">
        <v>31</v>
      </c>
      <c r="B35" s="200" t="s">
        <v>159</v>
      </c>
      <c r="C35" s="566">
        <v>12518</v>
      </c>
      <c r="D35" s="366">
        <v>14.54150523562355</v>
      </c>
      <c r="E35" s="566">
        <v>6648.1889487621411</v>
      </c>
      <c r="F35" s="366">
        <v>11.785066199689538</v>
      </c>
      <c r="G35" s="566">
        <v>6281</v>
      </c>
      <c r="H35" s="366">
        <v>13.699540003132654</v>
      </c>
      <c r="I35" s="566">
        <v>6799</v>
      </c>
      <c r="J35" s="366">
        <v>18.718952501546177</v>
      </c>
      <c r="K35" s="566">
        <v>7058</v>
      </c>
      <c r="L35" s="366">
        <v>22.014378721583697</v>
      </c>
      <c r="M35" s="566">
        <v>8278</v>
      </c>
      <c r="N35" s="366">
        <v>23.878436883500001</v>
      </c>
      <c r="O35" s="566">
        <v>7989</v>
      </c>
      <c r="P35" s="366">
        <v>37.158750625455973</v>
      </c>
      <c r="Q35" s="566">
        <v>8959</v>
      </c>
      <c r="R35" s="366">
        <v>49.872462062471101</v>
      </c>
      <c r="S35" s="566">
        <v>16707</v>
      </c>
      <c r="T35" s="366">
        <v>85.175593768499994</v>
      </c>
      <c r="U35" s="628"/>
      <c r="V35" s="628"/>
    </row>
    <row r="36" spans="1:22" s="201" customFormat="1" ht="17.25" customHeight="1" x14ac:dyDescent="0.2">
      <c r="A36" s="201">
        <v>32</v>
      </c>
      <c r="B36" s="200" t="s">
        <v>160</v>
      </c>
      <c r="C36" s="566">
        <v>1289932</v>
      </c>
      <c r="D36" s="366">
        <v>3228.5171520735175</v>
      </c>
      <c r="E36" s="566">
        <v>787209.48839725566</v>
      </c>
      <c r="F36" s="366">
        <v>3095.0633650981408</v>
      </c>
      <c r="G36" s="566">
        <v>794135</v>
      </c>
      <c r="H36" s="366">
        <v>3288.1846721021766</v>
      </c>
      <c r="I36" s="566">
        <v>803655</v>
      </c>
      <c r="J36" s="366">
        <v>4308.5718116127955</v>
      </c>
      <c r="K36" s="566">
        <v>811883</v>
      </c>
      <c r="L36" s="366">
        <v>5132.620153407217</v>
      </c>
      <c r="M36" s="566">
        <v>802522</v>
      </c>
      <c r="N36" s="366">
        <v>5094.5229618369594</v>
      </c>
      <c r="O36" s="566">
        <v>794925</v>
      </c>
      <c r="P36" s="366">
        <v>5102.5921155824963</v>
      </c>
      <c r="Q36" s="566">
        <v>736956</v>
      </c>
      <c r="R36" s="366">
        <v>5162.0580415347322</v>
      </c>
      <c r="S36" s="566">
        <v>808076</v>
      </c>
      <c r="T36" s="366">
        <v>6071.9863040278497</v>
      </c>
      <c r="U36" s="628"/>
      <c r="V36" s="628"/>
    </row>
    <row r="37" spans="1:22" s="201" customFormat="1" ht="17.25" customHeight="1" x14ac:dyDescent="0.2">
      <c r="A37" s="201">
        <v>33</v>
      </c>
      <c r="B37" s="200" t="s">
        <v>161</v>
      </c>
      <c r="C37" s="566">
        <v>229418</v>
      </c>
      <c r="D37" s="366">
        <v>389.61595377746005</v>
      </c>
      <c r="E37" s="566">
        <v>156206.46567279781</v>
      </c>
      <c r="F37" s="366">
        <v>354.10998125808607</v>
      </c>
      <c r="G37" s="566">
        <v>178819</v>
      </c>
      <c r="H37" s="366">
        <v>380.67537947887092</v>
      </c>
      <c r="I37" s="566">
        <v>167360</v>
      </c>
      <c r="J37" s="366">
        <v>429.6454236976831</v>
      </c>
      <c r="K37" s="566">
        <v>182556</v>
      </c>
      <c r="L37" s="366">
        <v>529.6448707751465</v>
      </c>
      <c r="M37" s="566">
        <v>181955</v>
      </c>
      <c r="N37" s="366">
        <v>536.57043864253455</v>
      </c>
      <c r="O37" s="566">
        <v>192513.99999999997</v>
      </c>
      <c r="P37" s="366">
        <v>507.64965687521999</v>
      </c>
      <c r="Q37" s="566">
        <v>197769</v>
      </c>
      <c r="R37" s="366">
        <v>677.59617043574349</v>
      </c>
      <c r="S37" s="566">
        <v>215722</v>
      </c>
      <c r="T37" s="366">
        <v>722.69945561187308</v>
      </c>
      <c r="U37" s="628"/>
      <c r="V37" s="628"/>
    </row>
    <row r="38" spans="1:22" s="201" customFormat="1" ht="17.25" customHeight="1" x14ac:dyDescent="0.2">
      <c r="A38" s="201">
        <v>34</v>
      </c>
      <c r="B38" s="200" t="s">
        <v>162</v>
      </c>
      <c r="C38" s="566" t="s">
        <v>121</v>
      </c>
      <c r="D38" s="366" t="s">
        <v>121</v>
      </c>
      <c r="E38" s="566" t="s">
        <v>121</v>
      </c>
      <c r="F38" s="366" t="s">
        <v>121</v>
      </c>
      <c r="G38" s="566" t="s">
        <v>121</v>
      </c>
      <c r="H38" s="366" t="s">
        <v>121</v>
      </c>
      <c r="I38" s="566" t="s">
        <v>121</v>
      </c>
      <c r="J38" s="366" t="s">
        <v>121</v>
      </c>
      <c r="K38" s="566" t="s">
        <v>121</v>
      </c>
      <c r="L38" s="366" t="s">
        <v>121</v>
      </c>
      <c r="M38" s="566" t="s">
        <v>121</v>
      </c>
      <c r="N38" s="366" t="s">
        <v>121</v>
      </c>
      <c r="O38" s="566">
        <v>1586</v>
      </c>
      <c r="P38" s="366">
        <v>4.5239422929999993</v>
      </c>
      <c r="Q38" s="566">
        <v>38352</v>
      </c>
      <c r="R38" s="366">
        <v>466.80192365300064</v>
      </c>
      <c r="S38" s="566">
        <v>5843</v>
      </c>
      <c r="T38" s="366">
        <v>66.507668479000003</v>
      </c>
      <c r="U38" s="628"/>
      <c r="V38" s="628"/>
    </row>
    <row r="39" spans="1:22" s="201" customFormat="1" ht="17.25" customHeight="1" x14ac:dyDescent="0.2">
      <c r="A39" s="201">
        <v>35</v>
      </c>
      <c r="B39" s="200" t="s">
        <v>163</v>
      </c>
      <c r="C39" s="566">
        <v>108</v>
      </c>
      <c r="D39" s="366">
        <v>0.14256439974236476</v>
      </c>
      <c r="E39" s="566">
        <v>105.05144850047449</v>
      </c>
      <c r="F39" s="366">
        <v>0.17368959416383653</v>
      </c>
      <c r="G39" s="566">
        <v>106</v>
      </c>
      <c r="H39" s="366">
        <v>0.16551225944071285</v>
      </c>
      <c r="I39" s="566">
        <v>118</v>
      </c>
      <c r="J39" s="366">
        <v>0.25772208703905886</v>
      </c>
      <c r="K39" s="566">
        <v>125</v>
      </c>
      <c r="L39" s="366">
        <v>0.22690513823452413</v>
      </c>
      <c r="M39" s="566">
        <v>107</v>
      </c>
      <c r="N39" s="366">
        <v>0.22538985499999997</v>
      </c>
      <c r="O39" s="566">
        <v>82</v>
      </c>
      <c r="P39" s="366">
        <v>0.33354797601170788</v>
      </c>
      <c r="Q39" s="566">
        <v>118</v>
      </c>
      <c r="R39" s="366">
        <v>0.38069545979046759</v>
      </c>
      <c r="S39" s="566">
        <v>107</v>
      </c>
      <c r="T39" s="366">
        <v>0</v>
      </c>
      <c r="U39" s="628"/>
      <c r="V39" s="628"/>
    </row>
    <row r="40" spans="1:22" s="201" customFormat="1" ht="17.25" customHeight="1" x14ac:dyDescent="0.2">
      <c r="A40" s="201">
        <v>36</v>
      </c>
      <c r="B40" s="200" t="s">
        <v>164</v>
      </c>
      <c r="C40" s="566">
        <v>51886</v>
      </c>
      <c r="D40" s="366">
        <v>105.70442727267314</v>
      </c>
      <c r="E40" s="566">
        <v>37305.422050752903</v>
      </c>
      <c r="F40" s="366">
        <v>77.724483009224713</v>
      </c>
      <c r="G40" s="566">
        <v>33877</v>
      </c>
      <c r="H40" s="366">
        <v>88.431489568526999</v>
      </c>
      <c r="I40" s="566">
        <v>34984</v>
      </c>
      <c r="J40" s="366">
        <v>138.08792132799266</v>
      </c>
      <c r="K40" s="566">
        <v>38868</v>
      </c>
      <c r="L40" s="366">
        <v>154.15588055016653</v>
      </c>
      <c r="M40" s="566">
        <v>35406</v>
      </c>
      <c r="N40" s="366">
        <v>149.54983443538526</v>
      </c>
      <c r="O40" s="566">
        <v>36432</v>
      </c>
      <c r="P40" s="366">
        <v>167.74878217011747</v>
      </c>
      <c r="Q40" s="566">
        <v>33733</v>
      </c>
      <c r="R40" s="366">
        <v>172.65530797328597</v>
      </c>
      <c r="S40" s="566">
        <v>38376</v>
      </c>
      <c r="T40" s="366">
        <v>202.93102199713496</v>
      </c>
      <c r="U40" s="628"/>
      <c r="V40" s="628"/>
    </row>
    <row r="41" spans="1:22" s="7" customFormat="1" ht="17.25" customHeight="1" x14ac:dyDescent="0.2">
      <c r="A41" s="559"/>
      <c r="B41" s="6" t="s">
        <v>178</v>
      </c>
      <c r="C41" s="568">
        <v>40835064</v>
      </c>
      <c r="D41" s="564">
        <v>60956.853488013636</v>
      </c>
      <c r="E41" s="568">
        <v>25869356</v>
      </c>
      <c r="F41" s="564">
        <v>55398.9454215929</v>
      </c>
      <c r="G41" s="568">
        <v>26702452</v>
      </c>
      <c r="H41" s="564">
        <v>58319.877070932329</v>
      </c>
      <c r="I41" s="568">
        <v>26419617</v>
      </c>
      <c r="J41" s="564">
        <v>77725.7253157081</v>
      </c>
      <c r="K41" s="568">
        <v>28162617</v>
      </c>
      <c r="L41" s="564">
        <v>92134.778300319798</v>
      </c>
      <c r="M41" s="568">
        <v>28647745</v>
      </c>
      <c r="N41" s="564">
        <v>97689.712928979323</v>
      </c>
      <c r="O41" s="568">
        <v>28846645</v>
      </c>
      <c r="P41" s="564">
        <v>101619.30996513811</v>
      </c>
      <c r="Q41" s="568">
        <v>28127425</v>
      </c>
      <c r="R41" s="564">
        <v>113888.95042548259</v>
      </c>
      <c r="S41" s="568">
        <v>29112861</v>
      </c>
      <c r="T41" s="564">
        <v>125205.1074313633</v>
      </c>
      <c r="U41" s="628"/>
      <c r="V41" s="628"/>
    </row>
    <row r="42" spans="1:22" ht="20.100000000000001" customHeight="1" x14ac:dyDescent="0.2">
      <c r="A42" s="558" t="s">
        <v>725</v>
      </c>
      <c r="C42" s="556"/>
      <c r="D42" s="556"/>
      <c r="E42" s="556"/>
      <c r="F42" s="556"/>
      <c r="G42" s="556"/>
      <c r="H42" s="556"/>
      <c r="I42" s="556"/>
      <c r="J42" s="556"/>
      <c r="K42" s="556"/>
      <c r="L42" s="556"/>
      <c r="S42" s="696"/>
      <c r="T42" s="697"/>
      <c r="U42" s="628"/>
      <c r="V42" s="628"/>
    </row>
  </sheetData>
  <dataConsolidate>
    <dataRefs count="4">
      <dataRef ref="AD4:AE38" sheet="Indv.NB Statewise " r:id="rId1"/>
      <dataRef ref="AB4:AC38" sheet="Indv.NB Statewise " r:id="rId2"/>
      <dataRef ref="AF4:AG38" sheet="Indv.NB Statewise " r:id="rId3"/>
      <dataRef ref="AB4:AC38" sheet="Indv.NB Statewise " r:id="rId4"/>
    </dataRefs>
  </dataConsolidate>
  <mergeCells count="11">
    <mergeCell ref="S3:T3"/>
    <mergeCell ref="A3:A4"/>
    <mergeCell ref="Q3:R3"/>
    <mergeCell ref="B3:B4"/>
    <mergeCell ref="C3:D3"/>
    <mergeCell ref="E3:F3"/>
    <mergeCell ref="G3:H3"/>
    <mergeCell ref="I3:J3"/>
    <mergeCell ref="K3:L3"/>
    <mergeCell ref="M3:N3"/>
    <mergeCell ref="O3:P3"/>
  </mergeCells>
  <printOptions horizontalCentered="1"/>
  <pageMargins left="0.31496062992126" right="0.31496062992126" top="0.39370078740157499" bottom="0.196850393700787" header="0.27559055118110198" footer="0.511811023622047"/>
  <pageSetup paperSize="9" scale="75" orientation="landscape" r:id="rId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2"/>
  <sheetViews>
    <sheetView zoomScale="90" zoomScaleNormal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20.100000000000001" customHeight="1" x14ac:dyDescent="0.2"/>
  <cols>
    <col min="1" max="1" width="9.140625" style="1632"/>
    <col min="2" max="2" width="20.5703125" style="1632" customWidth="1"/>
    <col min="3" max="3" width="13" style="1632" customWidth="1"/>
    <col min="4" max="32" width="11.7109375" style="1632" customWidth="1"/>
    <col min="33" max="33" width="11.7109375" style="1633" customWidth="1"/>
    <col min="34" max="52" width="11.7109375" style="1632" customWidth="1"/>
    <col min="53" max="53" width="12.140625" style="1632" customWidth="1"/>
    <col min="54" max="54" width="13.28515625" style="1632" customWidth="1"/>
    <col min="55" max="55" width="9.140625" style="1632"/>
    <col min="56" max="56" width="9.5703125" style="1632" bestFit="1" customWidth="1"/>
    <col min="57" max="57" width="9.140625" style="1632"/>
    <col min="58" max="58" width="9.5703125" style="1632" bestFit="1" customWidth="1"/>
    <col min="59" max="59" width="9.140625" style="1632"/>
    <col min="60" max="60" width="9.5703125" style="1632" bestFit="1" customWidth="1"/>
    <col min="61" max="257" width="9.140625" style="1632"/>
    <col min="258" max="258" width="28" style="1632" customWidth="1"/>
    <col min="259" max="310" width="11.7109375" style="1632" customWidth="1"/>
    <col min="311" max="311" width="9.140625" style="1632"/>
    <col min="312" max="312" width="9.5703125" style="1632" bestFit="1" customWidth="1"/>
    <col min="313" max="313" width="9.140625" style="1632"/>
    <col min="314" max="314" width="9.5703125" style="1632" bestFit="1" customWidth="1"/>
    <col min="315" max="315" width="9.140625" style="1632"/>
    <col min="316" max="316" width="9.5703125" style="1632" bestFit="1" customWidth="1"/>
    <col min="317" max="513" width="9.140625" style="1632"/>
    <col min="514" max="514" width="28" style="1632" customWidth="1"/>
    <col min="515" max="566" width="11.7109375" style="1632" customWidth="1"/>
    <col min="567" max="567" width="9.140625" style="1632"/>
    <col min="568" max="568" width="9.5703125" style="1632" bestFit="1" customWidth="1"/>
    <col min="569" max="569" width="9.140625" style="1632"/>
    <col min="570" max="570" width="9.5703125" style="1632" bestFit="1" customWidth="1"/>
    <col min="571" max="571" width="9.140625" style="1632"/>
    <col min="572" max="572" width="9.5703125" style="1632" bestFit="1" customWidth="1"/>
    <col min="573" max="769" width="9.140625" style="1632"/>
    <col min="770" max="770" width="28" style="1632" customWidth="1"/>
    <col min="771" max="822" width="11.7109375" style="1632" customWidth="1"/>
    <col min="823" max="823" width="9.140625" style="1632"/>
    <col min="824" max="824" width="9.5703125" style="1632" bestFit="1" customWidth="1"/>
    <col min="825" max="825" width="9.140625" style="1632"/>
    <col min="826" max="826" width="9.5703125" style="1632" bestFit="1" customWidth="1"/>
    <col min="827" max="827" width="9.140625" style="1632"/>
    <col min="828" max="828" width="9.5703125" style="1632" bestFit="1" customWidth="1"/>
    <col min="829" max="1025" width="9.140625" style="1632"/>
    <col min="1026" max="1026" width="28" style="1632" customWidth="1"/>
    <col min="1027" max="1078" width="11.7109375" style="1632" customWidth="1"/>
    <col min="1079" max="1079" width="9.140625" style="1632"/>
    <col min="1080" max="1080" width="9.5703125" style="1632" bestFit="1" customWidth="1"/>
    <col min="1081" max="1081" width="9.140625" style="1632"/>
    <col min="1082" max="1082" width="9.5703125" style="1632" bestFit="1" customWidth="1"/>
    <col min="1083" max="1083" width="9.140625" style="1632"/>
    <col min="1084" max="1084" width="9.5703125" style="1632" bestFit="1" customWidth="1"/>
    <col min="1085" max="1281" width="9.140625" style="1632"/>
    <col min="1282" max="1282" width="28" style="1632" customWidth="1"/>
    <col min="1283" max="1334" width="11.7109375" style="1632" customWidth="1"/>
    <col min="1335" max="1335" width="9.140625" style="1632"/>
    <col min="1336" max="1336" width="9.5703125" style="1632" bestFit="1" customWidth="1"/>
    <col min="1337" max="1337" width="9.140625" style="1632"/>
    <col min="1338" max="1338" width="9.5703125" style="1632" bestFit="1" customWidth="1"/>
    <col min="1339" max="1339" width="9.140625" style="1632"/>
    <col min="1340" max="1340" width="9.5703125" style="1632" bestFit="1" customWidth="1"/>
    <col min="1341" max="1537" width="9.140625" style="1632"/>
    <col min="1538" max="1538" width="28" style="1632" customWidth="1"/>
    <col min="1539" max="1590" width="11.7109375" style="1632" customWidth="1"/>
    <col min="1591" max="1591" width="9.140625" style="1632"/>
    <col min="1592" max="1592" width="9.5703125" style="1632" bestFit="1" customWidth="1"/>
    <col min="1593" max="1593" width="9.140625" style="1632"/>
    <col min="1594" max="1594" width="9.5703125" style="1632" bestFit="1" customWidth="1"/>
    <col min="1595" max="1595" width="9.140625" style="1632"/>
    <col min="1596" max="1596" width="9.5703125" style="1632" bestFit="1" customWidth="1"/>
    <col min="1597" max="1793" width="9.140625" style="1632"/>
    <col min="1794" max="1794" width="28" style="1632" customWidth="1"/>
    <col min="1795" max="1846" width="11.7109375" style="1632" customWidth="1"/>
    <col min="1847" max="1847" width="9.140625" style="1632"/>
    <col min="1848" max="1848" width="9.5703125" style="1632" bestFit="1" customWidth="1"/>
    <col min="1849" max="1849" width="9.140625" style="1632"/>
    <col min="1850" max="1850" width="9.5703125" style="1632" bestFit="1" customWidth="1"/>
    <col min="1851" max="1851" width="9.140625" style="1632"/>
    <col min="1852" max="1852" width="9.5703125" style="1632" bestFit="1" customWidth="1"/>
    <col min="1853" max="2049" width="9.140625" style="1632"/>
    <col min="2050" max="2050" width="28" style="1632" customWidth="1"/>
    <col min="2051" max="2102" width="11.7109375" style="1632" customWidth="1"/>
    <col min="2103" max="2103" width="9.140625" style="1632"/>
    <col min="2104" max="2104" width="9.5703125" style="1632" bestFit="1" customWidth="1"/>
    <col min="2105" max="2105" width="9.140625" style="1632"/>
    <col min="2106" max="2106" width="9.5703125" style="1632" bestFit="1" customWidth="1"/>
    <col min="2107" max="2107" width="9.140625" style="1632"/>
    <col min="2108" max="2108" width="9.5703125" style="1632" bestFit="1" customWidth="1"/>
    <col min="2109" max="2305" width="9.140625" style="1632"/>
    <col min="2306" max="2306" width="28" style="1632" customWidth="1"/>
    <col min="2307" max="2358" width="11.7109375" style="1632" customWidth="1"/>
    <col min="2359" max="2359" width="9.140625" style="1632"/>
    <col min="2360" max="2360" width="9.5703125" style="1632" bestFit="1" customWidth="1"/>
    <col min="2361" max="2361" width="9.140625" style="1632"/>
    <col min="2362" max="2362" width="9.5703125" style="1632" bestFit="1" customWidth="1"/>
    <col min="2363" max="2363" width="9.140625" style="1632"/>
    <col min="2364" max="2364" width="9.5703125" style="1632" bestFit="1" customWidth="1"/>
    <col min="2365" max="2561" width="9.140625" style="1632"/>
    <col min="2562" max="2562" width="28" style="1632" customWidth="1"/>
    <col min="2563" max="2614" width="11.7109375" style="1632" customWidth="1"/>
    <col min="2615" max="2615" width="9.140625" style="1632"/>
    <col min="2616" max="2616" width="9.5703125" style="1632" bestFit="1" customWidth="1"/>
    <col min="2617" max="2617" width="9.140625" style="1632"/>
    <col min="2618" max="2618" width="9.5703125" style="1632" bestFit="1" customWidth="1"/>
    <col min="2619" max="2619" width="9.140625" style="1632"/>
    <col min="2620" max="2620" width="9.5703125" style="1632" bestFit="1" customWidth="1"/>
    <col min="2621" max="2817" width="9.140625" style="1632"/>
    <col min="2818" max="2818" width="28" style="1632" customWidth="1"/>
    <col min="2819" max="2870" width="11.7109375" style="1632" customWidth="1"/>
    <col min="2871" max="2871" width="9.140625" style="1632"/>
    <col min="2872" max="2872" width="9.5703125" style="1632" bestFit="1" customWidth="1"/>
    <col min="2873" max="2873" width="9.140625" style="1632"/>
    <col min="2874" max="2874" width="9.5703125" style="1632" bestFit="1" customWidth="1"/>
    <col min="2875" max="2875" width="9.140625" style="1632"/>
    <col min="2876" max="2876" width="9.5703125" style="1632" bestFit="1" customWidth="1"/>
    <col min="2877" max="3073" width="9.140625" style="1632"/>
    <col min="3074" max="3074" width="28" style="1632" customWidth="1"/>
    <col min="3075" max="3126" width="11.7109375" style="1632" customWidth="1"/>
    <col min="3127" max="3127" width="9.140625" style="1632"/>
    <col min="3128" max="3128" width="9.5703125" style="1632" bestFit="1" customWidth="1"/>
    <col min="3129" max="3129" width="9.140625" style="1632"/>
    <col min="3130" max="3130" width="9.5703125" style="1632" bestFit="1" customWidth="1"/>
    <col min="3131" max="3131" width="9.140625" style="1632"/>
    <col min="3132" max="3132" width="9.5703125" style="1632" bestFit="1" customWidth="1"/>
    <col min="3133" max="3329" width="9.140625" style="1632"/>
    <col min="3330" max="3330" width="28" style="1632" customWidth="1"/>
    <col min="3331" max="3382" width="11.7109375" style="1632" customWidth="1"/>
    <col min="3383" max="3383" width="9.140625" style="1632"/>
    <col min="3384" max="3384" width="9.5703125" style="1632" bestFit="1" customWidth="1"/>
    <col min="3385" max="3385" width="9.140625" style="1632"/>
    <col min="3386" max="3386" width="9.5703125" style="1632" bestFit="1" customWidth="1"/>
    <col min="3387" max="3387" width="9.140625" style="1632"/>
    <col min="3388" max="3388" width="9.5703125" style="1632" bestFit="1" customWidth="1"/>
    <col min="3389" max="3585" width="9.140625" style="1632"/>
    <col min="3586" max="3586" width="28" style="1632" customWidth="1"/>
    <col min="3587" max="3638" width="11.7109375" style="1632" customWidth="1"/>
    <col min="3639" max="3639" width="9.140625" style="1632"/>
    <col min="3640" max="3640" width="9.5703125" style="1632" bestFit="1" customWidth="1"/>
    <col min="3641" max="3641" width="9.140625" style="1632"/>
    <col min="3642" max="3642" width="9.5703125" style="1632" bestFit="1" customWidth="1"/>
    <col min="3643" max="3643" width="9.140625" style="1632"/>
    <col min="3644" max="3644" width="9.5703125" style="1632" bestFit="1" customWidth="1"/>
    <col min="3645" max="3841" width="9.140625" style="1632"/>
    <col min="3842" max="3842" width="28" style="1632" customWidth="1"/>
    <col min="3843" max="3894" width="11.7109375" style="1632" customWidth="1"/>
    <col min="3895" max="3895" width="9.140625" style="1632"/>
    <col min="3896" max="3896" width="9.5703125" style="1632" bestFit="1" customWidth="1"/>
    <col min="3897" max="3897" width="9.140625" style="1632"/>
    <col min="3898" max="3898" width="9.5703125" style="1632" bestFit="1" customWidth="1"/>
    <col min="3899" max="3899" width="9.140625" style="1632"/>
    <col min="3900" max="3900" width="9.5703125" style="1632" bestFit="1" customWidth="1"/>
    <col min="3901" max="4097" width="9.140625" style="1632"/>
    <col min="4098" max="4098" width="28" style="1632" customWidth="1"/>
    <col min="4099" max="4150" width="11.7109375" style="1632" customWidth="1"/>
    <col min="4151" max="4151" width="9.140625" style="1632"/>
    <col min="4152" max="4152" width="9.5703125" style="1632" bestFit="1" customWidth="1"/>
    <col min="4153" max="4153" width="9.140625" style="1632"/>
    <col min="4154" max="4154" width="9.5703125" style="1632" bestFit="1" customWidth="1"/>
    <col min="4155" max="4155" width="9.140625" style="1632"/>
    <col min="4156" max="4156" width="9.5703125" style="1632" bestFit="1" customWidth="1"/>
    <col min="4157" max="4353" width="9.140625" style="1632"/>
    <col min="4354" max="4354" width="28" style="1632" customWidth="1"/>
    <col min="4355" max="4406" width="11.7109375" style="1632" customWidth="1"/>
    <col min="4407" max="4407" width="9.140625" style="1632"/>
    <col min="4408" max="4408" width="9.5703125" style="1632" bestFit="1" customWidth="1"/>
    <col min="4409" max="4409" width="9.140625" style="1632"/>
    <col min="4410" max="4410" width="9.5703125" style="1632" bestFit="1" customWidth="1"/>
    <col min="4411" max="4411" width="9.140625" style="1632"/>
    <col min="4412" max="4412" width="9.5703125" style="1632" bestFit="1" customWidth="1"/>
    <col min="4413" max="4609" width="9.140625" style="1632"/>
    <col min="4610" max="4610" width="28" style="1632" customWidth="1"/>
    <col min="4611" max="4662" width="11.7109375" style="1632" customWidth="1"/>
    <col min="4663" max="4663" width="9.140625" style="1632"/>
    <col min="4664" max="4664" width="9.5703125" style="1632" bestFit="1" customWidth="1"/>
    <col min="4665" max="4665" width="9.140625" style="1632"/>
    <col min="4666" max="4666" width="9.5703125" style="1632" bestFit="1" customWidth="1"/>
    <col min="4667" max="4667" width="9.140625" style="1632"/>
    <col min="4668" max="4668" width="9.5703125" style="1632" bestFit="1" customWidth="1"/>
    <col min="4669" max="4865" width="9.140625" style="1632"/>
    <col min="4866" max="4866" width="28" style="1632" customWidth="1"/>
    <col min="4867" max="4918" width="11.7109375" style="1632" customWidth="1"/>
    <col min="4919" max="4919" width="9.140625" style="1632"/>
    <col min="4920" max="4920" width="9.5703125" style="1632" bestFit="1" customWidth="1"/>
    <col min="4921" max="4921" width="9.140625" style="1632"/>
    <col min="4922" max="4922" width="9.5703125" style="1632" bestFit="1" customWidth="1"/>
    <col min="4923" max="4923" width="9.140625" style="1632"/>
    <col min="4924" max="4924" width="9.5703125" style="1632" bestFit="1" customWidth="1"/>
    <col min="4925" max="5121" width="9.140625" style="1632"/>
    <col min="5122" max="5122" width="28" style="1632" customWidth="1"/>
    <col min="5123" max="5174" width="11.7109375" style="1632" customWidth="1"/>
    <col min="5175" max="5175" width="9.140625" style="1632"/>
    <col min="5176" max="5176" width="9.5703125" style="1632" bestFit="1" customWidth="1"/>
    <col min="5177" max="5177" width="9.140625" style="1632"/>
    <col min="5178" max="5178" width="9.5703125" style="1632" bestFit="1" customWidth="1"/>
    <col min="5179" max="5179" width="9.140625" style="1632"/>
    <col min="5180" max="5180" width="9.5703125" style="1632" bestFit="1" customWidth="1"/>
    <col min="5181" max="5377" width="9.140625" style="1632"/>
    <col min="5378" max="5378" width="28" style="1632" customWidth="1"/>
    <col min="5379" max="5430" width="11.7109375" style="1632" customWidth="1"/>
    <col min="5431" max="5431" width="9.140625" style="1632"/>
    <col min="5432" max="5432" width="9.5703125" style="1632" bestFit="1" customWidth="1"/>
    <col min="5433" max="5433" width="9.140625" style="1632"/>
    <col min="5434" max="5434" width="9.5703125" style="1632" bestFit="1" customWidth="1"/>
    <col min="5435" max="5435" width="9.140625" style="1632"/>
    <col min="5436" max="5436" width="9.5703125" style="1632" bestFit="1" customWidth="1"/>
    <col min="5437" max="5633" width="9.140625" style="1632"/>
    <col min="5634" max="5634" width="28" style="1632" customWidth="1"/>
    <col min="5635" max="5686" width="11.7109375" style="1632" customWidth="1"/>
    <col min="5687" max="5687" width="9.140625" style="1632"/>
    <col min="5688" max="5688" width="9.5703125" style="1632" bestFit="1" customWidth="1"/>
    <col min="5689" max="5689" width="9.140625" style="1632"/>
    <col min="5690" max="5690" width="9.5703125" style="1632" bestFit="1" customWidth="1"/>
    <col min="5691" max="5691" width="9.140625" style="1632"/>
    <col min="5692" max="5692" width="9.5703125" style="1632" bestFit="1" customWidth="1"/>
    <col min="5693" max="5889" width="9.140625" style="1632"/>
    <col min="5890" max="5890" width="28" style="1632" customWidth="1"/>
    <col min="5891" max="5942" width="11.7109375" style="1632" customWidth="1"/>
    <col min="5943" max="5943" width="9.140625" style="1632"/>
    <col min="5944" max="5944" width="9.5703125" style="1632" bestFit="1" customWidth="1"/>
    <col min="5945" max="5945" width="9.140625" style="1632"/>
    <col min="5946" max="5946" width="9.5703125" style="1632" bestFit="1" customWidth="1"/>
    <col min="5947" max="5947" width="9.140625" style="1632"/>
    <col min="5948" max="5948" width="9.5703125" style="1632" bestFit="1" customWidth="1"/>
    <col min="5949" max="6145" width="9.140625" style="1632"/>
    <col min="6146" max="6146" width="28" style="1632" customWidth="1"/>
    <col min="6147" max="6198" width="11.7109375" style="1632" customWidth="1"/>
    <col min="6199" max="6199" width="9.140625" style="1632"/>
    <col min="6200" max="6200" width="9.5703125" style="1632" bestFit="1" customWidth="1"/>
    <col min="6201" max="6201" width="9.140625" style="1632"/>
    <col min="6202" max="6202" width="9.5703125" style="1632" bestFit="1" customWidth="1"/>
    <col min="6203" max="6203" width="9.140625" style="1632"/>
    <col min="6204" max="6204" width="9.5703125" style="1632" bestFit="1" customWidth="1"/>
    <col min="6205" max="6401" width="9.140625" style="1632"/>
    <col min="6402" max="6402" width="28" style="1632" customWidth="1"/>
    <col min="6403" max="6454" width="11.7109375" style="1632" customWidth="1"/>
    <col min="6455" max="6455" width="9.140625" style="1632"/>
    <col min="6456" max="6456" width="9.5703125" style="1632" bestFit="1" customWidth="1"/>
    <col min="6457" max="6457" width="9.140625" style="1632"/>
    <col min="6458" max="6458" width="9.5703125" style="1632" bestFit="1" customWidth="1"/>
    <col min="6459" max="6459" width="9.140625" style="1632"/>
    <col min="6460" max="6460" width="9.5703125" style="1632" bestFit="1" customWidth="1"/>
    <col min="6461" max="6657" width="9.140625" style="1632"/>
    <col min="6658" max="6658" width="28" style="1632" customWidth="1"/>
    <col min="6659" max="6710" width="11.7109375" style="1632" customWidth="1"/>
    <col min="6711" max="6711" width="9.140625" style="1632"/>
    <col min="6712" max="6712" width="9.5703125" style="1632" bestFit="1" customWidth="1"/>
    <col min="6713" max="6713" width="9.140625" style="1632"/>
    <col min="6714" max="6714" width="9.5703125" style="1632" bestFit="1" customWidth="1"/>
    <col min="6715" max="6715" width="9.140625" style="1632"/>
    <col min="6716" max="6716" width="9.5703125" style="1632" bestFit="1" customWidth="1"/>
    <col min="6717" max="6913" width="9.140625" style="1632"/>
    <col min="6914" max="6914" width="28" style="1632" customWidth="1"/>
    <col min="6915" max="6966" width="11.7109375" style="1632" customWidth="1"/>
    <col min="6967" max="6967" width="9.140625" style="1632"/>
    <col min="6968" max="6968" width="9.5703125" style="1632" bestFit="1" customWidth="1"/>
    <col min="6969" max="6969" width="9.140625" style="1632"/>
    <col min="6970" max="6970" width="9.5703125" style="1632" bestFit="1" customWidth="1"/>
    <col min="6971" max="6971" width="9.140625" style="1632"/>
    <col min="6972" max="6972" width="9.5703125" style="1632" bestFit="1" customWidth="1"/>
    <col min="6973" max="7169" width="9.140625" style="1632"/>
    <col min="7170" max="7170" width="28" style="1632" customWidth="1"/>
    <col min="7171" max="7222" width="11.7109375" style="1632" customWidth="1"/>
    <col min="7223" max="7223" width="9.140625" style="1632"/>
    <col min="7224" max="7224" width="9.5703125" style="1632" bestFit="1" customWidth="1"/>
    <col min="7225" max="7225" width="9.140625" style="1632"/>
    <col min="7226" max="7226" width="9.5703125" style="1632" bestFit="1" customWidth="1"/>
    <col min="7227" max="7227" width="9.140625" style="1632"/>
    <col min="7228" max="7228" width="9.5703125" style="1632" bestFit="1" customWidth="1"/>
    <col min="7229" max="7425" width="9.140625" style="1632"/>
    <col min="7426" max="7426" width="28" style="1632" customWidth="1"/>
    <col min="7427" max="7478" width="11.7109375" style="1632" customWidth="1"/>
    <col min="7479" max="7479" width="9.140625" style="1632"/>
    <col min="7480" max="7480" width="9.5703125" style="1632" bestFit="1" customWidth="1"/>
    <col min="7481" max="7481" width="9.140625" style="1632"/>
    <col min="7482" max="7482" width="9.5703125" style="1632" bestFit="1" customWidth="1"/>
    <col min="7483" max="7483" width="9.140625" style="1632"/>
    <col min="7484" max="7484" width="9.5703125" style="1632" bestFit="1" customWidth="1"/>
    <col min="7485" max="7681" width="9.140625" style="1632"/>
    <col min="7682" max="7682" width="28" style="1632" customWidth="1"/>
    <col min="7683" max="7734" width="11.7109375" style="1632" customWidth="1"/>
    <col min="7735" max="7735" width="9.140625" style="1632"/>
    <col min="7736" max="7736" width="9.5703125" style="1632" bestFit="1" customWidth="1"/>
    <col min="7737" max="7737" width="9.140625" style="1632"/>
    <col min="7738" max="7738" width="9.5703125" style="1632" bestFit="1" customWidth="1"/>
    <col min="7739" max="7739" width="9.140625" style="1632"/>
    <col min="7740" max="7740" width="9.5703125" style="1632" bestFit="1" customWidth="1"/>
    <col min="7741" max="7937" width="9.140625" style="1632"/>
    <col min="7938" max="7938" width="28" style="1632" customWidth="1"/>
    <col min="7939" max="7990" width="11.7109375" style="1632" customWidth="1"/>
    <col min="7991" max="7991" width="9.140625" style="1632"/>
    <col min="7992" max="7992" width="9.5703125" style="1632" bestFit="1" customWidth="1"/>
    <col min="7993" max="7993" width="9.140625" style="1632"/>
    <col min="7994" max="7994" width="9.5703125" style="1632" bestFit="1" customWidth="1"/>
    <col min="7995" max="7995" width="9.140625" style="1632"/>
    <col min="7996" max="7996" width="9.5703125" style="1632" bestFit="1" customWidth="1"/>
    <col min="7997" max="8193" width="9.140625" style="1632"/>
    <col min="8194" max="8194" width="28" style="1632" customWidth="1"/>
    <col min="8195" max="8246" width="11.7109375" style="1632" customWidth="1"/>
    <col min="8247" max="8247" width="9.140625" style="1632"/>
    <col min="8248" max="8248" width="9.5703125" style="1632" bestFit="1" customWidth="1"/>
    <col min="8249" max="8249" width="9.140625" style="1632"/>
    <col min="8250" max="8250" width="9.5703125" style="1632" bestFit="1" customWidth="1"/>
    <col min="8251" max="8251" width="9.140625" style="1632"/>
    <col min="8252" max="8252" width="9.5703125" style="1632" bestFit="1" customWidth="1"/>
    <col min="8253" max="8449" width="9.140625" style="1632"/>
    <col min="8450" max="8450" width="28" style="1632" customWidth="1"/>
    <col min="8451" max="8502" width="11.7109375" style="1632" customWidth="1"/>
    <col min="8503" max="8503" width="9.140625" style="1632"/>
    <col min="8504" max="8504" width="9.5703125" style="1632" bestFit="1" customWidth="1"/>
    <col min="8505" max="8505" width="9.140625" style="1632"/>
    <col min="8506" max="8506" width="9.5703125" style="1632" bestFit="1" customWidth="1"/>
    <col min="8507" max="8507" width="9.140625" style="1632"/>
    <col min="8508" max="8508" width="9.5703125" style="1632" bestFit="1" customWidth="1"/>
    <col min="8509" max="8705" width="9.140625" style="1632"/>
    <col min="8706" max="8706" width="28" style="1632" customWidth="1"/>
    <col min="8707" max="8758" width="11.7109375" style="1632" customWidth="1"/>
    <col min="8759" max="8759" width="9.140625" style="1632"/>
    <col min="8760" max="8760" width="9.5703125" style="1632" bestFit="1" customWidth="1"/>
    <col min="8761" max="8761" width="9.140625" style="1632"/>
    <col min="8762" max="8762" width="9.5703125" style="1632" bestFit="1" customWidth="1"/>
    <col min="8763" max="8763" width="9.140625" style="1632"/>
    <col min="8764" max="8764" width="9.5703125" style="1632" bestFit="1" customWidth="1"/>
    <col min="8765" max="8961" width="9.140625" style="1632"/>
    <col min="8962" max="8962" width="28" style="1632" customWidth="1"/>
    <col min="8963" max="9014" width="11.7109375" style="1632" customWidth="1"/>
    <col min="9015" max="9015" width="9.140625" style="1632"/>
    <col min="9016" max="9016" width="9.5703125" style="1632" bestFit="1" customWidth="1"/>
    <col min="9017" max="9017" width="9.140625" style="1632"/>
    <col min="9018" max="9018" width="9.5703125" style="1632" bestFit="1" customWidth="1"/>
    <col min="9019" max="9019" width="9.140625" style="1632"/>
    <col min="9020" max="9020" width="9.5703125" style="1632" bestFit="1" customWidth="1"/>
    <col min="9021" max="9217" width="9.140625" style="1632"/>
    <col min="9218" max="9218" width="28" style="1632" customWidth="1"/>
    <col min="9219" max="9270" width="11.7109375" style="1632" customWidth="1"/>
    <col min="9271" max="9271" width="9.140625" style="1632"/>
    <col min="9272" max="9272" width="9.5703125" style="1632" bestFit="1" customWidth="1"/>
    <col min="9273" max="9273" width="9.140625" style="1632"/>
    <col min="9274" max="9274" width="9.5703125" style="1632" bestFit="1" customWidth="1"/>
    <col min="9275" max="9275" width="9.140625" style="1632"/>
    <col min="9276" max="9276" width="9.5703125" style="1632" bestFit="1" customWidth="1"/>
    <col min="9277" max="9473" width="9.140625" style="1632"/>
    <col min="9474" max="9474" width="28" style="1632" customWidth="1"/>
    <col min="9475" max="9526" width="11.7109375" style="1632" customWidth="1"/>
    <col min="9527" max="9527" width="9.140625" style="1632"/>
    <col min="9528" max="9528" width="9.5703125" style="1632" bestFit="1" customWidth="1"/>
    <col min="9529" max="9529" width="9.140625" style="1632"/>
    <col min="9530" max="9530" width="9.5703125" style="1632" bestFit="1" customWidth="1"/>
    <col min="9531" max="9531" width="9.140625" style="1632"/>
    <col min="9532" max="9532" width="9.5703125" style="1632" bestFit="1" customWidth="1"/>
    <col min="9533" max="9729" width="9.140625" style="1632"/>
    <col min="9730" max="9730" width="28" style="1632" customWidth="1"/>
    <col min="9731" max="9782" width="11.7109375" style="1632" customWidth="1"/>
    <col min="9783" max="9783" width="9.140625" style="1632"/>
    <col min="9784" max="9784" width="9.5703125" style="1632" bestFit="1" customWidth="1"/>
    <col min="9785" max="9785" width="9.140625" style="1632"/>
    <col min="9786" max="9786" width="9.5703125" style="1632" bestFit="1" customWidth="1"/>
    <col min="9787" max="9787" width="9.140625" style="1632"/>
    <col min="9788" max="9788" width="9.5703125" style="1632" bestFit="1" customWidth="1"/>
    <col min="9789" max="9985" width="9.140625" style="1632"/>
    <col min="9986" max="9986" width="28" style="1632" customWidth="1"/>
    <col min="9987" max="10038" width="11.7109375" style="1632" customWidth="1"/>
    <col min="10039" max="10039" width="9.140625" style="1632"/>
    <col min="10040" max="10040" width="9.5703125" style="1632" bestFit="1" customWidth="1"/>
    <col min="10041" max="10041" width="9.140625" style="1632"/>
    <col min="10042" max="10042" width="9.5703125" style="1632" bestFit="1" customWidth="1"/>
    <col min="10043" max="10043" width="9.140625" style="1632"/>
    <col min="10044" max="10044" width="9.5703125" style="1632" bestFit="1" customWidth="1"/>
    <col min="10045" max="10241" width="9.140625" style="1632"/>
    <col min="10242" max="10242" width="28" style="1632" customWidth="1"/>
    <col min="10243" max="10294" width="11.7109375" style="1632" customWidth="1"/>
    <col min="10295" max="10295" width="9.140625" style="1632"/>
    <col min="10296" max="10296" width="9.5703125" style="1632" bestFit="1" customWidth="1"/>
    <col min="10297" max="10297" width="9.140625" style="1632"/>
    <col min="10298" max="10298" width="9.5703125" style="1632" bestFit="1" customWidth="1"/>
    <col min="10299" max="10299" width="9.140625" style="1632"/>
    <col min="10300" max="10300" width="9.5703125" style="1632" bestFit="1" customWidth="1"/>
    <col min="10301" max="10497" width="9.140625" style="1632"/>
    <col min="10498" max="10498" width="28" style="1632" customWidth="1"/>
    <col min="10499" max="10550" width="11.7109375" style="1632" customWidth="1"/>
    <col min="10551" max="10551" width="9.140625" style="1632"/>
    <col min="10552" max="10552" width="9.5703125" style="1632" bestFit="1" customWidth="1"/>
    <col min="10553" max="10553" width="9.140625" style="1632"/>
    <col min="10554" max="10554" width="9.5703125" style="1632" bestFit="1" customWidth="1"/>
    <col min="10555" max="10555" width="9.140625" style="1632"/>
    <col min="10556" max="10556" width="9.5703125" style="1632" bestFit="1" customWidth="1"/>
    <col min="10557" max="10753" width="9.140625" style="1632"/>
    <col min="10754" max="10754" width="28" style="1632" customWidth="1"/>
    <col min="10755" max="10806" width="11.7109375" style="1632" customWidth="1"/>
    <col min="10807" max="10807" width="9.140625" style="1632"/>
    <col min="10808" max="10808" width="9.5703125" style="1632" bestFit="1" customWidth="1"/>
    <col min="10809" max="10809" width="9.140625" style="1632"/>
    <col min="10810" max="10810" width="9.5703125" style="1632" bestFit="1" customWidth="1"/>
    <col min="10811" max="10811" width="9.140625" style="1632"/>
    <col min="10812" max="10812" width="9.5703125" style="1632" bestFit="1" customWidth="1"/>
    <col min="10813" max="11009" width="9.140625" style="1632"/>
    <col min="11010" max="11010" width="28" style="1632" customWidth="1"/>
    <col min="11011" max="11062" width="11.7109375" style="1632" customWidth="1"/>
    <col min="11063" max="11063" width="9.140625" style="1632"/>
    <col min="11064" max="11064" width="9.5703125" style="1632" bestFit="1" customWidth="1"/>
    <col min="11065" max="11065" width="9.140625" style="1632"/>
    <col min="11066" max="11066" width="9.5703125" style="1632" bestFit="1" customWidth="1"/>
    <col min="11067" max="11067" width="9.140625" style="1632"/>
    <col min="11068" max="11068" width="9.5703125" style="1632" bestFit="1" customWidth="1"/>
    <col min="11069" max="11265" width="9.140625" style="1632"/>
    <col min="11266" max="11266" width="28" style="1632" customWidth="1"/>
    <col min="11267" max="11318" width="11.7109375" style="1632" customWidth="1"/>
    <col min="11319" max="11319" width="9.140625" style="1632"/>
    <col min="11320" max="11320" width="9.5703125" style="1632" bestFit="1" customWidth="1"/>
    <col min="11321" max="11321" width="9.140625" style="1632"/>
    <col min="11322" max="11322" width="9.5703125" style="1632" bestFit="1" customWidth="1"/>
    <col min="11323" max="11323" width="9.140625" style="1632"/>
    <col min="11324" max="11324" width="9.5703125" style="1632" bestFit="1" customWidth="1"/>
    <col min="11325" max="11521" width="9.140625" style="1632"/>
    <col min="11522" max="11522" width="28" style="1632" customWidth="1"/>
    <col min="11523" max="11574" width="11.7109375" style="1632" customWidth="1"/>
    <col min="11575" max="11575" width="9.140625" style="1632"/>
    <col min="11576" max="11576" width="9.5703125" style="1632" bestFit="1" customWidth="1"/>
    <col min="11577" max="11577" width="9.140625" style="1632"/>
    <col min="11578" max="11578" width="9.5703125" style="1632" bestFit="1" customWidth="1"/>
    <col min="11579" max="11579" width="9.140625" style="1632"/>
    <col min="11580" max="11580" width="9.5703125" style="1632" bestFit="1" customWidth="1"/>
    <col min="11581" max="11777" width="9.140625" style="1632"/>
    <col min="11778" max="11778" width="28" style="1632" customWidth="1"/>
    <col min="11779" max="11830" width="11.7109375" style="1632" customWidth="1"/>
    <col min="11831" max="11831" width="9.140625" style="1632"/>
    <col min="11832" max="11832" width="9.5703125" style="1632" bestFit="1" customWidth="1"/>
    <col min="11833" max="11833" width="9.140625" style="1632"/>
    <col min="11834" max="11834" width="9.5703125" style="1632" bestFit="1" customWidth="1"/>
    <col min="11835" max="11835" width="9.140625" style="1632"/>
    <col min="11836" max="11836" width="9.5703125" style="1632" bestFit="1" customWidth="1"/>
    <col min="11837" max="12033" width="9.140625" style="1632"/>
    <col min="12034" max="12034" width="28" style="1632" customWidth="1"/>
    <col min="12035" max="12086" width="11.7109375" style="1632" customWidth="1"/>
    <col min="12087" max="12087" width="9.140625" style="1632"/>
    <col min="12088" max="12088" width="9.5703125" style="1632" bestFit="1" customWidth="1"/>
    <col min="12089" max="12089" width="9.140625" style="1632"/>
    <col min="12090" max="12090" width="9.5703125" style="1632" bestFit="1" customWidth="1"/>
    <col min="12091" max="12091" width="9.140625" style="1632"/>
    <col min="12092" max="12092" width="9.5703125" style="1632" bestFit="1" customWidth="1"/>
    <col min="12093" max="12289" width="9.140625" style="1632"/>
    <col min="12290" max="12290" width="28" style="1632" customWidth="1"/>
    <col min="12291" max="12342" width="11.7109375" style="1632" customWidth="1"/>
    <col min="12343" max="12343" width="9.140625" style="1632"/>
    <col min="12344" max="12344" width="9.5703125" style="1632" bestFit="1" customWidth="1"/>
    <col min="12345" max="12345" width="9.140625" style="1632"/>
    <col min="12346" max="12346" width="9.5703125" style="1632" bestFit="1" customWidth="1"/>
    <col min="12347" max="12347" width="9.140625" style="1632"/>
    <col min="12348" max="12348" width="9.5703125" style="1632" bestFit="1" customWidth="1"/>
    <col min="12349" max="12545" width="9.140625" style="1632"/>
    <col min="12546" max="12546" width="28" style="1632" customWidth="1"/>
    <col min="12547" max="12598" width="11.7109375" style="1632" customWidth="1"/>
    <col min="12599" max="12599" width="9.140625" style="1632"/>
    <col min="12600" max="12600" width="9.5703125" style="1632" bestFit="1" customWidth="1"/>
    <col min="12601" max="12601" width="9.140625" style="1632"/>
    <col min="12602" max="12602" width="9.5703125" style="1632" bestFit="1" customWidth="1"/>
    <col min="12603" max="12603" width="9.140625" style="1632"/>
    <col min="12604" max="12604" width="9.5703125" style="1632" bestFit="1" customWidth="1"/>
    <col min="12605" max="12801" width="9.140625" style="1632"/>
    <col min="12802" max="12802" width="28" style="1632" customWidth="1"/>
    <col min="12803" max="12854" width="11.7109375" style="1632" customWidth="1"/>
    <col min="12855" max="12855" width="9.140625" style="1632"/>
    <col min="12856" max="12856" width="9.5703125" style="1632" bestFit="1" customWidth="1"/>
    <col min="12857" max="12857" width="9.140625" style="1632"/>
    <col min="12858" max="12858" width="9.5703125" style="1632" bestFit="1" customWidth="1"/>
    <col min="12859" max="12859" width="9.140625" style="1632"/>
    <col min="12860" max="12860" width="9.5703125" style="1632" bestFit="1" customWidth="1"/>
    <col min="12861" max="13057" width="9.140625" style="1632"/>
    <col min="13058" max="13058" width="28" style="1632" customWidth="1"/>
    <col min="13059" max="13110" width="11.7109375" style="1632" customWidth="1"/>
    <col min="13111" max="13111" width="9.140625" style="1632"/>
    <col min="13112" max="13112" width="9.5703125" style="1632" bestFit="1" customWidth="1"/>
    <col min="13113" max="13113" width="9.140625" style="1632"/>
    <col min="13114" max="13114" width="9.5703125" style="1632" bestFit="1" customWidth="1"/>
    <col min="13115" max="13115" width="9.140625" style="1632"/>
    <col min="13116" max="13116" width="9.5703125" style="1632" bestFit="1" customWidth="1"/>
    <col min="13117" max="13313" width="9.140625" style="1632"/>
    <col min="13314" max="13314" width="28" style="1632" customWidth="1"/>
    <col min="13315" max="13366" width="11.7109375" style="1632" customWidth="1"/>
    <col min="13367" max="13367" width="9.140625" style="1632"/>
    <col min="13368" max="13368" width="9.5703125" style="1632" bestFit="1" customWidth="1"/>
    <col min="13369" max="13369" width="9.140625" style="1632"/>
    <col min="13370" max="13370" width="9.5703125" style="1632" bestFit="1" customWidth="1"/>
    <col min="13371" max="13371" width="9.140625" style="1632"/>
    <col min="13372" max="13372" width="9.5703125" style="1632" bestFit="1" customWidth="1"/>
    <col min="13373" max="13569" width="9.140625" style="1632"/>
    <col min="13570" max="13570" width="28" style="1632" customWidth="1"/>
    <col min="13571" max="13622" width="11.7109375" style="1632" customWidth="1"/>
    <col min="13623" max="13623" width="9.140625" style="1632"/>
    <col min="13624" max="13624" width="9.5703125" style="1632" bestFit="1" customWidth="1"/>
    <col min="13625" max="13625" width="9.140625" style="1632"/>
    <col min="13626" max="13626" width="9.5703125" style="1632" bestFit="1" customWidth="1"/>
    <col min="13627" max="13627" width="9.140625" style="1632"/>
    <col min="13628" max="13628" width="9.5703125" style="1632" bestFit="1" customWidth="1"/>
    <col min="13629" max="13825" width="9.140625" style="1632"/>
    <col min="13826" max="13826" width="28" style="1632" customWidth="1"/>
    <col min="13827" max="13878" width="11.7109375" style="1632" customWidth="1"/>
    <col min="13879" max="13879" width="9.140625" style="1632"/>
    <col min="13880" max="13880" width="9.5703125" style="1632" bestFit="1" customWidth="1"/>
    <col min="13881" max="13881" width="9.140625" style="1632"/>
    <col min="13882" max="13882" width="9.5703125" style="1632" bestFit="1" customWidth="1"/>
    <col min="13883" max="13883" width="9.140625" style="1632"/>
    <col min="13884" max="13884" width="9.5703125" style="1632" bestFit="1" customWidth="1"/>
    <col min="13885" max="14081" width="9.140625" style="1632"/>
    <col min="14082" max="14082" width="28" style="1632" customWidth="1"/>
    <col min="14083" max="14134" width="11.7109375" style="1632" customWidth="1"/>
    <col min="14135" max="14135" width="9.140625" style="1632"/>
    <col min="14136" max="14136" width="9.5703125" style="1632" bestFit="1" customWidth="1"/>
    <col min="14137" max="14137" width="9.140625" style="1632"/>
    <col min="14138" max="14138" width="9.5703125" style="1632" bestFit="1" customWidth="1"/>
    <col min="14139" max="14139" width="9.140625" style="1632"/>
    <col min="14140" max="14140" width="9.5703125" style="1632" bestFit="1" customWidth="1"/>
    <col min="14141" max="14337" width="9.140625" style="1632"/>
    <col min="14338" max="14338" width="28" style="1632" customWidth="1"/>
    <col min="14339" max="14390" width="11.7109375" style="1632" customWidth="1"/>
    <col min="14391" max="14391" width="9.140625" style="1632"/>
    <col min="14392" max="14392" width="9.5703125" style="1632" bestFit="1" customWidth="1"/>
    <col min="14393" max="14393" width="9.140625" style="1632"/>
    <col min="14394" max="14394" width="9.5703125" style="1632" bestFit="1" customWidth="1"/>
    <col min="14395" max="14395" width="9.140625" style="1632"/>
    <col min="14396" max="14396" width="9.5703125" style="1632" bestFit="1" customWidth="1"/>
    <col min="14397" max="14593" width="9.140625" style="1632"/>
    <col min="14594" max="14594" width="28" style="1632" customWidth="1"/>
    <col min="14595" max="14646" width="11.7109375" style="1632" customWidth="1"/>
    <col min="14647" max="14647" width="9.140625" style="1632"/>
    <col min="14648" max="14648" width="9.5703125" style="1632" bestFit="1" customWidth="1"/>
    <col min="14649" max="14649" width="9.140625" style="1632"/>
    <col min="14650" max="14650" width="9.5703125" style="1632" bestFit="1" customWidth="1"/>
    <col min="14651" max="14651" width="9.140625" style="1632"/>
    <col min="14652" max="14652" width="9.5703125" style="1632" bestFit="1" customWidth="1"/>
    <col min="14653" max="14849" width="9.140625" style="1632"/>
    <col min="14850" max="14850" width="28" style="1632" customWidth="1"/>
    <col min="14851" max="14902" width="11.7109375" style="1632" customWidth="1"/>
    <col min="14903" max="14903" width="9.140625" style="1632"/>
    <col min="14904" max="14904" width="9.5703125" style="1632" bestFit="1" customWidth="1"/>
    <col min="14905" max="14905" width="9.140625" style="1632"/>
    <col min="14906" max="14906" width="9.5703125" style="1632" bestFit="1" customWidth="1"/>
    <col min="14907" max="14907" width="9.140625" style="1632"/>
    <col min="14908" max="14908" width="9.5703125" style="1632" bestFit="1" customWidth="1"/>
    <col min="14909" max="15105" width="9.140625" style="1632"/>
    <col min="15106" max="15106" width="28" style="1632" customWidth="1"/>
    <col min="15107" max="15158" width="11.7109375" style="1632" customWidth="1"/>
    <col min="15159" max="15159" width="9.140625" style="1632"/>
    <col min="15160" max="15160" width="9.5703125" style="1632" bestFit="1" customWidth="1"/>
    <col min="15161" max="15161" width="9.140625" style="1632"/>
    <col min="15162" max="15162" width="9.5703125" style="1632" bestFit="1" customWidth="1"/>
    <col min="15163" max="15163" width="9.140625" style="1632"/>
    <col min="15164" max="15164" width="9.5703125" style="1632" bestFit="1" customWidth="1"/>
    <col min="15165" max="15361" width="9.140625" style="1632"/>
    <col min="15362" max="15362" width="28" style="1632" customWidth="1"/>
    <col min="15363" max="15414" width="11.7109375" style="1632" customWidth="1"/>
    <col min="15415" max="15415" width="9.140625" style="1632"/>
    <col min="15416" max="15416" width="9.5703125" style="1632" bestFit="1" customWidth="1"/>
    <col min="15417" max="15417" width="9.140625" style="1632"/>
    <col min="15418" max="15418" width="9.5703125" style="1632" bestFit="1" customWidth="1"/>
    <col min="15419" max="15419" width="9.140625" style="1632"/>
    <col min="15420" max="15420" width="9.5703125" style="1632" bestFit="1" customWidth="1"/>
    <col min="15421" max="15617" width="9.140625" style="1632"/>
    <col min="15618" max="15618" width="28" style="1632" customWidth="1"/>
    <col min="15619" max="15670" width="11.7109375" style="1632" customWidth="1"/>
    <col min="15671" max="15671" width="9.140625" style="1632"/>
    <col min="15672" max="15672" width="9.5703125" style="1632" bestFit="1" customWidth="1"/>
    <col min="15673" max="15673" width="9.140625" style="1632"/>
    <col min="15674" max="15674" width="9.5703125" style="1632" bestFit="1" customWidth="1"/>
    <col min="15675" max="15675" width="9.140625" style="1632"/>
    <col min="15676" max="15676" width="9.5703125" style="1632" bestFit="1" customWidth="1"/>
    <col min="15677" max="15873" width="9.140625" style="1632"/>
    <col min="15874" max="15874" width="28" style="1632" customWidth="1"/>
    <col min="15875" max="15926" width="11.7109375" style="1632" customWidth="1"/>
    <col min="15927" max="15927" width="9.140625" style="1632"/>
    <col min="15928" max="15928" width="9.5703125" style="1632" bestFit="1" customWidth="1"/>
    <col min="15929" max="15929" width="9.140625" style="1632"/>
    <col min="15930" max="15930" width="9.5703125" style="1632" bestFit="1" customWidth="1"/>
    <col min="15931" max="15931" width="9.140625" style="1632"/>
    <col min="15932" max="15932" width="9.5703125" style="1632" bestFit="1" customWidth="1"/>
    <col min="15933" max="16129" width="9.140625" style="1632"/>
    <col min="16130" max="16130" width="28" style="1632" customWidth="1"/>
    <col min="16131" max="16182" width="11.7109375" style="1632" customWidth="1"/>
    <col min="16183" max="16183" width="9.140625" style="1632"/>
    <col min="16184" max="16184" width="9.5703125" style="1632" bestFit="1" customWidth="1"/>
    <col min="16185" max="16185" width="9.140625" style="1632"/>
    <col min="16186" max="16186" width="9.5703125" style="1632" bestFit="1" customWidth="1"/>
    <col min="16187" max="16187" width="9.140625" style="1632"/>
    <col min="16188" max="16188" width="9.5703125" style="1632" bestFit="1" customWidth="1"/>
    <col min="16189" max="16384" width="9.140625" style="1632"/>
  </cols>
  <sheetData>
    <row r="1" spans="1:54" ht="21.75" customHeight="1" x14ac:dyDescent="0.2">
      <c r="A1" s="1658" t="s">
        <v>846</v>
      </c>
      <c r="B1" s="1658"/>
      <c r="C1" s="1655"/>
      <c r="D1" s="1655"/>
      <c r="E1" s="1657"/>
      <c r="F1" s="1657"/>
      <c r="G1" s="1657"/>
      <c r="H1" s="1657"/>
      <c r="I1" s="1657"/>
      <c r="J1" s="1657"/>
      <c r="K1" s="1657"/>
      <c r="L1" s="1657"/>
      <c r="M1" s="1657"/>
      <c r="N1" s="1657"/>
      <c r="O1" s="1657"/>
      <c r="P1" s="1657"/>
      <c r="Q1" s="1657"/>
      <c r="R1" s="1657"/>
      <c r="S1" s="1657"/>
      <c r="T1" s="1657"/>
      <c r="U1" s="1657"/>
      <c r="V1" s="1657"/>
      <c r="W1" s="1657"/>
      <c r="X1" s="1657"/>
      <c r="AA1" s="1656"/>
      <c r="AB1" s="1656"/>
      <c r="AC1" s="1656"/>
      <c r="AD1" s="1656"/>
      <c r="AE1" s="1656"/>
      <c r="AF1" s="1656"/>
      <c r="AG1" s="1656"/>
      <c r="AH1" s="1656"/>
      <c r="AI1" s="1656"/>
      <c r="AJ1" s="1656"/>
      <c r="AK1" s="1656"/>
      <c r="AL1" s="1656"/>
      <c r="BA1" s="1655"/>
      <c r="BB1" s="1655"/>
    </row>
    <row r="2" spans="1:54" ht="21.75" customHeight="1" x14ac:dyDescent="0.2">
      <c r="A2" s="1654" t="s">
        <v>724</v>
      </c>
      <c r="B2" s="1654"/>
      <c r="C2" s="1654"/>
      <c r="D2" s="1654"/>
      <c r="E2" s="1654"/>
      <c r="F2" s="1654"/>
      <c r="G2" s="1654"/>
      <c r="H2" s="1654"/>
      <c r="I2" s="1654"/>
      <c r="J2" s="1654"/>
      <c r="K2" s="1654"/>
      <c r="L2" s="1654"/>
      <c r="M2" s="1654"/>
      <c r="N2" s="1654"/>
      <c r="O2" s="1654"/>
      <c r="P2" s="1654"/>
      <c r="Q2" s="1654"/>
      <c r="R2" s="1654"/>
      <c r="S2" s="1654"/>
      <c r="T2" s="1654"/>
      <c r="U2" s="1654"/>
      <c r="V2" s="1654"/>
      <c r="W2" s="1654"/>
      <c r="X2" s="1654"/>
      <c r="Y2" s="1654"/>
      <c r="Z2" s="1654"/>
      <c r="AA2" s="1654"/>
      <c r="AB2" s="1654"/>
      <c r="AC2" s="1654"/>
      <c r="AD2" s="1654"/>
      <c r="AE2" s="1654"/>
      <c r="AF2" s="1654"/>
      <c r="AG2" s="1654"/>
      <c r="AH2" s="1654"/>
      <c r="AI2" s="1654"/>
      <c r="AJ2" s="1654"/>
      <c r="AK2" s="1654"/>
      <c r="AL2" s="1654"/>
      <c r="AM2" s="1654"/>
      <c r="AN2" s="1654"/>
      <c r="AO2" s="1654"/>
      <c r="AP2" s="1654"/>
      <c r="AQ2" s="1654"/>
      <c r="AR2" s="1654"/>
      <c r="AS2" s="1654"/>
      <c r="AT2" s="1654"/>
      <c r="AU2" s="1654"/>
      <c r="AV2" s="1654"/>
      <c r="AW2" s="1654"/>
      <c r="AX2" s="1654"/>
      <c r="AY2" s="1654"/>
      <c r="AZ2" s="1654"/>
      <c r="BA2" s="1654"/>
      <c r="BB2" s="1654"/>
    </row>
    <row r="3" spans="1:54" ht="20.100000000000001" customHeight="1" x14ac:dyDescent="0.2">
      <c r="A3" s="1651" t="s">
        <v>676</v>
      </c>
      <c r="B3" s="1651" t="s">
        <v>126</v>
      </c>
      <c r="C3" s="1652" t="s">
        <v>112</v>
      </c>
      <c r="D3" s="1652"/>
      <c r="E3" s="1652" t="s">
        <v>845</v>
      </c>
      <c r="F3" s="1652"/>
      <c r="G3" s="1652" t="s">
        <v>692</v>
      </c>
      <c r="H3" s="1652"/>
      <c r="I3" s="1652" t="s">
        <v>691</v>
      </c>
      <c r="J3" s="1652"/>
      <c r="K3" s="1652" t="s">
        <v>686</v>
      </c>
      <c r="L3" s="1652"/>
      <c r="M3" s="1653" t="s">
        <v>681</v>
      </c>
      <c r="N3" s="1653"/>
      <c r="O3" s="1653" t="s">
        <v>689</v>
      </c>
      <c r="P3" s="1653"/>
      <c r="Q3" s="1653" t="s">
        <v>844</v>
      </c>
      <c r="R3" s="1653"/>
      <c r="S3" s="1653" t="s">
        <v>843</v>
      </c>
      <c r="T3" s="1653"/>
      <c r="U3" s="1653" t="s">
        <v>96</v>
      </c>
      <c r="V3" s="1653"/>
      <c r="W3" s="1653" t="s">
        <v>690</v>
      </c>
      <c r="X3" s="1653"/>
      <c r="Y3" s="1653" t="s">
        <v>684</v>
      </c>
      <c r="Z3" s="1653"/>
      <c r="AA3" s="1653" t="s">
        <v>842</v>
      </c>
      <c r="AB3" s="1653"/>
      <c r="AC3" s="1652" t="s">
        <v>841</v>
      </c>
      <c r="AD3" s="1652"/>
      <c r="AE3" s="1652" t="s">
        <v>687</v>
      </c>
      <c r="AF3" s="1652"/>
      <c r="AG3" s="1652" t="s">
        <v>102</v>
      </c>
      <c r="AH3" s="1652"/>
      <c r="AI3" s="1652" t="s">
        <v>581</v>
      </c>
      <c r="AJ3" s="1652"/>
      <c r="AK3" s="1652" t="s">
        <v>693</v>
      </c>
      <c r="AL3" s="1652"/>
      <c r="AM3" s="1652" t="s">
        <v>840</v>
      </c>
      <c r="AN3" s="1652"/>
      <c r="AO3" s="1652" t="s">
        <v>839</v>
      </c>
      <c r="AP3" s="1652"/>
      <c r="AQ3" s="1652" t="s">
        <v>106</v>
      </c>
      <c r="AR3" s="1652"/>
      <c r="AS3" s="1652" t="s">
        <v>107</v>
      </c>
      <c r="AT3" s="1652"/>
      <c r="AU3" s="1652" t="s">
        <v>694</v>
      </c>
      <c r="AV3" s="1652"/>
      <c r="AW3" s="1652" t="s">
        <v>838</v>
      </c>
      <c r="AX3" s="1652"/>
      <c r="AY3" s="1652" t="s">
        <v>110</v>
      </c>
      <c r="AZ3" s="1652"/>
      <c r="BA3" s="1652" t="s">
        <v>186</v>
      </c>
      <c r="BB3" s="1652"/>
    </row>
    <row r="4" spans="1:54" ht="12.75" x14ac:dyDescent="0.2">
      <c r="A4" s="1651"/>
      <c r="B4" s="1651"/>
      <c r="C4" s="1650" t="s">
        <v>127</v>
      </c>
      <c r="D4" s="1650" t="s">
        <v>128</v>
      </c>
      <c r="E4" s="1650" t="s">
        <v>127</v>
      </c>
      <c r="F4" s="1650" t="s">
        <v>128</v>
      </c>
      <c r="G4" s="1650" t="s">
        <v>127</v>
      </c>
      <c r="H4" s="1650" t="s">
        <v>128</v>
      </c>
      <c r="I4" s="1650" t="s">
        <v>127</v>
      </c>
      <c r="J4" s="1650" t="s">
        <v>128</v>
      </c>
      <c r="K4" s="1650" t="s">
        <v>127</v>
      </c>
      <c r="L4" s="1650" t="s">
        <v>128</v>
      </c>
      <c r="M4" s="1650" t="s">
        <v>127</v>
      </c>
      <c r="N4" s="1650" t="s">
        <v>128</v>
      </c>
      <c r="O4" s="1650" t="s">
        <v>127</v>
      </c>
      <c r="P4" s="1650" t="s">
        <v>128</v>
      </c>
      <c r="Q4" s="1650" t="s">
        <v>127</v>
      </c>
      <c r="R4" s="1650" t="s">
        <v>128</v>
      </c>
      <c r="S4" s="1650" t="s">
        <v>127</v>
      </c>
      <c r="T4" s="1650" t="s">
        <v>128</v>
      </c>
      <c r="U4" s="1650" t="s">
        <v>127</v>
      </c>
      <c r="V4" s="1650" t="s">
        <v>128</v>
      </c>
      <c r="W4" s="1650" t="s">
        <v>127</v>
      </c>
      <c r="X4" s="1650" t="s">
        <v>128</v>
      </c>
      <c r="Y4" s="1650" t="s">
        <v>127</v>
      </c>
      <c r="Z4" s="1650" t="s">
        <v>128</v>
      </c>
      <c r="AA4" s="1650" t="s">
        <v>127</v>
      </c>
      <c r="AB4" s="1650" t="s">
        <v>128</v>
      </c>
      <c r="AC4" s="1650" t="s">
        <v>127</v>
      </c>
      <c r="AD4" s="1650" t="s">
        <v>128</v>
      </c>
      <c r="AE4" s="1650" t="s">
        <v>127</v>
      </c>
      <c r="AF4" s="1650" t="s">
        <v>128</v>
      </c>
      <c r="AG4" s="1650" t="s">
        <v>127</v>
      </c>
      <c r="AH4" s="1650" t="s">
        <v>128</v>
      </c>
      <c r="AI4" s="1650" t="s">
        <v>127</v>
      </c>
      <c r="AJ4" s="1650" t="s">
        <v>128</v>
      </c>
      <c r="AK4" s="1650" t="s">
        <v>127</v>
      </c>
      <c r="AL4" s="1650" t="s">
        <v>128</v>
      </c>
      <c r="AM4" s="1650" t="s">
        <v>127</v>
      </c>
      <c r="AN4" s="1650" t="s">
        <v>128</v>
      </c>
      <c r="AO4" s="1650" t="s">
        <v>127</v>
      </c>
      <c r="AP4" s="1650" t="s">
        <v>128</v>
      </c>
      <c r="AQ4" s="1650" t="s">
        <v>127</v>
      </c>
      <c r="AR4" s="1650" t="s">
        <v>128</v>
      </c>
      <c r="AS4" s="1650" t="s">
        <v>127</v>
      </c>
      <c r="AT4" s="1650" t="s">
        <v>128</v>
      </c>
      <c r="AU4" s="1650" t="s">
        <v>127</v>
      </c>
      <c r="AV4" s="1650" t="s">
        <v>128</v>
      </c>
      <c r="AW4" s="1650" t="s">
        <v>127</v>
      </c>
      <c r="AX4" s="1650" t="s">
        <v>128</v>
      </c>
      <c r="AY4" s="1650" t="s">
        <v>127</v>
      </c>
      <c r="AZ4" s="1650" t="s">
        <v>128</v>
      </c>
      <c r="BA4" s="1650" t="s">
        <v>127</v>
      </c>
      <c r="BB4" s="1650" t="s">
        <v>128</v>
      </c>
    </row>
    <row r="5" spans="1:54" ht="15" customHeight="1" x14ac:dyDescent="0.2">
      <c r="A5" s="1645">
        <v>1</v>
      </c>
      <c r="B5" s="1644" t="s">
        <v>129</v>
      </c>
      <c r="C5" s="1643">
        <v>1012116</v>
      </c>
      <c r="D5" s="1642">
        <v>2364.1972000000001</v>
      </c>
      <c r="E5" s="1643">
        <v>6759</v>
      </c>
      <c r="F5" s="1642">
        <v>49.249674869476607</v>
      </c>
      <c r="G5" s="1643">
        <v>0</v>
      </c>
      <c r="H5" s="1642">
        <v>0</v>
      </c>
      <c r="I5" s="1643">
        <v>654</v>
      </c>
      <c r="J5" s="1642">
        <v>3.8095496430000004</v>
      </c>
      <c r="K5" s="1643">
        <v>262</v>
      </c>
      <c r="L5" s="1642">
        <v>2.9607749000000001</v>
      </c>
      <c r="M5" s="1643">
        <v>10194</v>
      </c>
      <c r="N5" s="1642">
        <v>56.862247528979935</v>
      </c>
      <c r="O5" s="1643">
        <v>2653</v>
      </c>
      <c r="P5" s="1642">
        <v>14.557201746760018</v>
      </c>
      <c r="Q5" s="1643">
        <v>14149</v>
      </c>
      <c r="R5" s="1642">
        <v>38.03498512300002</v>
      </c>
      <c r="S5" s="1643">
        <v>482</v>
      </c>
      <c r="T5" s="1642">
        <v>3.9620823999999977</v>
      </c>
      <c r="U5" s="1643">
        <v>13487</v>
      </c>
      <c r="V5" s="1642">
        <v>91.12206300199999</v>
      </c>
      <c r="W5" s="1643">
        <v>444</v>
      </c>
      <c r="X5" s="1642">
        <v>2.8696926</v>
      </c>
      <c r="Y5" s="1643">
        <v>27357</v>
      </c>
      <c r="Z5" s="1642">
        <v>241.65633137499998</v>
      </c>
      <c r="AA5" s="1643">
        <v>9891</v>
      </c>
      <c r="AB5" s="1642">
        <v>121.52450075100001</v>
      </c>
      <c r="AC5" s="1643">
        <v>23896</v>
      </c>
      <c r="AD5" s="1642">
        <v>60.24354529999988</v>
      </c>
      <c r="AE5" s="1643">
        <v>10293</v>
      </c>
      <c r="AF5" s="1642">
        <v>97.6977847</v>
      </c>
      <c r="AG5" s="1643">
        <v>24588</v>
      </c>
      <c r="AH5" s="1642">
        <v>317.68039694499964</v>
      </c>
      <c r="AI5" s="1643">
        <v>2757</v>
      </c>
      <c r="AJ5" s="1642">
        <v>20.976748739999962</v>
      </c>
      <c r="AK5" s="1643">
        <v>981</v>
      </c>
      <c r="AL5" s="1642">
        <v>3.3627284999999998</v>
      </c>
      <c r="AM5" s="1643">
        <v>9476</v>
      </c>
      <c r="AN5" s="1642">
        <v>53.618426627000055</v>
      </c>
      <c r="AO5" s="1643">
        <v>0</v>
      </c>
      <c r="AP5" s="1642">
        <v>0</v>
      </c>
      <c r="AQ5" s="1643">
        <v>95278</v>
      </c>
      <c r="AR5" s="1642">
        <v>692.58010047599998</v>
      </c>
      <c r="AS5" s="1643">
        <v>35310</v>
      </c>
      <c r="AT5" s="1642">
        <v>93.904413070999595</v>
      </c>
      <c r="AU5" s="1643">
        <v>8923</v>
      </c>
      <c r="AV5" s="1642">
        <v>33.397801999999999</v>
      </c>
      <c r="AW5" s="1643">
        <v>14102</v>
      </c>
      <c r="AX5" s="1642">
        <v>92.263009705000002</v>
      </c>
      <c r="AY5" s="1641">
        <f>E5+G5+I5+K5+M5+O5+Q5+S5+U5+W5+Y5+AA5+AC5+AE5+AG5+AI5+AK5+AM5+AO5+AQ5+AS5+AU5+AW5</f>
        <v>311936</v>
      </c>
      <c r="AZ5" s="1640">
        <f>F5+H5+J5+L5+N5+P5+R5+T5+V5+X5+Z5+AB5+AD5+AF5+AH5+AJ5+AL5+AN5+AP5+AR5+AT5+AV5+AX5</f>
        <v>2092.3340600032157</v>
      </c>
      <c r="BA5" s="1641">
        <f>AY5+C5</f>
        <v>1324052</v>
      </c>
      <c r="BB5" s="1640">
        <f>AZ5+D5</f>
        <v>4456.5312600032157</v>
      </c>
    </row>
    <row r="6" spans="1:54" ht="15" customHeight="1" x14ac:dyDescent="0.2">
      <c r="A6" s="1645">
        <v>2</v>
      </c>
      <c r="B6" s="1644" t="s">
        <v>130</v>
      </c>
      <c r="C6" s="1643">
        <v>9140</v>
      </c>
      <c r="D6" s="1642">
        <v>29.422699999999999</v>
      </c>
      <c r="E6" s="1643">
        <v>103</v>
      </c>
      <c r="F6" s="1642">
        <v>1.4637041497686001</v>
      </c>
      <c r="G6" s="1643">
        <v>0</v>
      </c>
      <c r="H6" s="1642">
        <v>0</v>
      </c>
      <c r="I6" s="1643">
        <v>7</v>
      </c>
      <c r="J6" s="1642">
        <v>0.1944999</v>
      </c>
      <c r="K6" s="1643">
        <v>113</v>
      </c>
      <c r="L6" s="1642">
        <v>2.5090697999999998</v>
      </c>
      <c r="M6" s="1643">
        <v>264</v>
      </c>
      <c r="N6" s="1642">
        <v>2.8690890069999999</v>
      </c>
      <c r="O6" s="1643">
        <v>0</v>
      </c>
      <c r="P6" s="1642">
        <v>0</v>
      </c>
      <c r="Q6" s="1643">
        <v>118</v>
      </c>
      <c r="R6" s="1642">
        <v>1.0797834120000001</v>
      </c>
      <c r="S6" s="1643">
        <v>0</v>
      </c>
      <c r="T6" s="1642">
        <v>0</v>
      </c>
      <c r="U6" s="1643">
        <v>18</v>
      </c>
      <c r="V6" s="1642">
        <v>9.1576299999999999E-2</v>
      </c>
      <c r="W6" s="1643">
        <v>0</v>
      </c>
      <c r="X6" s="1642">
        <v>0</v>
      </c>
      <c r="Y6" s="1643">
        <v>437</v>
      </c>
      <c r="Z6" s="1642">
        <v>5.443970298</v>
      </c>
      <c r="AA6" s="1643">
        <v>89</v>
      </c>
      <c r="AB6" s="1642">
        <v>1.0982610000000002</v>
      </c>
      <c r="AC6" s="1643">
        <v>207</v>
      </c>
      <c r="AD6" s="1642">
        <v>4.4405336999999996</v>
      </c>
      <c r="AE6" s="1643">
        <v>0</v>
      </c>
      <c r="AF6" s="1642">
        <v>0</v>
      </c>
      <c r="AG6" s="1643">
        <v>484</v>
      </c>
      <c r="AH6" s="1642">
        <v>8.6101092809999997</v>
      </c>
      <c r="AI6" s="1643">
        <v>92</v>
      </c>
      <c r="AJ6" s="1642">
        <v>2.1698862960000005</v>
      </c>
      <c r="AK6" s="1643">
        <v>124</v>
      </c>
      <c r="AL6" s="1642">
        <v>0.6168304</v>
      </c>
      <c r="AM6" s="1643">
        <v>224</v>
      </c>
      <c r="AN6" s="1642">
        <v>3.6993605999999981</v>
      </c>
      <c r="AO6" s="1643">
        <v>0</v>
      </c>
      <c r="AP6" s="1642">
        <v>0</v>
      </c>
      <c r="AQ6" s="1643">
        <v>5469</v>
      </c>
      <c r="AR6" s="1642">
        <v>47.214988713000004</v>
      </c>
      <c r="AS6" s="1643">
        <v>130</v>
      </c>
      <c r="AT6" s="1642">
        <v>0.64258020000000016</v>
      </c>
      <c r="AU6" s="1643">
        <v>65</v>
      </c>
      <c r="AV6" s="1642">
        <v>0.56190819999999997</v>
      </c>
      <c r="AW6" s="1643">
        <v>0</v>
      </c>
      <c r="AX6" s="1642">
        <v>0</v>
      </c>
      <c r="AY6" s="1641">
        <f>E6+G6+I6+K6+M6+O6+Q6+S6+U6+W6+Y6+AA6+AC6+AE6+AG6+AI6+AK6+AM6+AO6+AQ6+AS6+AU6+AW6</f>
        <v>7944</v>
      </c>
      <c r="AZ6" s="1640">
        <f>F6+H6+J6+L6+N6+P6+R6+T6+V6+X6+Z6+AB6+AD6+AF6+AH6+AJ6+AL6+AN6+AP6+AR6+AT6+AV6+AX6</f>
        <v>82.706151256768607</v>
      </c>
      <c r="BA6" s="1641">
        <f>AY6+C6</f>
        <v>17084</v>
      </c>
      <c r="BB6" s="1640">
        <f>AZ6+D6</f>
        <v>112.1288512567686</v>
      </c>
    </row>
    <row r="7" spans="1:54" ht="15" customHeight="1" x14ac:dyDescent="0.2">
      <c r="A7" s="1645">
        <v>3</v>
      </c>
      <c r="B7" s="1644" t="s">
        <v>131</v>
      </c>
      <c r="C7" s="1643">
        <v>741943</v>
      </c>
      <c r="D7" s="1642">
        <v>1958.1546000000001</v>
      </c>
      <c r="E7" s="1643">
        <v>5984</v>
      </c>
      <c r="F7" s="1642">
        <v>37.0889602149309</v>
      </c>
      <c r="G7" s="1643">
        <v>0</v>
      </c>
      <c r="H7" s="1642">
        <v>0</v>
      </c>
      <c r="I7" s="1643">
        <v>766</v>
      </c>
      <c r="J7" s="1642">
        <v>6.6396635419999992</v>
      </c>
      <c r="K7" s="1643">
        <v>523</v>
      </c>
      <c r="L7" s="1642">
        <v>4.0331744999999994</v>
      </c>
      <c r="M7" s="1643">
        <v>14731</v>
      </c>
      <c r="N7" s="1642">
        <v>100.1816347219799</v>
      </c>
      <c r="O7" s="1643">
        <v>1849</v>
      </c>
      <c r="P7" s="1642">
        <v>9.746084904350008</v>
      </c>
      <c r="Q7" s="1643">
        <v>1822</v>
      </c>
      <c r="R7" s="1642">
        <v>16.601098727000004</v>
      </c>
      <c r="S7" s="1643">
        <v>178</v>
      </c>
      <c r="T7" s="1642">
        <v>0.86171710000000035</v>
      </c>
      <c r="U7" s="1643">
        <v>2678</v>
      </c>
      <c r="V7" s="1642">
        <v>12.755319621</v>
      </c>
      <c r="W7" s="1643">
        <v>1053</v>
      </c>
      <c r="X7" s="1642">
        <v>7.5146978000000004</v>
      </c>
      <c r="Y7" s="1643">
        <v>15884</v>
      </c>
      <c r="Z7" s="1642">
        <v>124.95062058500002</v>
      </c>
      <c r="AA7" s="1643">
        <v>7067</v>
      </c>
      <c r="AB7" s="1642">
        <v>79.693802734999991</v>
      </c>
      <c r="AC7" s="1643">
        <v>3937</v>
      </c>
      <c r="AD7" s="1642">
        <v>12.74310019999996</v>
      </c>
      <c r="AE7" s="1643">
        <v>11222</v>
      </c>
      <c r="AF7" s="1642">
        <v>80.94079450000001</v>
      </c>
      <c r="AG7" s="1643">
        <v>9301</v>
      </c>
      <c r="AH7" s="1642">
        <v>120.17037942499984</v>
      </c>
      <c r="AI7" s="1643">
        <v>5796</v>
      </c>
      <c r="AJ7" s="1642">
        <v>41.327626341000496</v>
      </c>
      <c r="AK7" s="1643">
        <v>1249</v>
      </c>
      <c r="AL7" s="1642">
        <v>4.8834190999999993</v>
      </c>
      <c r="AM7" s="1643">
        <v>7823</v>
      </c>
      <c r="AN7" s="1642">
        <v>42.759107045999883</v>
      </c>
      <c r="AO7" s="1643">
        <v>0</v>
      </c>
      <c r="AP7" s="1642">
        <v>0</v>
      </c>
      <c r="AQ7" s="1643">
        <v>69103</v>
      </c>
      <c r="AR7" s="1642">
        <v>410.47840879200004</v>
      </c>
      <c r="AS7" s="1643">
        <v>1175</v>
      </c>
      <c r="AT7" s="1642">
        <v>1.6404591999999991</v>
      </c>
      <c r="AU7" s="1643">
        <v>1143</v>
      </c>
      <c r="AV7" s="1642">
        <v>11.0995563</v>
      </c>
      <c r="AW7" s="1643">
        <v>8329</v>
      </c>
      <c r="AX7" s="1642">
        <v>68.435681380999995</v>
      </c>
      <c r="AY7" s="1641">
        <f>E7+G7+I7+K7+M7+O7+Q7+S7+U7+W7+Y7+AA7+AC7+AE7+AG7+AI7+AK7+AM7+AO7+AQ7+AS7+AU7+AW7</f>
        <v>171613</v>
      </c>
      <c r="AZ7" s="1640">
        <f>F7+H7+J7+L7+N7+P7+R7+T7+V7+X7+Z7+AB7+AD7+AF7+AH7+AJ7+AL7+AN7+AP7+AR7+AT7+AV7+AX7</f>
        <v>1194.5453067362607</v>
      </c>
      <c r="BA7" s="1641">
        <f>AY7+C7</f>
        <v>913556</v>
      </c>
      <c r="BB7" s="1640">
        <f>AZ7+D7</f>
        <v>3152.6999067362608</v>
      </c>
    </row>
    <row r="8" spans="1:54" ht="15" customHeight="1" x14ac:dyDescent="0.2">
      <c r="A8" s="1645">
        <v>4</v>
      </c>
      <c r="B8" s="1644" t="s">
        <v>132</v>
      </c>
      <c r="C8" s="1643">
        <v>1358465</v>
      </c>
      <c r="D8" s="1642">
        <v>2268.7318</v>
      </c>
      <c r="E8" s="1643">
        <v>9088</v>
      </c>
      <c r="F8" s="1642">
        <v>42.713001572634603</v>
      </c>
      <c r="G8" s="1643">
        <v>0</v>
      </c>
      <c r="H8" s="1642">
        <v>0</v>
      </c>
      <c r="I8" s="1643">
        <v>1059</v>
      </c>
      <c r="J8" s="1642">
        <v>7.1013652289999998</v>
      </c>
      <c r="K8" s="1643">
        <v>4994</v>
      </c>
      <c r="L8" s="1642">
        <v>6.0244716</v>
      </c>
      <c r="M8" s="1643">
        <v>29136</v>
      </c>
      <c r="N8" s="1642">
        <v>163.65785458089988</v>
      </c>
      <c r="O8" s="1643">
        <v>3627</v>
      </c>
      <c r="P8" s="1642">
        <v>16.436668328350009</v>
      </c>
      <c r="Q8" s="1643">
        <v>5702</v>
      </c>
      <c r="R8" s="1642">
        <v>42.218358184000039</v>
      </c>
      <c r="S8" s="1643">
        <v>133</v>
      </c>
      <c r="T8" s="1642">
        <v>0.61111513400000006</v>
      </c>
      <c r="U8" s="1643">
        <v>3613</v>
      </c>
      <c r="V8" s="1642">
        <v>12.628748043000002</v>
      </c>
      <c r="W8" s="1643">
        <v>1074</v>
      </c>
      <c r="X8" s="1642">
        <v>3.8844238</v>
      </c>
      <c r="Y8" s="1643">
        <v>22860</v>
      </c>
      <c r="Z8" s="1642">
        <v>193.487246244</v>
      </c>
      <c r="AA8" s="1643">
        <v>21264</v>
      </c>
      <c r="AB8" s="1642">
        <v>279.617624009</v>
      </c>
      <c r="AC8" s="1643">
        <v>7628</v>
      </c>
      <c r="AD8" s="1642">
        <v>34.805872300000097</v>
      </c>
      <c r="AE8" s="1643">
        <v>3197</v>
      </c>
      <c r="AF8" s="1642">
        <v>22.883545600000001</v>
      </c>
      <c r="AG8" s="1643">
        <v>12556</v>
      </c>
      <c r="AH8" s="1642">
        <v>162.66012019200002</v>
      </c>
      <c r="AI8" s="1643">
        <v>9606</v>
      </c>
      <c r="AJ8" s="1642">
        <v>52.249840702000746</v>
      </c>
      <c r="AK8" s="1643">
        <v>1007</v>
      </c>
      <c r="AL8" s="1642">
        <v>2.8793462000000001</v>
      </c>
      <c r="AM8" s="1643">
        <v>10584</v>
      </c>
      <c r="AN8" s="1642">
        <v>48.097010311999952</v>
      </c>
      <c r="AO8" s="1643">
        <v>0</v>
      </c>
      <c r="AP8" s="1642">
        <v>0</v>
      </c>
      <c r="AQ8" s="1643">
        <v>109638</v>
      </c>
      <c r="AR8" s="1642">
        <v>644.96465234099992</v>
      </c>
      <c r="AS8" s="1643">
        <v>18436</v>
      </c>
      <c r="AT8" s="1642">
        <v>31.187331079000352</v>
      </c>
      <c r="AU8" s="1643">
        <v>5580</v>
      </c>
      <c r="AV8" s="1642">
        <v>42.862627200000006</v>
      </c>
      <c r="AW8" s="1643">
        <v>8686</v>
      </c>
      <c r="AX8" s="1642">
        <v>73.932326326999998</v>
      </c>
      <c r="AY8" s="1641">
        <f>E8+G8+I8+K8+M8+O8+Q8+S8+U8+W8+Y8+AA8+AC8+AE8+AG8+AI8+AK8+AM8+AO8+AQ8+AS8+AU8+AW8</f>
        <v>289468</v>
      </c>
      <c r="AZ8" s="1640">
        <f>F8+H8+J8+L8+N8+P8+R8+T8+V8+X8+Z8+AB8+AD8+AF8+AH8+AJ8+AL8+AN8+AP8+AR8+AT8+AV8+AX8</f>
        <v>1884.9035489778857</v>
      </c>
      <c r="BA8" s="1641">
        <f>AY8+C8</f>
        <v>1647933</v>
      </c>
      <c r="BB8" s="1640">
        <f>AZ8+D8</f>
        <v>4153.6353489778858</v>
      </c>
    </row>
    <row r="9" spans="1:54" ht="15" customHeight="1" x14ac:dyDescent="0.2">
      <c r="A9" s="1645">
        <v>5</v>
      </c>
      <c r="B9" s="1644" t="s">
        <v>133</v>
      </c>
      <c r="C9" s="1643">
        <v>436598</v>
      </c>
      <c r="D9" s="1642">
        <v>918.84929999999997</v>
      </c>
      <c r="E9" s="1643">
        <v>2929</v>
      </c>
      <c r="F9" s="1642">
        <v>26.715084129027304</v>
      </c>
      <c r="G9" s="1643">
        <v>0</v>
      </c>
      <c r="H9" s="1642">
        <v>0</v>
      </c>
      <c r="I9" s="1643">
        <v>152</v>
      </c>
      <c r="J9" s="1642">
        <v>0.84354609999999997</v>
      </c>
      <c r="K9" s="1643">
        <v>164</v>
      </c>
      <c r="L9" s="1642">
        <v>0.77332279999999998</v>
      </c>
      <c r="M9" s="1643">
        <v>8746</v>
      </c>
      <c r="N9" s="1642">
        <v>60.776520921670013</v>
      </c>
      <c r="O9" s="1643">
        <v>669</v>
      </c>
      <c r="P9" s="1642">
        <v>4.1224704152699916</v>
      </c>
      <c r="Q9" s="1643">
        <v>2114</v>
      </c>
      <c r="R9" s="1642">
        <v>15.749716395000007</v>
      </c>
      <c r="S9" s="1643">
        <v>537</v>
      </c>
      <c r="T9" s="1642">
        <v>3.1789044979999983</v>
      </c>
      <c r="U9" s="1643">
        <v>208</v>
      </c>
      <c r="V9" s="1642">
        <v>1.2763379000000001</v>
      </c>
      <c r="W9" s="1643">
        <v>46</v>
      </c>
      <c r="X9" s="1642">
        <v>0.31471970000000005</v>
      </c>
      <c r="Y9" s="1643">
        <v>12517</v>
      </c>
      <c r="Z9" s="1642">
        <v>118.121933798</v>
      </c>
      <c r="AA9" s="1643">
        <v>7068</v>
      </c>
      <c r="AB9" s="1642">
        <v>85.627144830999995</v>
      </c>
      <c r="AC9" s="1643">
        <v>5481</v>
      </c>
      <c r="AD9" s="1642">
        <v>20.919939699999954</v>
      </c>
      <c r="AE9" s="1643">
        <v>2841</v>
      </c>
      <c r="AF9" s="1642">
        <v>20.891923800000001</v>
      </c>
      <c r="AG9" s="1643">
        <v>6929</v>
      </c>
      <c r="AH9" s="1642">
        <v>82.505495674999992</v>
      </c>
      <c r="AI9" s="1643">
        <v>1679</v>
      </c>
      <c r="AJ9" s="1642">
        <v>16.745281432999981</v>
      </c>
      <c r="AK9" s="1643">
        <v>1612</v>
      </c>
      <c r="AL9" s="1642">
        <v>6.1201907999999996</v>
      </c>
      <c r="AM9" s="1643">
        <v>1789</v>
      </c>
      <c r="AN9" s="1642">
        <v>13.603937559999972</v>
      </c>
      <c r="AO9" s="1643">
        <v>0</v>
      </c>
      <c r="AP9" s="1642">
        <v>0</v>
      </c>
      <c r="AQ9" s="1643">
        <v>55125</v>
      </c>
      <c r="AR9" s="1642">
        <v>426.56710308199996</v>
      </c>
      <c r="AS9" s="1643">
        <v>5617</v>
      </c>
      <c r="AT9" s="1642">
        <v>20.836552692999948</v>
      </c>
      <c r="AU9" s="1643">
        <v>1268</v>
      </c>
      <c r="AV9" s="1642">
        <v>11.242964499999999</v>
      </c>
      <c r="AW9" s="1643">
        <v>5789</v>
      </c>
      <c r="AX9" s="1642">
        <v>49.082437670999994</v>
      </c>
      <c r="AY9" s="1641">
        <f>E9+G9+I9+K9+M9+O9+Q9+S9+U9+W9+Y9+AA9+AC9+AE9+AG9+AI9+AK9+AM9+AO9+AQ9+AS9+AU9+AW9</f>
        <v>123280</v>
      </c>
      <c r="AZ9" s="1640">
        <f>F9+H9+J9+L9+N9+P9+R9+T9+V9+X9+Z9+AB9+AD9+AF9+AH9+AJ9+AL9+AN9+AP9+AR9+AT9+AV9+AX9</f>
        <v>986.015528401967</v>
      </c>
      <c r="BA9" s="1641">
        <f>AY9+C9</f>
        <v>559878</v>
      </c>
      <c r="BB9" s="1640">
        <f>AZ9+D9</f>
        <v>1904.8648284019669</v>
      </c>
    </row>
    <row r="10" spans="1:54" ht="15" customHeight="1" x14ac:dyDescent="0.2">
      <c r="A10" s="1645">
        <v>6</v>
      </c>
      <c r="B10" s="1644" t="s">
        <v>134</v>
      </c>
      <c r="C10" s="1643">
        <v>64846</v>
      </c>
      <c r="D10" s="1642">
        <v>247.02130000000002</v>
      </c>
      <c r="E10" s="1643">
        <v>593</v>
      </c>
      <c r="F10" s="1642">
        <v>6.4345943423225993</v>
      </c>
      <c r="G10" s="1643">
        <v>0</v>
      </c>
      <c r="H10" s="1642">
        <v>0</v>
      </c>
      <c r="I10" s="1643">
        <v>139</v>
      </c>
      <c r="J10" s="1642">
        <v>1.6632617000000001</v>
      </c>
      <c r="K10" s="1643">
        <v>68</v>
      </c>
      <c r="L10" s="1642">
        <v>0.76435939999999991</v>
      </c>
      <c r="M10" s="1643">
        <v>1435</v>
      </c>
      <c r="N10" s="1642">
        <v>20.558685270999998</v>
      </c>
      <c r="O10" s="1643">
        <v>123</v>
      </c>
      <c r="P10" s="1642">
        <v>0.66757703089999976</v>
      </c>
      <c r="Q10" s="1643">
        <v>764</v>
      </c>
      <c r="R10" s="1642">
        <v>9.8343816889999971</v>
      </c>
      <c r="S10" s="1643">
        <v>220</v>
      </c>
      <c r="T10" s="1642">
        <v>1.4695077460000006</v>
      </c>
      <c r="U10" s="1643">
        <v>166</v>
      </c>
      <c r="V10" s="1642">
        <v>1.9950656809999998</v>
      </c>
      <c r="W10" s="1643">
        <v>0</v>
      </c>
      <c r="X10" s="1642">
        <v>0</v>
      </c>
      <c r="Y10" s="1643">
        <v>3051</v>
      </c>
      <c r="Z10" s="1642">
        <v>51.382990707999994</v>
      </c>
      <c r="AA10" s="1643">
        <v>1961</v>
      </c>
      <c r="AB10" s="1642">
        <v>37.272267480000004</v>
      </c>
      <c r="AC10" s="1643">
        <v>1266</v>
      </c>
      <c r="AD10" s="1642">
        <v>15.813667799999937</v>
      </c>
      <c r="AE10" s="1643">
        <v>1696</v>
      </c>
      <c r="AF10" s="1642">
        <v>33.9236796</v>
      </c>
      <c r="AG10" s="1643">
        <v>3131</v>
      </c>
      <c r="AH10" s="1642">
        <v>54.920266940999973</v>
      </c>
      <c r="AI10" s="1643">
        <v>21</v>
      </c>
      <c r="AJ10" s="1642">
        <v>9.8593074000000003E-2</v>
      </c>
      <c r="AK10" s="1643">
        <v>19</v>
      </c>
      <c r="AL10" s="1642">
        <v>0.55198180000000008</v>
      </c>
      <c r="AM10" s="1643">
        <v>480</v>
      </c>
      <c r="AN10" s="1642">
        <v>7.6399833469999958</v>
      </c>
      <c r="AO10" s="1643">
        <v>0</v>
      </c>
      <c r="AP10" s="1642">
        <v>0</v>
      </c>
      <c r="AQ10" s="1643">
        <v>4299</v>
      </c>
      <c r="AR10" s="1642">
        <v>57.266795524999999</v>
      </c>
      <c r="AS10" s="1643">
        <v>359</v>
      </c>
      <c r="AT10" s="1642">
        <v>1.4307621000000006</v>
      </c>
      <c r="AU10" s="1643">
        <v>1115</v>
      </c>
      <c r="AV10" s="1642">
        <v>13.1629082</v>
      </c>
      <c r="AW10" s="1643">
        <v>1246</v>
      </c>
      <c r="AX10" s="1642">
        <v>13.905327472</v>
      </c>
      <c r="AY10" s="1641">
        <f>E10+G10+I10+K10+M10+O10+Q10+S10+U10+W10+Y10+AA10+AC10+AE10+AG10+AI10+AK10+AM10+AO10+AQ10+AS10+AU10+AW10</f>
        <v>22152</v>
      </c>
      <c r="AZ10" s="1640">
        <f>F10+H10+J10+L10+N10+P10+R10+T10+V10+X10+Z10+AB10+AD10+AF10+AH10+AJ10+AL10+AN10+AP10+AR10+AT10+AV10+AX10</f>
        <v>330.75665690722246</v>
      </c>
      <c r="BA10" s="1641">
        <f>AY10+C10</f>
        <v>86998</v>
      </c>
      <c r="BB10" s="1640">
        <f>AZ10+D10</f>
        <v>577.77795690722246</v>
      </c>
    </row>
    <row r="11" spans="1:54" ht="15" customHeight="1" x14ac:dyDescent="0.2">
      <c r="A11" s="1645">
        <v>7</v>
      </c>
      <c r="B11" s="1644" t="s">
        <v>135</v>
      </c>
      <c r="C11" s="1643">
        <v>1013598</v>
      </c>
      <c r="D11" s="1642">
        <v>3700.6113</v>
      </c>
      <c r="E11" s="1643">
        <v>5849</v>
      </c>
      <c r="F11" s="1642">
        <v>72.796887686089292</v>
      </c>
      <c r="G11" s="1643">
        <v>0</v>
      </c>
      <c r="H11" s="1642">
        <v>0</v>
      </c>
      <c r="I11" s="1643">
        <v>1525</v>
      </c>
      <c r="J11" s="1642">
        <v>12.235214859000001</v>
      </c>
      <c r="K11" s="1643">
        <v>972</v>
      </c>
      <c r="L11" s="1642">
        <v>10.368856300000001</v>
      </c>
      <c r="M11" s="1643">
        <v>30884</v>
      </c>
      <c r="N11" s="1642">
        <v>284.99012592054515</v>
      </c>
      <c r="O11" s="1643">
        <v>6290</v>
      </c>
      <c r="P11" s="1642">
        <v>57.225890863719599</v>
      </c>
      <c r="Q11" s="1643">
        <v>2113</v>
      </c>
      <c r="R11" s="1642">
        <v>25.805162691000014</v>
      </c>
      <c r="S11" s="1643">
        <v>1540</v>
      </c>
      <c r="T11" s="1642">
        <v>12.164522705999959</v>
      </c>
      <c r="U11" s="1643">
        <v>9949</v>
      </c>
      <c r="V11" s="1642">
        <v>47.936426379999993</v>
      </c>
      <c r="W11" s="1643">
        <v>2782</v>
      </c>
      <c r="X11" s="1642">
        <v>18.0849531</v>
      </c>
      <c r="Y11" s="1643">
        <v>62472</v>
      </c>
      <c r="Z11" s="1642">
        <v>735.8188174579999</v>
      </c>
      <c r="AA11" s="1643">
        <v>40205</v>
      </c>
      <c r="AB11" s="1642">
        <v>621.62050289700005</v>
      </c>
      <c r="AC11" s="1643">
        <v>37798</v>
      </c>
      <c r="AD11" s="1642">
        <v>284.841656899996</v>
      </c>
      <c r="AE11" s="1643">
        <v>25507</v>
      </c>
      <c r="AF11" s="1642">
        <v>302.38496350000003</v>
      </c>
      <c r="AG11" s="1643">
        <v>34138</v>
      </c>
      <c r="AH11" s="1642">
        <v>529.00939551199895</v>
      </c>
      <c r="AI11" s="1643">
        <v>3329</v>
      </c>
      <c r="AJ11" s="1642">
        <v>25.651334215999995</v>
      </c>
      <c r="AK11" s="1643">
        <v>846</v>
      </c>
      <c r="AL11" s="1642">
        <v>6.0024961000000001</v>
      </c>
      <c r="AM11" s="1643">
        <v>11425</v>
      </c>
      <c r="AN11" s="1642">
        <v>75.282291076000163</v>
      </c>
      <c r="AO11" s="1643">
        <v>0</v>
      </c>
      <c r="AP11" s="1642">
        <v>0</v>
      </c>
      <c r="AQ11" s="1643">
        <v>75315</v>
      </c>
      <c r="AR11" s="1642">
        <v>851.35421950199998</v>
      </c>
      <c r="AS11" s="1643">
        <v>7198</v>
      </c>
      <c r="AT11" s="1642">
        <v>10.428157003999985</v>
      </c>
      <c r="AU11" s="1643">
        <v>4629</v>
      </c>
      <c r="AV11" s="1642">
        <v>51.0417475</v>
      </c>
      <c r="AW11" s="1643">
        <v>47126</v>
      </c>
      <c r="AX11" s="1642">
        <v>460.22358799299997</v>
      </c>
      <c r="AY11" s="1641">
        <f>E11+G11+I11+K11+M11+O11+Q11+S11+U11+W11+Y11+AA11+AC11+AE11+AG11+AI11+AK11+AM11+AO11+AQ11+AS11+AU11+AW11</f>
        <v>411892</v>
      </c>
      <c r="AZ11" s="1640">
        <f>F11+H11+J11+L11+N11+P11+R11+T11+V11+X11+Z11+AB11+AD11+AF11+AH11+AJ11+AL11+AN11+AP11+AR11+AT11+AV11+AX11</f>
        <v>4495.2672101643493</v>
      </c>
      <c r="BA11" s="1641">
        <f>AY11+C11</f>
        <v>1425490</v>
      </c>
      <c r="BB11" s="1640">
        <f>AZ11+D11</f>
        <v>8195.8785101643498</v>
      </c>
    </row>
    <row r="12" spans="1:54" ht="15" customHeight="1" x14ac:dyDescent="0.2">
      <c r="A12" s="1645">
        <v>8</v>
      </c>
      <c r="B12" s="1644" t="s">
        <v>136</v>
      </c>
      <c r="C12" s="1643">
        <v>447059</v>
      </c>
      <c r="D12" s="1642">
        <v>1001.5115999999999</v>
      </c>
      <c r="E12" s="1643">
        <v>4889</v>
      </c>
      <c r="F12" s="1642">
        <v>46.461752415151103</v>
      </c>
      <c r="G12" s="1643">
        <v>0</v>
      </c>
      <c r="H12" s="1642">
        <v>0</v>
      </c>
      <c r="I12" s="1643">
        <v>882</v>
      </c>
      <c r="J12" s="1642">
        <v>8.5269096810000011</v>
      </c>
      <c r="K12" s="1643">
        <v>550</v>
      </c>
      <c r="L12" s="1642">
        <v>10.829029</v>
      </c>
      <c r="M12" s="1643">
        <v>15922</v>
      </c>
      <c r="N12" s="1642">
        <v>142.65105284349491</v>
      </c>
      <c r="O12" s="1643">
        <v>4057</v>
      </c>
      <c r="P12" s="1642">
        <v>26.276093195710114</v>
      </c>
      <c r="Q12" s="1643">
        <v>6195</v>
      </c>
      <c r="R12" s="1642">
        <v>63.914182358000012</v>
      </c>
      <c r="S12" s="1643">
        <v>621</v>
      </c>
      <c r="T12" s="1642">
        <v>3.9641474909999981</v>
      </c>
      <c r="U12" s="1643">
        <v>1741</v>
      </c>
      <c r="V12" s="1642">
        <v>12.164343195000001</v>
      </c>
      <c r="W12" s="1643">
        <v>946</v>
      </c>
      <c r="X12" s="1642">
        <v>7.0347353999999997</v>
      </c>
      <c r="Y12" s="1643">
        <v>47780</v>
      </c>
      <c r="Z12" s="1642">
        <v>557.31191678599987</v>
      </c>
      <c r="AA12" s="1643">
        <v>16221</v>
      </c>
      <c r="AB12" s="1642">
        <v>378.84130360899997</v>
      </c>
      <c r="AC12" s="1643">
        <v>4968</v>
      </c>
      <c r="AD12" s="1642">
        <v>23.944256100000061</v>
      </c>
      <c r="AE12" s="1643">
        <v>14470</v>
      </c>
      <c r="AF12" s="1642">
        <v>108.20034454500001</v>
      </c>
      <c r="AG12" s="1643">
        <v>150544</v>
      </c>
      <c r="AH12" s="1642">
        <v>514.92097127900172</v>
      </c>
      <c r="AI12" s="1643">
        <v>28391</v>
      </c>
      <c r="AJ12" s="1642">
        <v>99.574595945998695</v>
      </c>
      <c r="AK12" s="1643">
        <v>986</v>
      </c>
      <c r="AL12" s="1642">
        <v>4.0169573999999999</v>
      </c>
      <c r="AM12" s="1643">
        <v>2371</v>
      </c>
      <c r="AN12" s="1642">
        <v>15.846305736000001</v>
      </c>
      <c r="AO12" s="1643">
        <v>0</v>
      </c>
      <c r="AP12" s="1642">
        <v>0</v>
      </c>
      <c r="AQ12" s="1643">
        <v>50288</v>
      </c>
      <c r="AR12" s="1642">
        <v>491.94275745800002</v>
      </c>
      <c r="AS12" s="1643">
        <v>5273</v>
      </c>
      <c r="AT12" s="1642">
        <v>8.0993982509999825</v>
      </c>
      <c r="AU12" s="1643">
        <v>822</v>
      </c>
      <c r="AV12" s="1642">
        <v>5.4707380000000008</v>
      </c>
      <c r="AW12" s="1643">
        <v>103232</v>
      </c>
      <c r="AX12" s="1642">
        <v>435.79341533599995</v>
      </c>
      <c r="AY12" s="1641">
        <f>E12+G12+I12+K12+M12+O12+Q12+S12+U12+W12+Y12+AA12+AC12+AE12+AG12+AI12+AK12+AM12+AO12+AQ12+AS12+AU12+AW12</f>
        <v>461149</v>
      </c>
      <c r="AZ12" s="1640">
        <f>F12+H12+J12+L12+N12+P12+R12+T12+V12+X12+Z12+AB12+AD12+AF12+AH12+AJ12+AL12+AN12+AP12+AR12+AT12+AV12+AX12</f>
        <v>2965.7852060253563</v>
      </c>
      <c r="BA12" s="1641">
        <f>AY12+C12</f>
        <v>908208</v>
      </c>
      <c r="BB12" s="1640">
        <f>AZ12+D12</f>
        <v>3967.2968060253561</v>
      </c>
    </row>
    <row r="13" spans="1:54" ht="15" customHeight="1" x14ac:dyDescent="0.2">
      <c r="A13" s="1645">
        <v>9</v>
      </c>
      <c r="B13" s="1644" t="s">
        <v>137</v>
      </c>
      <c r="C13" s="1643">
        <v>203891</v>
      </c>
      <c r="D13" s="1642">
        <v>416.56889999999999</v>
      </c>
      <c r="E13" s="1643">
        <v>812</v>
      </c>
      <c r="F13" s="1642">
        <v>6.1110149065670996</v>
      </c>
      <c r="G13" s="1643">
        <v>0</v>
      </c>
      <c r="H13" s="1642">
        <v>0</v>
      </c>
      <c r="I13" s="1643">
        <v>43</v>
      </c>
      <c r="J13" s="1642">
        <v>0.36852542999999999</v>
      </c>
      <c r="K13" s="1643">
        <v>16</v>
      </c>
      <c r="L13" s="1642">
        <v>0.14228960000000002</v>
      </c>
      <c r="M13" s="1643">
        <v>3029</v>
      </c>
      <c r="N13" s="1642">
        <v>21.191273362539995</v>
      </c>
      <c r="O13" s="1643">
        <v>298</v>
      </c>
      <c r="P13" s="1642">
        <v>1.2018383759999993</v>
      </c>
      <c r="Q13" s="1643">
        <v>900</v>
      </c>
      <c r="R13" s="1642">
        <v>5.6878269110000019</v>
      </c>
      <c r="S13" s="1643">
        <v>187</v>
      </c>
      <c r="T13" s="1642">
        <v>0.97684249599999995</v>
      </c>
      <c r="U13" s="1643">
        <v>1282</v>
      </c>
      <c r="V13" s="1642">
        <v>4.5637242210000002</v>
      </c>
      <c r="W13" s="1643">
        <v>179</v>
      </c>
      <c r="X13" s="1642">
        <v>1.1288392</v>
      </c>
      <c r="Y13" s="1643">
        <v>7951</v>
      </c>
      <c r="Z13" s="1642">
        <v>102.85934873999999</v>
      </c>
      <c r="AA13" s="1643">
        <v>4224</v>
      </c>
      <c r="AB13" s="1642">
        <v>56.134439108999999</v>
      </c>
      <c r="AC13" s="1643">
        <v>860</v>
      </c>
      <c r="AD13" s="1642">
        <v>3.0484265999999991</v>
      </c>
      <c r="AE13" s="1643">
        <v>1336</v>
      </c>
      <c r="AF13" s="1642">
        <v>5.2414538000000004</v>
      </c>
      <c r="AG13" s="1643">
        <v>3403</v>
      </c>
      <c r="AH13" s="1642">
        <v>35.391520702000001</v>
      </c>
      <c r="AI13" s="1643">
        <v>12013</v>
      </c>
      <c r="AJ13" s="1642">
        <v>87.868344365001377</v>
      </c>
      <c r="AK13" s="1643">
        <v>1289</v>
      </c>
      <c r="AL13" s="1642">
        <v>4.6430518000000003</v>
      </c>
      <c r="AM13" s="1643">
        <v>2571</v>
      </c>
      <c r="AN13" s="1642">
        <v>19.634933630999974</v>
      </c>
      <c r="AO13" s="1643">
        <v>0</v>
      </c>
      <c r="AP13" s="1642">
        <v>0</v>
      </c>
      <c r="AQ13" s="1643">
        <v>27134</v>
      </c>
      <c r="AR13" s="1642">
        <v>292.28289803999996</v>
      </c>
      <c r="AS13" s="1643">
        <v>2059</v>
      </c>
      <c r="AT13" s="1642">
        <v>1.8630649999999975</v>
      </c>
      <c r="AU13" s="1643">
        <v>79</v>
      </c>
      <c r="AV13" s="1642">
        <v>0.78489140000000002</v>
      </c>
      <c r="AW13" s="1643">
        <v>587</v>
      </c>
      <c r="AX13" s="1642">
        <v>5.1136308760000002</v>
      </c>
      <c r="AY13" s="1641">
        <f>E13+G13+I13+K13+M13+O13+Q13+S13+U13+W13+Y13+AA13+AC13+AE13+AG13+AI13+AK13+AM13+AO13+AQ13+AS13+AU13+AW13</f>
        <v>70252</v>
      </c>
      <c r="AZ13" s="1640">
        <f>F13+H13+J13+L13+N13+P13+R13+T13+V13+X13+Z13+AB13+AD13+AF13+AH13+AJ13+AL13+AN13+AP13+AR13+AT13+AV13+AX13</f>
        <v>656.23817856610845</v>
      </c>
      <c r="BA13" s="1641">
        <f>AY13+C13</f>
        <v>274143</v>
      </c>
      <c r="BB13" s="1640">
        <f>AZ13+D13</f>
        <v>1072.8070785661084</v>
      </c>
    </row>
    <row r="14" spans="1:54" ht="15" customHeight="1" x14ac:dyDescent="0.2">
      <c r="A14" s="1645">
        <v>10</v>
      </c>
      <c r="B14" s="1644" t="s">
        <v>161</v>
      </c>
      <c r="C14" s="1643">
        <v>150520</v>
      </c>
      <c r="D14" s="1642">
        <v>314.67700000000002</v>
      </c>
      <c r="E14" s="1643">
        <v>306</v>
      </c>
      <c r="F14" s="1642">
        <v>1.4327656370000001</v>
      </c>
      <c r="G14" s="1643">
        <v>0</v>
      </c>
      <c r="H14" s="1642">
        <v>0</v>
      </c>
      <c r="I14" s="1643">
        <v>19</v>
      </c>
      <c r="J14" s="1642">
        <v>0.107228833</v>
      </c>
      <c r="K14" s="1643">
        <v>20</v>
      </c>
      <c r="L14" s="1642">
        <v>0.13012400000000002</v>
      </c>
      <c r="M14" s="1643">
        <v>3160</v>
      </c>
      <c r="N14" s="1642">
        <v>25.055471119600007</v>
      </c>
      <c r="O14" s="1643">
        <v>1145</v>
      </c>
      <c r="P14" s="1642">
        <v>3.4165126842799975</v>
      </c>
      <c r="Q14" s="1643">
        <v>605</v>
      </c>
      <c r="R14" s="1642">
        <v>4.4011725670000033</v>
      </c>
      <c r="S14" s="1643">
        <v>114</v>
      </c>
      <c r="T14" s="1642">
        <v>0.48430768700000015</v>
      </c>
      <c r="U14" s="1643">
        <v>930</v>
      </c>
      <c r="V14" s="1642">
        <v>3.8044249269999999</v>
      </c>
      <c r="W14" s="1643">
        <v>128</v>
      </c>
      <c r="X14" s="1642">
        <v>0.520895</v>
      </c>
      <c r="Y14" s="1643">
        <v>6365</v>
      </c>
      <c r="Z14" s="1642">
        <v>56.883962779000001</v>
      </c>
      <c r="AA14" s="1643">
        <v>3607</v>
      </c>
      <c r="AB14" s="1642">
        <v>37.356234578999995</v>
      </c>
      <c r="AC14" s="1643">
        <v>221</v>
      </c>
      <c r="AD14" s="1642">
        <v>1.3465833999999997</v>
      </c>
      <c r="AE14" s="1643">
        <v>118</v>
      </c>
      <c r="AF14" s="1642">
        <v>1.4072275000000001</v>
      </c>
      <c r="AG14" s="1643">
        <v>2964</v>
      </c>
      <c r="AH14" s="1642">
        <v>29.289001623000004</v>
      </c>
      <c r="AI14" s="1643">
        <v>29105</v>
      </c>
      <c r="AJ14" s="1642">
        <v>135.22748773799313</v>
      </c>
      <c r="AK14" s="1643">
        <v>1979</v>
      </c>
      <c r="AL14" s="1642">
        <v>10.0911498</v>
      </c>
      <c r="AM14" s="1643">
        <v>664</v>
      </c>
      <c r="AN14" s="1642">
        <v>4.0239019999999988</v>
      </c>
      <c r="AO14" s="1643">
        <v>0</v>
      </c>
      <c r="AP14" s="1642">
        <v>0</v>
      </c>
      <c r="AQ14" s="1643">
        <v>12643</v>
      </c>
      <c r="AR14" s="1642">
        <v>91.16362102299999</v>
      </c>
      <c r="AS14" s="1643">
        <v>962</v>
      </c>
      <c r="AT14" s="1642">
        <v>0.82748879999999947</v>
      </c>
      <c r="AU14" s="1643">
        <v>81</v>
      </c>
      <c r="AV14" s="1642">
        <v>0.52194490000000004</v>
      </c>
      <c r="AW14" s="1643">
        <v>66</v>
      </c>
      <c r="AX14" s="1642">
        <v>0.53094901499999991</v>
      </c>
      <c r="AY14" s="1641">
        <f>E14+G14+I14+K14+M14+O14+Q14+S14+U14+W14+Y14+AA14+AC14+AE14+AG14+AI14+AK14+AM14+AO14+AQ14+AS14+AU14+AW14</f>
        <v>65202</v>
      </c>
      <c r="AZ14" s="1640">
        <f>F14+H14+J14+L14+N14+P14+R14+T14+V14+X14+Z14+AB14+AD14+AF14+AH14+AJ14+AL14+AN14+AP14+AR14+AT14+AV14+AX14</f>
        <v>408.02245561187306</v>
      </c>
      <c r="BA14" s="1641">
        <f>AY14+C14</f>
        <v>215722</v>
      </c>
      <c r="BB14" s="1640">
        <f>AZ14+D14</f>
        <v>722.69945561187308</v>
      </c>
    </row>
    <row r="15" spans="1:54" ht="15" customHeight="1" x14ac:dyDescent="0.2">
      <c r="A15" s="1645">
        <v>11</v>
      </c>
      <c r="B15" s="1644" t="s">
        <v>837</v>
      </c>
      <c r="C15" s="1643">
        <v>496106</v>
      </c>
      <c r="D15" s="1642">
        <v>1359.0708</v>
      </c>
      <c r="E15" s="1643">
        <v>3965</v>
      </c>
      <c r="F15" s="1642">
        <v>25.309500448388899</v>
      </c>
      <c r="G15" s="1643">
        <v>0</v>
      </c>
      <c r="H15" s="1642">
        <v>0</v>
      </c>
      <c r="I15" s="1643">
        <v>628</v>
      </c>
      <c r="J15" s="1642">
        <v>4.1642051039999997</v>
      </c>
      <c r="K15" s="1643">
        <v>430</v>
      </c>
      <c r="L15" s="1642">
        <v>2.2178521999999998</v>
      </c>
      <c r="M15" s="1643">
        <v>15702</v>
      </c>
      <c r="N15" s="1642">
        <v>106.15550470231992</v>
      </c>
      <c r="O15" s="1643">
        <v>3905</v>
      </c>
      <c r="P15" s="1642">
        <v>17.670702277640011</v>
      </c>
      <c r="Q15" s="1643">
        <v>3138</v>
      </c>
      <c r="R15" s="1642">
        <v>41.300097920999931</v>
      </c>
      <c r="S15" s="1643">
        <v>378</v>
      </c>
      <c r="T15" s="1642">
        <v>1.7780513630000008</v>
      </c>
      <c r="U15" s="1643">
        <v>3358</v>
      </c>
      <c r="V15" s="1642">
        <v>13.028951862</v>
      </c>
      <c r="W15" s="1643">
        <v>328</v>
      </c>
      <c r="X15" s="1642">
        <v>1.666058</v>
      </c>
      <c r="Y15" s="1643">
        <v>12854</v>
      </c>
      <c r="Z15" s="1642">
        <v>120.22187448599999</v>
      </c>
      <c r="AA15" s="1643">
        <v>9380</v>
      </c>
      <c r="AB15" s="1642">
        <v>108.183037447</v>
      </c>
      <c r="AC15" s="1643">
        <v>3950</v>
      </c>
      <c r="AD15" s="1642">
        <v>19.417855599999974</v>
      </c>
      <c r="AE15" s="1643">
        <v>2551</v>
      </c>
      <c r="AF15" s="1642">
        <v>32.060757420000002</v>
      </c>
      <c r="AG15" s="1643">
        <v>8851</v>
      </c>
      <c r="AH15" s="1642">
        <v>113.12087113800003</v>
      </c>
      <c r="AI15" s="1643">
        <v>3764</v>
      </c>
      <c r="AJ15" s="1642">
        <v>39.556170914000106</v>
      </c>
      <c r="AK15" s="1643">
        <v>668</v>
      </c>
      <c r="AL15" s="1642">
        <v>2.3381353999999996</v>
      </c>
      <c r="AM15" s="1643">
        <v>6019</v>
      </c>
      <c r="AN15" s="1642">
        <v>37.258465910999931</v>
      </c>
      <c r="AO15" s="1643">
        <v>0</v>
      </c>
      <c r="AP15" s="1642">
        <v>0</v>
      </c>
      <c r="AQ15" s="1643">
        <v>57674</v>
      </c>
      <c r="AR15" s="1642">
        <v>421.27925285399999</v>
      </c>
      <c r="AS15" s="1643">
        <v>4564</v>
      </c>
      <c r="AT15" s="1642">
        <v>7.5280847999999967</v>
      </c>
      <c r="AU15" s="1643">
        <v>10037</v>
      </c>
      <c r="AV15" s="1642">
        <v>84.220029199999999</v>
      </c>
      <c r="AW15" s="1643">
        <v>8180</v>
      </c>
      <c r="AX15" s="1642">
        <v>69.409741066999999</v>
      </c>
      <c r="AY15" s="1641">
        <f>E15+G15+I15+K15+M15+O15+Q15+S15+U15+W15+Y15+AA15+AC15+AE15+AG15+AI15+AK15+AM15+AO15+AQ15+AS15+AU15+AW15</f>
        <v>160324</v>
      </c>
      <c r="AZ15" s="1640">
        <f>F15+H15+J15+L15+N15+P15+R15+T15+V15+X15+Z15+AB15+AD15+AF15+AH15+AJ15+AL15+AN15+AP15+AR15+AT15+AV15+AX15</f>
        <v>1267.8852001153489</v>
      </c>
      <c r="BA15" s="1641">
        <f>AY15+C15</f>
        <v>656430</v>
      </c>
      <c r="BB15" s="1640">
        <f>AZ15+D15</f>
        <v>2626.9560001153486</v>
      </c>
    </row>
    <row r="16" spans="1:54" ht="15" customHeight="1" x14ac:dyDescent="0.2">
      <c r="A16" s="1645">
        <v>12</v>
      </c>
      <c r="B16" s="1644" t="s">
        <v>139</v>
      </c>
      <c r="C16" s="1643">
        <v>1476582</v>
      </c>
      <c r="D16" s="1642">
        <v>3618.5216</v>
      </c>
      <c r="E16" s="1643">
        <v>3720</v>
      </c>
      <c r="F16" s="1642">
        <v>68.592346790435599</v>
      </c>
      <c r="G16" s="1643">
        <v>0</v>
      </c>
      <c r="H16" s="1642">
        <v>0</v>
      </c>
      <c r="I16" s="1643">
        <v>2715</v>
      </c>
      <c r="J16" s="1642">
        <v>21.907809971999995</v>
      </c>
      <c r="K16" s="1643">
        <v>941</v>
      </c>
      <c r="L16" s="1642">
        <v>13.108652899999999</v>
      </c>
      <c r="M16" s="1643">
        <v>19098</v>
      </c>
      <c r="N16" s="1642">
        <v>172.8658504410545</v>
      </c>
      <c r="O16" s="1643">
        <v>12498</v>
      </c>
      <c r="P16" s="1642">
        <v>76.37197683255954</v>
      </c>
      <c r="Q16" s="1643">
        <v>40363</v>
      </c>
      <c r="R16" s="1642">
        <v>312.05521895099912</v>
      </c>
      <c r="S16" s="1643">
        <v>296</v>
      </c>
      <c r="T16" s="1642">
        <v>1.2172537000000005</v>
      </c>
      <c r="U16" s="1643">
        <v>15527</v>
      </c>
      <c r="V16" s="1642">
        <v>147.39040072099991</v>
      </c>
      <c r="W16" s="1643">
        <v>1206</v>
      </c>
      <c r="X16" s="1642">
        <v>11.365470199999999</v>
      </c>
      <c r="Y16" s="1643">
        <v>46514</v>
      </c>
      <c r="Z16" s="1642">
        <v>715.62695674200017</v>
      </c>
      <c r="AA16" s="1643">
        <v>31476</v>
      </c>
      <c r="AB16" s="1642">
        <v>553.03250012199999</v>
      </c>
      <c r="AC16" s="1643">
        <v>10097</v>
      </c>
      <c r="AD16" s="1642">
        <v>55.973981000000066</v>
      </c>
      <c r="AE16" s="1643">
        <v>29978</v>
      </c>
      <c r="AF16" s="1642">
        <v>331.52536542799999</v>
      </c>
      <c r="AG16" s="1643">
        <v>30068</v>
      </c>
      <c r="AH16" s="1642">
        <v>434.67122975799793</v>
      </c>
      <c r="AI16" s="1643">
        <v>18696</v>
      </c>
      <c r="AJ16" s="1642">
        <v>89.274000545999115</v>
      </c>
      <c r="AK16" s="1643">
        <v>874</v>
      </c>
      <c r="AL16" s="1642">
        <v>3.5244739000000003</v>
      </c>
      <c r="AM16" s="1643">
        <v>7548</v>
      </c>
      <c r="AN16" s="1642">
        <v>51.179773154000152</v>
      </c>
      <c r="AO16" s="1643">
        <v>0</v>
      </c>
      <c r="AP16" s="1642">
        <v>0</v>
      </c>
      <c r="AQ16" s="1643">
        <v>108210</v>
      </c>
      <c r="AR16" s="1642">
        <v>1078.0060871379999</v>
      </c>
      <c r="AS16" s="1643">
        <v>21214</v>
      </c>
      <c r="AT16" s="1642">
        <v>29.72961676500012</v>
      </c>
      <c r="AU16" s="1643">
        <v>3281</v>
      </c>
      <c r="AV16" s="1642">
        <v>29.2827354</v>
      </c>
      <c r="AW16" s="1643">
        <v>18207</v>
      </c>
      <c r="AX16" s="1642">
        <v>322.19655541399999</v>
      </c>
      <c r="AY16" s="1641">
        <f>E16+G16+I16+K16+M16+O16+Q16+S16+U16+W16+Y16+AA16+AC16+AE16+AG16+AI16+AK16+AM16+AO16+AQ16+AS16+AU16+AW16</f>
        <v>422527</v>
      </c>
      <c r="AZ16" s="1640">
        <f>F16+H16+J16+L16+N16+P16+R16+T16+V16+X16+Z16+AB16+AD16+AF16+AH16+AJ16+AL16+AN16+AP16+AR16+AT16+AV16+AX16</f>
        <v>4518.8982558750458</v>
      </c>
      <c r="BA16" s="1641">
        <f>AY16+C16</f>
        <v>1899109</v>
      </c>
      <c r="BB16" s="1640">
        <f>AZ16+D16</f>
        <v>8137.4198558750459</v>
      </c>
    </row>
    <row r="17" spans="1:60" ht="15" customHeight="1" x14ac:dyDescent="0.2">
      <c r="A17" s="1645">
        <v>13</v>
      </c>
      <c r="B17" s="1644" t="s">
        <v>140</v>
      </c>
      <c r="C17" s="1643">
        <v>530169</v>
      </c>
      <c r="D17" s="1642">
        <v>2338.9304000000002</v>
      </c>
      <c r="E17" s="1643">
        <v>2822</v>
      </c>
      <c r="F17" s="1642">
        <v>21.990164579224903</v>
      </c>
      <c r="G17" s="1643">
        <v>0</v>
      </c>
      <c r="H17" s="1642">
        <v>0</v>
      </c>
      <c r="I17" s="1643">
        <v>17322</v>
      </c>
      <c r="J17" s="1642">
        <v>408.47873700700006</v>
      </c>
      <c r="K17" s="1643">
        <v>169</v>
      </c>
      <c r="L17" s="1642">
        <v>1.5853051999999999</v>
      </c>
      <c r="M17" s="1643">
        <v>13203</v>
      </c>
      <c r="N17" s="1642">
        <v>162.3923722169101</v>
      </c>
      <c r="O17" s="1643">
        <v>2482</v>
      </c>
      <c r="P17" s="1642">
        <v>18.581292946463272</v>
      </c>
      <c r="Q17" s="1643">
        <v>10529</v>
      </c>
      <c r="R17" s="1642">
        <v>173.59881951500009</v>
      </c>
      <c r="S17" s="1643">
        <v>4718</v>
      </c>
      <c r="T17" s="1642">
        <v>69.735938495000454</v>
      </c>
      <c r="U17" s="1643">
        <v>1711</v>
      </c>
      <c r="V17" s="1642">
        <v>23.167476767000004</v>
      </c>
      <c r="W17" s="1643">
        <v>936</v>
      </c>
      <c r="X17" s="1642">
        <v>9.7811594999999993</v>
      </c>
      <c r="Y17" s="1643">
        <v>25574</v>
      </c>
      <c r="Z17" s="1642">
        <v>296.38311328700001</v>
      </c>
      <c r="AA17" s="1643">
        <v>26299</v>
      </c>
      <c r="AB17" s="1642">
        <v>464.16984337499997</v>
      </c>
      <c r="AC17" s="1643">
        <v>2955</v>
      </c>
      <c r="AD17" s="1642">
        <v>18.911318999999985</v>
      </c>
      <c r="AE17" s="1643">
        <v>5539</v>
      </c>
      <c r="AF17" s="1642">
        <v>103.85745369999999</v>
      </c>
      <c r="AG17" s="1643">
        <v>12540</v>
      </c>
      <c r="AH17" s="1642">
        <v>267.08283607599986</v>
      </c>
      <c r="AI17" s="1643">
        <v>7614</v>
      </c>
      <c r="AJ17" s="1642">
        <v>70.91692692800072</v>
      </c>
      <c r="AK17" s="1643">
        <v>395</v>
      </c>
      <c r="AL17" s="1642">
        <v>1.1053501999999999</v>
      </c>
      <c r="AM17" s="1643">
        <v>5445</v>
      </c>
      <c r="AN17" s="1642">
        <v>68.765516376999969</v>
      </c>
      <c r="AO17" s="1643">
        <v>0</v>
      </c>
      <c r="AP17" s="1642">
        <v>0</v>
      </c>
      <c r="AQ17" s="1643">
        <v>69752</v>
      </c>
      <c r="AR17" s="1642">
        <v>920.69584168600011</v>
      </c>
      <c r="AS17" s="1643">
        <v>5440</v>
      </c>
      <c r="AT17" s="1642">
        <v>12.28264113799999</v>
      </c>
      <c r="AU17" s="1643">
        <v>1548</v>
      </c>
      <c r="AV17" s="1642">
        <v>17.969400700000001</v>
      </c>
      <c r="AW17" s="1643">
        <v>10765</v>
      </c>
      <c r="AX17" s="1642">
        <v>167.847215261</v>
      </c>
      <c r="AY17" s="1641">
        <f>E17+G17+I17+K17+M17+O17+Q17+S17+U17+W17+Y17+AA17+AC17+AE17+AG17+AI17+AK17+AM17+AO17+AQ17+AS17+AU17+AW17</f>
        <v>227758</v>
      </c>
      <c r="AZ17" s="1640">
        <f>F17+H17+J17+L17+N17+P17+R17+T17+V17+X17+Z17+AB17+AD17+AF17+AH17+AJ17+AL17+AN17+AP17+AR17+AT17+AV17+AX17</f>
        <v>3299.2987239546001</v>
      </c>
      <c r="BA17" s="1641">
        <f>AY17+C17</f>
        <v>757927</v>
      </c>
      <c r="BB17" s="1640">
        <f>AZ17+D17</f>
        <v>5638.2291239546003</v>
      </c>
    </row>
    <row r="18" spans="1:60" ht="15" customHeight="1" x14ac:dyDescent="0.2">
      <c r="A18" s="1645">
        <v>14</v>
      </c>
      <c r="B18" s="1644" t="s">
        <v>141</v>
      </c>
      <c r="C18" s="1643">
        <v>1003547</v>
      </c>
      <c r="D18" s="1642">
        <v>2009.8000000000002</v>
      </c>
      <c r="E18" s="1643">
        <v>5667</v>
      </c>
      <c r="F18" s="1642">
        <v>60.134004958707401</v>
      </c>
      <c r="G18" s="1643">
        <v>0</v>
      </c>
      <c r="H18" s="1642">
        <v>0</v>
      </c>
      <c r="I18" s="1643">
        <v>887</v>
      </c>
      <c r="J18" s="1642">
        <v>7.5864228800000006</v>
      </c>
      <c r="K18" s="1643">
        <v>1084</v>
      </c>
      <c r="L18" s="1642">
        <v>5.3726428999999998</v>
      </c>
      <c r="M18" s="1643">
        <v>20913</v>
      </c>
      <c r="N18" s="1642">
        <v>138.5526523003669</v>
      </c>
      <c r="O18" s="1643">
        <v>3892</v>
      </c>
      <c r="P18" s="1642">
        <v>24.842258996020092</v>
      </c>
      <c r="Q18" s="1643">
        <v>6528</v>
      </c>
      <c r="R18" s="1642">
        <v>38.871309234999998</v>
      </c>
      <c r="S18" s="1643">
        <v>683</v>
      </c>
      <c r="T18" s="1642">
        <v>3.997040189999991</v>
      </c>
      <c r="U18" s="1643">
        <v>2505</v>
      </c>
      <c r="V18" s="1642">
        <v>22.046069189000001</v>
      </c>
      <c r="W18" s="1643">
        <v>1096</v>
      </c>
      <c r="X18" s="1642">
        <v>6.8461545000000008</v>
      </c>
      <c r="Y18" s="1643">
        <v>34517</v>
      </c>
      <c r="Z18" s="1642">
        <v>289.23703152100001</v>
      </c>
      <c r="AA18" s="1643">
        <v>21271</v>
      </c>
      <c r="AB18" s="1642">
        <v>274.57949698599998</v>
      </c>
      <c r="AC18" s="1643">
        <v>10600</v>
      </c>
      <c r="AD18" s="1642">
        <v>66.235896100000318</v>
      </c>
      <c r="AE18" s="1643">
        <v>7421</v>
      </c>
      <c r="AF18" s="1642">
        <v>58.420922099999999</v>
      </c>
      <c r="AG18" s="1643">
        <v>14593</v>
      </c>
      <c r="AH18" s="1642">
        <v>177.34624502200015</v>
      </c>
      <c r="AI18" s="1643">
        <v>5442</v>
      </c>
      <c r="AJ18" s="1642">
        <v>45.493615126000371</v>
      </c>
      <c r="AK18" s="1643">
        <v>1202</v>
      </c>
      <c r="AL18" s="1642">
        <v>7.3304729000000002</v>
      </c>
      <c r="AM18" s="1643">
        <v>7992</v>
      </c>
      <c r="AN18" s="1642">
        <v>40.723913789000015</v>
      </c>
      <c r="AO18" s="1643">
        <v>0</v>
      </c>
      <c r="AP18" s="1642">
        <v>0</v>
      </c>
      <c r="AQ18" s="1643">
        <v>96626</v>
      </c>
      <c r="AR18" s="1642">
        <v>681.97698232099992</v>
      </c>
      <c r="AS18" s="1643">
        <v>12695</v>
      </c>
      <c r="AT18" s="1642">
        <v>26.337274322000045</v>
      </c>
      <c r="AU18" s="1643">
        <v>8151</v>
      </c>
      <c r="AV18" s="1642">
        <v>65.212159499999999</v>
      </c>
      <c r="AW18" s="1643">
        <v>10778</v>
      </c>
      <c r="AX18" s="1642">
        <v>78.352696662</v>
      </c>
      <c r="AY18" s="1641">
        <f>E18+G18+I18+K18+M18+O18+Q18+S18+U18+W18+Y18+AA18+AC18+AE18+AG18+AI18+AK18+AM18+AO18+AQ18+AS18+AU18+AW18</f>
        <v>274543</v>
      </c>
      <c r="AZ18" s="1640">
        <f>F18+H18+J18+L18+N18+P18+R18+T18+V18+X18+Z18+AB18+AD18+AF18+AH18+AJ18+AL18+AN18+AP18+AR18+AT18+AV18+AX18</f>
        <v>2119.4952614980953</v>
      </c>
      <c r="BA18" s="1641">
        <f>AY18+C18</f>
        <v>1278090</v>
      </c>
      <c r="BB18" s="1640">
        <f>AZ18+D18</f>
        <v>4129.295261498095</v>
      </c>
    </row>
    <row r="19" spans="1:60" ht="15" customHeight="1" x14ac:dyDescent="0.2">
      <c r="A19" s="1645">
        <v>15</v>
      </c>
      <c r="B19" s="1644" t="s">
        <v>142</v>
      </c>
      <c r="C19" s="1643">
        <v>2238081</v>
      </c>
      <c r="D19" s="1642">
        <v>6880.0439000000006</v>
      </c>
      <c r="E19" s="1643">
        <v>112441</v>
      </c>
      <c r="F19" s="1642">
        <v>1412.2156158351938</v>
      </c>
      <c r="G19" s="1643">
        <v>9330</v>
      </c>
      <c r="H19" s="1642">
        <v>10.445929941999999</v>
      </c>
      <c r="I19" s="1643">
        <v>3593</v>
      </c>
      <c r="J19" s="1642">
        <v>33.475519818999999</v>
      </c>
      <c r="K19" s="1643">
        <v>6928</v>
      </c>
      <c r="L19" s="1642">
        <v>52.258669400000002</v>
      </c>
      <c r="M19" s="1643">
        <v>56041</v>
      </c>
      <c r="N19" s="1642">
        <v>576.97574760653731</v>
      </c>
      <c r="O19" s="1643">
        <v>25624</v>
      </c>
      <c r="P19" s="1642">
        <v>131.22762127551817</v>
      </c>
      <c r="Q19" s="1643">
        <v>11198</v>
      </c>
      <c r="R19" s="1642">
        <v>242.81493942500018</v>
      </c>
      <c r="S19" s="1643">
        <v>42031</v>
      </c>
      <c r="T19" s="1642">
        <v>295.69082502098718</v>
      </c>
      <c r="U19" s="1643">
        <v>13778</v>
      </c>
      <c r="V19" s="1642">
        <v>76.65773108099998</v>
      </c>
      <c r="W19" s="1643">
        <v>8714</v>
      </c>
      <c r="X19" s="1642">
        <v>94.144100010999992</v>
      </c>
      <c r="Y19" s="1643">
        <v>170230</v>
      </c>
      <c r="Z19" s="1642">
        <v>3472.8421127750003</v>
      </c>
      <c r="AA19" s="1643">
        <v>163264</v>
      </c>
      <c r="AB19" s="1642">
        <v>2156.128892918</v>
      </c>
      <c r="AC19" s="1643">
        <v>24350</v>
      </c>
      <c r="AD19" s="1642">
        <v>171.92292920000079</v>
      </c>
      <c r="AE19" s="1643">
        <v>60548</v>
      </c>
      <c r="AF19" s="1642">
        <v>697.39902074999998</v>
      </c>
      <c r="AG19" s="1643">
        <v>68994</v>
      </c>
      <c r="AH19" s="1642">
        <v>1032.692998335003</v>
      </c>
      <c r="AI19" s="1643">
        <v>11191</v>
      </c>
      <c r="AJ19" s="1642">
        <v>106.41757555500023</v>
      </c>
      <c r="AK19" s="1643">
        <v>2249</v>
      </c>
      <c r="AL19" s="1642">
        <v>9.1716350000000002</v>
      </c>
      <c r="AM19" s="1643">
        <v>16570</v>
      </c>
      <c r="AN19" s="1642">
        <v>109.56041051400044</v>
      </c>
      <c r="AO19" s="1643">
        <v>0</v>
      </c>
      <c r="AP19" s="1642">
        <v>0</v>
      </c>
      <c r="AQ19" s="1643">
        <v>150406</v>
      </c>
      <c r="AR19" s="1642">
        <v>1653.9620521689999</v>
      </c>
      <c r="AS19" s="1643">
        <v>18064</v>
      </c>
      <c r="AT19" s="1642">
        <v>54.484025583000545</v>
      </c>
      <c r="AU19" s="1643">
        <v>26921</v>
      </c>
      <c r="AV19" s="1642">
        <v>323.25315367999997</v>
      </c>
      <c r="AW19" s="1643">
        <v>128794</v>
      </c>
      <c r="AX19" s="1642">
        <v>1429.3208571439977</v>
      </c>
      <c r="AY19" s="1641">
        <f>E19+G19+I19+K19+M19+O19+Q19+S19+U19+W19+Y19+AA19+AC19+AE19+AG19+AI19+AK19+AM19+AO19+AQ19+AS19+AU19+AW19</f>
        <v>1131259</v>
      </c>
      <c r="AZ19" s="1640">
        <f>F19+H19+J19+L19+N19+P19+R19+T19+V19+X19+Z19+AB19+AD19+AF19+AH19+AJ19+AL19+AN19+AP19+AR19+AT19+AV19+AX19</f>
        <v>14143.062363039238</v>
      </c>
      <c r="BA19" s="1641">
        <f>AY19+C19</f>
        <v>3369340</v>
      </c>
      <c r="BB19" s="1640">
        <f>AZ19+D19</f>
        <v>21023.106263039241</v>
      </c>
      <c r="BC19" s="1635"/>
      <c r="BD19" s="1634"/>
      <c r="BE19" s="1635"/>
      <c r="BF19" s="1634"/>
      <c r="BG19" s="1635"/>
      <c r="BH19" s="1634"/>
    </row>
    <row r="20" spans="1:60" ht="15" customHeight="1" x14ac:dyDescent="0.2">
      <c r="A20" s="1645">
        <v>16</v>
      </c>
      <c r="B20" s="1644" t="s">
        <v>143</v>
      </c>
      <c r="C20" s="1643">
        <v>15238</v>
      </c>
      <c r="D20" s="1642">
        <v>53.588000000000001</v>
      </c>
      <c r="E20" s="1643">
        <v>116</v>
      </c>
      <c r="F20" s="1642">
        <v>0.32409988186009997</v>
      </c>
      <c r="G20" s="1643">
        <v>0</v>
      </c>
      <c r="H20" s="1642">
        <v>0</v>
      </c>
      <c r="I20" s="1643">
        <v>5</v>
      </c>
      <c r="J20" s="1642">
        <v>4.7000099999999996E-2</v>
      </c>
      <c r="K20" s="1643">
        <v>14</v>
      </c>
      <c r="L20" s="1642">
        <v>0.17251610000000001</v>
      </c>
      <c r="M20" s="1643">
        <v>680</v>
      </c>
      <c r="N20" s="1642">
        <v>5.8390586235999997</v>
      </c>
      <c r="O20" s="1643">
        <v>0</v>
      </c>
      <c r="P20" s="1642">
        <v>0</v>
      </c>
      <c r="Q20" s="1643">
        <v>196</v>
      </c>
      <c r="R20" s="1642">
        <v>0.35901818800000002</v>
      </c>
      <c r="S20" s="1643">
        <v>0</v>
      </c>
      <c r="T20" s="1642">
        <v>0</v>
      </c>
      <c r="U20" s="1643">
        <v>15</v>
      </c>
      <c r="V20" s="1642">
        <v>8.3623799999999998E-2</v>
      </c>
      <c r="W20" s="1643">
        <v>0</v>
      </c>
      <c r="X20" s="1642">
        <v>0</v>
      </c>
      <c r="Y20" s="1643">
        <v>2953</v>
      </c>
      <c r="Z20" s="1642">
        <v>17.913550336999997</v>
      </c>
      <c r="AA20" s="1643">
        <v>1498</v>
      </c>
      <c r="AB20" s="1642">
        <v>14.208536147</v>
      </c>
      <c r="AC20" s="1643">
        <v>602</v>
      </c>
      <c r="AD20" s="1642">
        <v>2.9201739999999985</v>
      </c>
      <c r="AE20" s="1643">
        <v>0</v>
      </c>
      <c r="AF20" s="1642">
        <v>0</v>
      </c>
      <c r="AG20" s="1643">
        <v>1477</v>
      </c>
      <c r="AH20" s="1642">
        <v>19.838736909000005</v>
      </c>
      <c r="AI20" s="1643">
        <v>434</v>
      </c>
      <c r="AJ20" s="1642">
        <v>1.3596637679999983</v>
      </c>
      <c r="AK20" s="1643">
        <v>542</v>
      </c>
      <c r="AL20" s="1642">
        <v>2.6729858000000002</v>
      </c>
      <c r="AM20" s="1643">
        <v>292</v>
      </c>
      <c r="AN20" s="1642">
        <v>1.5146788999999994</v>
      </c>
      <c r="AO20" s="1643">
        <v>0</v>
      </c>
      <c r="AP20" s="1642">
        <v>0</v>
      </c>
      <c r="AQ20" s="1643">
        <v>6389</v>
      </c>
      <c r="AR20" s="1642">
        <v>27.441202381</v>
      </c>
      <c r="AS20" s="1643">
        <v>111</v>
      </c>
      <c r="AT20" s="1642">
        <v>0.20175870000000001</v>
      </c>
      <c r="AU20" s="1643">
        <v>54</v>
      </c>
      <c r="AV20" s="1642">
        <v>0.63994569999999995</v>
      </c>
      <c r="AW20" s="1643">
        <v>820</v>
      </c>
      <c r="AX20" s="1642">
        <v>7.2191857969999997</v>
      </c>
      <c r="AY20" s="1641">
        <f>E20+G20+I20+K20+M20+O20+Q20+S20+U20+W20+Y20+AA20+AC20+AE20+AG20+AI20+AK20+AM20+AO20+AQ20+AS20+AU20+AW20</f>
        <v>16198</v>
      </c>
      <c r="AZ20" s="1640">
        <f>F20+H20+J20+L20+N20+P20+R20+T20+V20+X20+Z20+AB20+AD20+AF20+AH20+AJ20+AL20+AN20+AP20+AR20+AT20+AV20+AX20</f>
        <v>102.75573513246007</v>
      </c>
      <c r="BA20" s="1641">
        <f>AY20+C20</f>
        <v>31436</v>
      </c>
      <c r="BB20" s="1640">
        <f>AZ20+D20</f>
        <v>156.34373513246007</v>
      </c>
    </row>
    <row r="21" spans="1:60" ht="15" customHeight="1" x14ac:dyDescent="0.2">
      <c r="A21" s="1645">
        <v>17</v>
      </c>
      <c r="B21" s="1644" t="s">
        <v>144</v>
      </c>
      <c r="C21" s="1643">
        <v>10762</v>
      </c>
      <c r="D21" s="1642">
        <v>55.619199999999999</v>
      </c>
      <c r="E21" s="1643">
        <v>637</v>
      </c>
      <c r="F21" s="1642">
        <v>5.1960166839999999</v>
      </c>
      <c r="G21" s="1643">
        <v>0</v>
      </c>
      <c r="H21" s="1642">
        <v>0</v>
      </c>
      <c r="I21" s="1643">
        <v>77</v>
      </c>
      <c r="J21" s="1642">
        <v>0.89484549999999996</v>
      </c>
      <c r="K21" s="1643">
        <v>5</v>
      </c>
      <c r="L21" s="1642">
        <v>3.27736E-2</v>
      </c>
      <c r="M21" s="1643">
        <v>357</v>
      </c>
      <c r="N21" s="1642">
        <v>4.0247380299999991</v>
      </c>
      <c r="O21" s="1643">
        <v>119</v>
      </c>
      <c r="P21" s="1642">
        <v>0.8865383749100002</v>
      </c>
      <c r="Q21" s="1643">
        <v>136</v>
      </c>
      <c r="R21" s="1642">
        <v>0.95918587500000008</v>
      </c>
      <c r="S21" s="1643">
        <v>0</v>
      </c>
      <c r="T21" s="1642">
        <v>0</v>
      </c>
      <c r="U21" s="1643">
        <v>246</v>
      </c>
      <c r="V21" s="1642">
        <v>0.99233359999999993</v>
      </c>
      <c r="W21" s="1643">
        <v>0</v>
      </c>
      <c r="X21" s="1642">
        <v>0</v>
      </c>
      <c r="Y21" s="1643">
        <v>1389</v>
      </c>
      <c r="Z21" s="1642">
        <v>12.653788606999999</v>
      </c>
      <c r="AA21" s="1643">
        <v>263</v>
      </c>
      <c r="AB21" s="1642">
        <v>3.3246889350000002</v>
      </c>
      <c r="AC21" s="1643">
        <v>235</v>
      </c>
      <c r="AD21" s="1642">
        <v>2.2228407000000008</v>
      </c>
      <c r="AE21" s="1643">
        <v>295</v>
      </c>
      <c r="AF21" s="1642">
        <v>1.0902362999999999</v>
      </c>
      <c r="AG21" s="1643">
        <v>603</v>
      </c>
      <c r="AH21" s="1642">
        <v>10.462211701000001</v>
      </c>
      <c r="AI21" s="1643">
        <v>71</v>
      </c>
      <c r="AJ21" s="1642">
        <v>0.47861506400000009</v>
      </c>
      <c r="AK21" s="1643">
        <v>723</v>
      </c>
      <c r="AL21" s="1642">
        <v>2.7262173999999999</v>
      </c>
      <c r="AM21" s="1643">
        <v>390</v>
      </c>
      <c r="AN21" s="1642">
        <v>2.9228396489999997</v>
      </c>
      <c r="AO21" s="1643">
        <v>0</v>
      </c>
      <c r="AP21" s="1642">
        <v>0</v>
      </c>
      <c r="AQ21" s="1643">
        <v>7440</v>
      </c>
      <c r="AR21" s="1642">
        <v>61.180422514</v>
      </c>
      <c r="AS21" s="1643">
        <v>27</v>
      </c>
      <c r="AT21" s="1642">
        <v>3.7927300000000004E-2</v>
      </c>
      <c r="AU21" s="1643">
        <v>32</v>
      </c>
      <c r="AV21" s="1642">
        <v>0.34588579999999997</v>
      </c>
      <c r="AW21" s="1643">
        <v>1</v>
      </c>
      <c r="AX21" s="1642">
        <v>0.01</v>
      </c>
      <c r="AY21" s="1641">
        <f>E21+G21+I21+K21+M21+O21+Q21+S21+U21+W21+Y21+AA21+AC21+AE21+AG21+AI21+AK21+AM21+AO21+AQ21+AS21+AU21+AW21</f>
        <v>13046</v>
      </c>
      <c r="AZ21" s="1640">
        <f>F21+H21+J21+L21+N21+P21+R21+T21+V21+X21+Z21+AB21+AD21+AF21+AH21+AJ21+AL21+AN21+AP21+AR21+AT21+AV21+AX21</f>
        <v>110.44210563391002</v>
      </c>
      <c r="BA21" s="1641">
        <f>AY21+C21</f>
        <v>23808</v>
      </c>
      <c r="BB21" s="1640">
        <f>AZ21+D21</f>
        <v>166.06130563391002</v>
      </c>
    </row>
    <row r="22" spans="1:60" ht="15" customHeight="1" x14ac:dyDescent="0.2">
      <c r="A22" s="1645">
        <v>18</v>
      </c>
      <c r="B22" s="1644" t="s">
        <v>145</v>
      </c>
      <c r="C22" s="1643">
        <v>3318</v>
      </c>
      <c r="D22" s="1642">
        <v>13.1341</v>
      </c>
      <c r="E22" s="1643">
        <v>0</v>
      </c>
      <c r="F22" s="1642">
        <v>0</v>
      </c>
      <c r="G22" s="1643">
        <v>0</v>
      </c>
      <c r="H22" s="1642">
        <v>0</v>
      </c>
      <c r="I22" s="1643">
        <v>12</v>
      </c>
      <c r="J22" s="1642">
        <v>0.22799620000000001</v>
      </c>
      <c r="K22" s="1643">
        <v>4</v>
      </c>
      <c r="L22" s="1642">
        <v>2.0826300000000002E-2</v>
      </c>
      <c r="M22" s="1643">
        <v>123</v>
      </c>
      <c r="N22" s="1642">
        <v>1.0115729760000001</v>
      </c>
      <c r="O22" s="1643">
        <v>36</v>
      </c>
      <c r="P22" s="1642">
        <v>0.24602566400000001</v>
      </c>
      <c r="Q22" s="1643">
        <v>34</v>
      </c>
      <c r="R22" s="1642">
        <v>0.15461207199999999</v>
      </c>
      <c r="S22" s="1643">
        <v>0</v>
      </c>
      <c r="T22" s="1642">
        <v>0</v>
      </c>
      <c r="U22" s="1643">
        <v>3</v>
      </c>
      <c r="V22" s="1642">
        <v>1.8574E-2</v>
      </c>
      <c r="W22" s="1643">
        <v>0</v>
      </c>
      <c r="X22" s="1642">
        <v>0</v>
      </c>
      <c r="Y22" s="1643">
        <v>470</v>
      </c>
      <c r="Z22" s="1642">
        <v>3.3202303249999998</v>
      </c>
      <c r="AA22" s="1643">
        <v>197</v>
      </c>
      <c r="AB22" s="1642">
        <v>3.0337055999999998</v>
      </c>
      <c r="AC22" s="1643">
        <v>36</v>
      </c>
      <c r="AD22" s="1642">
        <v>0.1091781</v>
      </c>
      <c r="AE22" s="1643">
        <v>0</v>
      </c>
      <c r="AF22" s="1642">
        <v>0</v>
      </c>
      <c r="AG22" s="1643">
        <v>249</v>
      </c>
      <c r="AH22" s="1642">
        <v>4.1281348599999994</v>
      </c>
      <c r="AI22" s="1643">
        <v>31</v>
      </c>
      <c r="AJ22" s="1642">
        <v>0.14384929700000004</v>
      </c>
      <c r="AK22" s="1643">
        <v>58</v>
      </c>
      <c r="AL22" s="1642">
        <v>0.1851641</v>
      </c>
      <c r="AM22" s="1643">
        <v>357</v>
      </c>
      <c r="AN22" s="1642">
        <v>5.0219212000000004</v>
      </c>
      <c r="AO22" s="1643">
        <v>0</v>
      </c>
      <c r="AP22" s="1642">
        <v>0</v>
      </c>
      <c r="AQ22" s="1643">
        <v>2731</v>
      </c>
      <c r="AR22" s="1642">
        <v>22.857415242000002</v>
      </c>
      <c r="AS22" s="1643">
        <v>1</v>
      </c>
      <c r="AT22" s="1642">
        <v>3.8999999999999999E-4</v>
      </c>
      <c r="AU22" s="1643">
        <v>14</v>
      </c>
      <c r="AV22" s="1642">
        <v>3.74588E-2</v>
      </c>
      <c r="AW22" s="1643">
        <v>0</v>
      </c>
      <c r="AX22" s="1642">
        <v>0</v>
      </c>
      <c r="AY22" s="1641">
        <f>E22+G22+I22+K22+M22+O22+Q22+S22+U22+W22+Y22+AA22+AC22+AE22+AG22+AI22+AK22+AM22+AO22+AQ22+AS22+AU22+AW22</f>
        <v>4356</v>
      </c>
      <c r="AZ22" s="1640">
        <f>F22+H22+J22+L22+N22+P22+R22+T22+V22+X22+Z22+AB22+AD22+AF22+AH22+AJ22+AL22+AN22+AP22+AR22+AT22+AV22+AX22</f>
        <v>40.517054736000006</v>
      </c>
      <c r="BA22" s="1641">
        <f>AY22+C22</f>
        <v>7674</v>
      </c>
      <c r="BB22" s="1640">
        <f>AZ22+D22</f>
        <v>53.651154736000009</v>
      </c>
    </row>
    <row r="23" spans="1:60" ht="15" customHeight="1" x14ac:dyDescent="0.2">
      <c r="A23" s="1645">
        <v>19</v>
      </c>
      <c r="B23" s="1644" t="s">
        <v>146</v>
      </c>
      <c r="C23" s="1643">
        <v>8458</v>
      </c>
      <c r="D23" s="1642">
        <v>24.843858700000002</v>
      </c>
      <c r="E23" s="1643">
        <v>160</v>
      </c>
      <c r="F23" s="1642">
        <v>2.0475910129999999</v>
      </c>
      <c r="G23" s="1643">
        <v>0</v>
      </c>
      <c r="H23" s="1642">
        <v>0</v>
      </c>
      <c r="I23" s="1643">
        <v>37</v>
      </c>
      <c r="J23" s="1642">
        <v>0.43327580000000004</v>
      </c>
      <c r="K23" s="1643">
        <v>27</v>
      </c>
      <c r="L23" s="1642">
        <v>0.38949999999999996</v>
      </c>
      <c r="M23" s="1643">
        <v>520</v>
      </c>
      <c r="N23" s="1642">
        <v>5.4420116813599986</v>
      </c>
      <c r="O23" s="1643">
        <v>0</v>
      </c>
      <c r="P23" s="1642">
        <v>0</v>
      </c>
      <c r="Q23" s="1643">
        <v>34</v>
      </c>
      <c r="R23" s="1642">
        <v>0.18678983400000004</v>
      </c>
      <c r="S23" s="1643">
        <v>0</v>
      </c>
      <c r="T23" s="1642">
        <v>0</v>
      </c>
      <c r="U23" s="1643">
        <v>14</v>
      </c>
      <c r="V23" s="1642">
        <v>0.20756490000000002</v>
      </c>
      <c r="W23" s="1643">
        <v>105</v>
      </c>
      <c r="X23" s="1642">
        <v>2.2676036000000002</v>
      </c>
      <c r="Y23" s="1643">
        <v>710</v>
      </c>
      <c r="Z23" s="1642">
        <v>5.1606563360000006</v>
      </c>
      <c r="AA23" s="1643">
        <v>571</v>
      </c>
      <c r="AB23" s="1642">
        <v>5.2909819850000002</v>
      </c>
      <c r="AC23" s="1643">
        <v>455</v>
      </c>
      <c r="AD23" s="1642">
        <v>3.6999454999999992</v>
      </c>
      <c r="AE23" s="1643">
        <v>0</v>
      </c>
      <c r="AF23" s="1642">
        <v>0</v>
      </c>
      <c r="AG23" s="1643">
        <v>1257</v>
      </c>
      <c r="AH23" s="1642">
        <v>19.672498143999995</v>
      </c>
      <c r="AI23" s="1643">
        <v>3</v>
      </c>
      <c r="AJ23" s="1642">
        <v>2.2000000000000002E-2</v>
      </c>
      <c r="AK23" s="1643">
        <v>267</v>
      </c>
      <c r="AL23" s="1642">
        <v>1.3075836999999999</v>
      </c>
      <c r="AM23" s="1643">
        <v>0</v>
      </c>
      <c r="AN23" s="1642">
        <v>0</v>
      </c>
      <c r="AO23" s="1643">
        <v>0</v>
      </c>
      <c r="AP23" s="1642">
        <v>0</v>
      </c>
      <c r="AQ23" s="1643">
        <v>7861</v>
      </c>
      <c r="AR23" s="1642">
        <v>35.697445044999995</v>
      </c>
      <c r="AS23" s="1643">
        <v>7</v>
      </c>
      <c r="AT23" s="1642">
        <v>2.6304399999999999E-2</v>
      </c>
      <c r="AU23" s="1643">
        <v>29</v>
      </c>
      <c r="AV23" s="1642">
        <v>0.11412449999999999</v>
      </c>
      <c r="AW23" s="1643">
        <v>0</v>
      </c>
      <c r="AX23" s="1642">
        <v>0</v>
      </c>
      <c r="AY23" s="1641">
        <f>E23+G23+I23+K23+M23+O23+Q23+S23+U23+W23+Y23+AA23+AC23+AE23+AG23+AI23+AK23+AM23+AO23+AQ23+AS23+AU23+AW23</f>
        <v>12057</v>
      </c>
      <c r="AZ23" s="1640">
        <f>F23+H23+J23+L23+N23+P23+R23+T23+V23+X23+Z23+AB23+AD23+AF23+AH23+AJ23+AL23+AN23+AP23+AR23+AT23+AV23+AX23</f>
        <v>81.965876438359984</v>
      </c>
      <c r="BA23" s="1641">
        <f>AY23+C23</f>
        <v>20515</v>
      </c>
      <c r="BB23" s="1640">
        <f>AZ23+D23</f>
        <v>106.80973513835998</v>
      </c>
    </row>
    <row r="24" spans="1:60" ht="15" customHeight="1" x14ac:dyDescent="0.2">
      <c r="A24" s="1645">
        <v>20</v>
      </c>
      <c r="B24" s="1644" t="s">
        <v>147</v>
      </c>
      <c r="C24" s="1643">
        <v>1056113</v>
      </c>
      <c r="D24" s="1642">
        <v>2020.9944</v>
      </c>
      <c r="E24" s="1643">
        <v>8246</v>
      </c>
      <c r="F24" s="1642">
        <v>55.406673060256601</v>
      </c>
      <c r="G24" s="1643">
        <v>0</v>
      </c>
      <c r="H24" s="1642">
        <v>0</v>
      </c>
      <c r="I24" s="1643">
        <v>1049</v>
      </c>
      <c r="J24" s="1642">
        <v>5.2461211050000003</v>
      </c>
      <c r="K24" s="1643">
        <v>839</v>
      </c>
      <c r="L24" s="1642">
        <v>7.5595163999999997</v>
      </c>
      <c r="M24" s="1643">
        <v>21474</v>
      </c>
      <c r="N24" s="1642">
        <v>155.73361823198482</v>
      </c>
      <c r="O24" s="1643">
        <v>6698</v>
      </c>
      <c r="P24" s="1642">
        <v>38.006014388810243</v>
      </c>
      <c r="Q24" s="1643">
        <v>5085</v>
      </c>
      <c r="R24" s="1642">
        <v>31.193464942999974</v>
      </c>
      <c r="S24" s="1643">
        <v>1025</v>
      </c>
      <c r="T24" s="1642">
        <v>4.7356011819999964</v>
      </c>
      <c r="U24" s="1643">
        <v>7087</v>
      </c>
      <c r="V24" s="1642">
        <v>38.165095311999998</v>
      </c>
      <c r="W24" s="1643">
        <v>2159</v>
      </c>
      <c r="X24" s="1642">
        <v>12.8026137</v>
      </c>
      <c r="Y24" s="1643">
        <v>23306</v>
      </c>
      <c r="Z24" s="1642">
        <v>213.35700434699999</v>
      </c>
      <c r="AA24" s="1643">
        <v>19211</v>
      </c>
      <c r="AB24" s="1642">
        <v>236.43076399699999</v>
      </c>
      <c r="AC24" s="1643">
        <v>5862</v>
      </c>
      <c r="AD24" s="1642">
        <v>26.322557299999929</v>
      </c>
      <c r="AE24" s="1643">
        <v>27598</v>
      </c>
      <c r="AF24" s="1642">
        <v>43.506935999999996</v>
      </c>
      <c r="AG24" s="1643">
        <v>17638</v>
      </c>
      <c r="AH24" s="1642">
        <v>204.33276722999932</v>
      </c>
      <c r="AI24" s="1643">
        <v>6562</v>
      </c>
      <c r="AJ24" s="1642">
        <v>39.22969508600022</v>
      </c>
      <c r="AK24" s="1643">
        <v>717</v>
      </c>
      <c r="AL24" s="1642">
        <v>3.4259249000000001</v>
      </c>
      <c r="AM24" s="1643">
        <v>7136</v>
      </c>
      <c r="AN24" s="1642">
        <v>34.608857358000002</v>
      </c>
      <c r="AO24" s="1643">
        <v>0</v>
      </c>
      <c r="AP24" s="1642">
        <v>0</v>
      </c>
      <c r="AQ24" s="1643">
        <v>110642</v>
      </c>
      <c r="AR24" s="1642">
        <v>767.33445726800005</v>
      </c>
      <c r="AS24" s="1643">
        <v>12166</v>
      </c>
      <c r="AT24" s="1642">
        <v>24.642739662000178</v>
      </c>
      <c r="AU24" s="1643">
        <v>7997</v>
      </c>
      <c r="AV24" s="1642">
        <v>45.567712049999997</v>
      </c>
      <c r="AW24" s="1643">
        <v>16865</v>
      </c>
      <c r="AX24" s="1642">
        <v>140.82983983299999</v>
      </c>
      <c r="AY24" s="1641">
        <f>E24+G24+I24+K24+M24+O24+Q24+S24+U24+W24+Y24+AA24+AC24+AE24+AG24+AI24+AK24+AM24+AO24+AQ24+AS24+AU24+AW24</f>
        <v>309362</v>
      </c>
      <c r="AZ24" s="1640">
        <f>F24+H24+J24+L24+N24+P24+R24+T24+V24+X24+Z24+AB24+AD24+AF24+AH24+AJ24+AL24+AN24+AP24+AR24+AT24+AV24+AX24</f>
        <v>2128.4379733540513</v>
      </c>
      <c r="BA24" s="1641">
        <f>AY24+C24</f>
        <v>1365475</v>
      </c>
      <c r="BB24" s="1640">
        <f>AZ24+D24</f>
        <v>4149.4323733540514</v>
      </c>
    </row>
    <row r="25" spans="1:60" ht="15" customHeight="1" x14ac:dyDescent="0.2">
      <c r="A25" s="1645">
        <v>21</v>
      </c>
      <c r="B25" s="1644" t="s">
        <v>148</v>
      </c>
      <c r="C25" s="1643">
        <v>486368</v>
      </c>
      <c r="D25" s="1642">
        <v>1047.8509000000001</v>
      </c>
      <c r="E25" s="1643">
        <v>1557</v>
      </c>
      <c r="F25" s="1642">
        <v>11.7855836481745</v>
      </c>
      <c r="G25" s="1643">
        <v>0</v>
      </c>
      <c r="H25" s="1642">
        <v>0</v>
      </c>
      <c r="I25" s="1643">
        <v>932</v>
      </c>
      <c r="J25" s="1642">
        <v>6.3545425099999999</v>
      </c>
      <c r="K25" s="1643">
        <v>214</v>
      </c>
      <c r="L25" s="1642">
        <v>1.7446419</v>
      </c>
      <c r="M25" s="1643">
        <v>14499</v>
      </c>
      <c r="N25" s="1642">
        <v>137.96269855266979</v>
      </c>
      <c r="O25" s="1643">
        <v>2353</v>
      </c>
      <c r="P25" s="1642">
        <v>12.339298002060005</v>
      </c>
      <c r="Q25" s="1643">
        <v>6996</v>
      </c>
      <c r="R25" s="1642">
        <v>54.475345667000013</v>
      </c>
      <c r="S25" s="1643">
        <v>1214</v>
      </c>
      <c r="T25" s="1642">
        <v>8.1665857479999833</v>
      </c>
      <c r="U25" s="1643">
        <v>2137</v>
      </c>
      <c r="V25" s="1642">
        <v>13.217229649</v>
      </c>
      <c r="W25" s="1643">
        <v>1030</v>
      </c>
      <c r="X25" s="1642">
        <v>7.6930429</v>
      </c>
      <c r="Y25" s="1643">
        <v>51479</v>
      </c>
      <c r="Z25" s="1642">
        <v>472.833219622</v>
      </c>
      <c r="AA25" s="1643">
        <v>19055</v>
      </c>
      <c r="AB25" s="1642">
        <v>225.496474095</v>
      </c>
      <c r="AC25" s="1643">
        <v>5664</v>
      </c>
      <c r="AD25" s="1642">
        <v>26.825488600000007</v>
      </c>
      <c r="AE25" s="1643">
        <v>6675</v>
      </c>
      <c r="AF25" s="1642">
        <v>49.374192500000007</v>
      </c>
      <c r="AG25" s="1643">
        <v>20956</v>
      </c>
      <c r="AH25" s="1642">
        <v>273.28028805299948</v>
      </c>
      <c r="AI25" s="1643">
        <v>16387</v>
      </c>
      <c r="AJ25" s="1642">
        <v>159.72663379599916</v>
      </c>
      <c r="AK25" s="1643">
        <v>2022</v>
      </c>
      <c r="AL25" s="1642">
        <v>9.2426123999999987</v>
      </c>
      <c r="AM25" s="1643">
        <v>2277</v>
      </c>
      <c r="AN25" s="1642">
        <v>16.456906115999974</v>
      </c>
      <c r="AO25" s="1643">
        <v>0</v>
      </c>
      <c r="AP25" s="1642">
        <v>0</v>
      </c>
      <c r="AQ25" s="1643">
        <v>55778</v>
      </c>
      <c r="AR25" s="1642">
        <v>440.97725029699996</v>
      </c>
      <c r="AS25" s="1643">
        <v>2999</v>
      </c>
      <c r="AT25" s="1642">
        <v>6.6818024789999901</v>
      </c>
      <c r="AU25" s="1643">
        <v>1246</v>
      </c>
      <c r="AV25" s="1642">
        <v>12.7864497</v>
      </c>
      <c r="AW25" s="1643">
        <v>11789</v>
      </c>
      <c r="AX25" s="1642">
        <v>122.84449202500001</v>
      </c>
      <c r="AY25" s="1641">
        <f>E25+G25+I25+K25+M25+O25+Q25+S25+U25+W25+Y25+AA25+AC25+AE25+AG25+AI25+AK25+AM25+AO25+AQ25+AS25+AU25+AW25</f>
        <v>227259</v>
      </c>
      <c r="AZ25" s="1640">
        <f>F25+H25+J25+L25+N25+P25+R25+T25+V25+X25+Z25+AB25+AD25+AF25+AH25+AJ25+AL25+AN25+AP25+AR25+AT25+AV25+AX25</f>
        <v>2070.2647782599029</v>
      </c>
      <c r="BA25" s="1641">
        <f>AY25+C25</f>
        <v>713627</v>
      </c>
      <c r="BB25" s="1640">
        <f>AZ25+D25</f>
        <v>3118.1156782599028</v>
      </c>
    </row>
    <row r="26" spans="1:60" ht="15" customHeight="1" x14ac:dyDescent="0.2">
      <c r="A26" s="1645">
        <v>22</v>
      </c>
      <c r="B26" s="1644" t="s">
        <v>836</v>
      </c>
      <c r="C26" s="1643">
        <v>1363600</v>
      </c>
      <c r="D26" s="1642">
        <v>2325.1787000000004</v>
      </c>
      <c r="E26" s="1643">
        <v>4688</v>
      </c>
      <c r="F26" s="1642">
        <v>44.743063766423901</v>
      </c>
      <c r="G26" s="1643">
        <v>0</v>
      </c>
      <c r="H26" s="1642">
        <v>0</v>
      </c>
      <c r="I26" s="1643">
        <v>371</v>
      </c>
      <c r="J26" s="1642">
        <v>3.0480947350000003</v>
      </c>
      <c r="K26" s="1643">
        <v>473</v>
      </c>
      <c r="L26" s="1642">
        <v>3.3015295000000004</v>
      </c>
      <c r="M26" s="1643">
        <v>16202</v>
      </c>
      <c r="N26" s="1642">
        <v>109.50345736805394</v>
      </c>
      <c r="O26" s="1643">
        <v>2144</v>
      </c>
      <c r="P26" s="1642">
        <v>13.315112050689997</v>
      </c>
      <c r="Q26" s="1643">
        <v>5580</v>
      </c>
      <c r="R26" s="1642">
        <v>26.255946225000017</v>
      </c>
      <c r="S26" s="1643">
        <v>345</v>
      </c>
      <c r="T26" s="1642">
        <v>2.3040600210000002</v>
      </c>
      <c r="U26" s="1643">
        <v>3347</v>
      </c>
      <c r="V26" s="1642">
        <v>19.468181033999997</v>
      </c>
      <c r="W26" s="1643">
        <v>1090</v>
      </c>
      <c r="X26" s="1642">
        <v>6.2865862999999997</v>
      </c>
      <c r="Y26" s="1643">
        <v>37869</v>
      </c>
      <c r="Z26" s="1642">
        <v>310.84295576599999</v>
      </c>
      <c r="AA26" s="1643">
        <v>37327</v>
      </c>
      <c r="AB26" s="1642">
        <v>382.72754831600002</v>
      </c>
      <c r="AC26" s="1643">
        <v>26507</v>
      </c>
      <c r="AD26" s="1642">
        <v>111.29839350000127</v>
      </c>
      <c r="AE26" s="1643">
        <v>8051</v>
      </c>
      <c r="AF26" s="1642">
        <v>61.398871200000002</v>
      </c>
      <c r="AG26" s="1643">
        <v>17300</v>
      </c>
      <c r="AH26" s="1642">
        <v>218.55907982299993</v>
      </c>
      <c r="AI26" s="1643">
        <v>5790</v>
      </c>
      <c r="AJ26" s="1642">
        <v>37.828801787000316</v>
      </c>
      <c r="AK26" s="1643">
        <v>1672</v>
      </c>
      <c r="AL26" s="1642">
        <v>6.3390018999999995</v>
      </c>
      <c r="AM26" s="1643">
        <v>2659</v>
      </c>
      <c r="AN26" s="1642">
        <v>10.983537490999977</v>
      </c>
      <c r="AO26" s="1643">
        <v>0</v>
      </c>
      <c r="AP26" s="1642">
        <v>0</v>
      </c>
      <c r="AQ26" s="1643">
        <v>110628</v>
      </c>
      <c r="AR26" s="1642">
        <v>806.98606798500009</v>
      </c>
      <c r="AS26" s="1643">
        <v>5855</v>
      </c>
      <c r="AT26" s="1642">
        <v>7.722743720000012</v>
      </c>
      <c r="AU26" s="1643">
        <v>2708</v>
      </c>
      <c r="AV26" s="1642">
        <v>18.394029799999998</v>
      </c>
      <c r="AW26" s="1643">
        <v>16628</v>
      </c>
      <c r="AX26" s="1642">
        <v>97.819120073000008</v>
      </c>
      <c r="AY26" s="1641">
        <f>E26+G26+I26+K26+M26+O26+Q26+S26+U26+W26+Y26+AA26+AC26+AE26+AG26+AI26+AK26+AM26+AO26+AQ26+AS26+AU26+AW26</f>
        <v>307234</v>
      </c>
      <c r="AZ26" s="1640">
        <f>F26+H26+J26+L26+N26+P26+R26+T26+V26+X26+Z26+AB26+AD26+AF26+AH26+AJ26+AL26+AN26+AP26+AR26+AT26+AV26+AX26</f>
        <v>2299.1261823611694</v>
      </c>
      <c r="BA26" s="1641">
        <f>AY26+C26</f>
        <v>1670834</v>
      </c>
      <c r="BB26" s="1640">
        <f>AZ26+D26</f>
        <v>4624.3048823611698</v>
      </c>
    </row>
    <row r="27" spans="1:60" ht="15" customHeight="1" x14ac:dyDescent="0.2">
      <c r="A27" s="1645">
        <v>23</v>
      </c>
      <c r="B27" s="1644" t="s">
        <v>150</v>
      </c>
      <c r="C27" s="1643">
        <v>7213</v>
      </c>
      <c r="D27" s="1642">
        <v>24.018199999999997</v>
      </c>
      <c r="E27" s="1643">
        <v>118</v>
      </c>
      <c r="F27" s="1642">
        <v>1.0375645443943999</v>
      </c>
      <c r="G27" s="1643">
        <v>0</v>
      </c>
      <c r="H27" s="1642">
        <v>0</v>
      </c>
      <c r="I27" s="1643">
        <v>9</v>
      </c>
      <c r="J27" s="1642">
        <v>7.3836800000000008E-2</v>
      </c>
      <c r="K27" s="1643">
        <v>3</v>
      </c>
      <c r="L27" s="1642">
        <v>1.3968E-2</v>
      </c>
      <c r="M27" s="1643">
        <v>557</v>
      </c>
      <c r="N27" s="1642">
        <v>6.0724425639999984</v>
      </c>
      <c r="O27" s="1643">
        <v>0</v>
      </c>
      <c r="P27" s="1642">
        <v>0</v>
      </c>
      <c r="Q27" s="1643">
        <v>170</v>
      </c>
      <c r="R27" s="1642">
        <v>0.97091919500000023</v>
      </c>
      <c r="S27" s="1643">
        <v>0</v>
      </c>
      <c r="T27" s="1642">
        <v>0</v>
      </c>
      <c r="U27" s="1643">
        <v>45</v>
      </c>
      <c r="V27" s="1642">
        <v>0.211983</v>
      </c>
      <c r="W27" s="1643">
        <v>0</v>
      </c>
      <c r="X27" s="1642">
        <v>0</v>
      </c>
      <c r="Y27" s="1643">
        <v>861</v>
      </c>
      <c r="Z27" s="1642">
        <v>11.120964542999999</v>
      </c>
      <c r="AA27" s="1643">
        <v>240</v>
      </c>
      <c r="AB27" s="1642">
        <v>2.6271858140000002</v>
      </c>
      <c r="AC27" s="1643">
        <v>121</v>
      </c>
      <c r="AD27" s="1642">
        <v>0.83091710000000019</v>
      </c>
      <c r="AE27" s="1643">
        <v>0</v>
      </c>
      <c r="AF27" s="1642">
        <v>0</v>
      </c>
      <c r="AG27" s="1643">
        <v>1102</v>
      </c>
      <c r="AH27" s="1642">
        <v>16.248505697000002</v>
      </c>
      <c r="AI27" s="1643">
        <v>72</v>
      </c>
      <c r="AJ27" s="1642">
        <v>0.3203999990000001</v>
      </c>
      <c r="AK27" s="1643">
        <v>59</v>
      </c>
      <c r="AL27" s="1642">
        <v>0.22130480000000002</v>
      </c>
      <c r="AM27" s="1643">
        <v>137</v>
      </c>
      <c r="AN27" s="1642">
        <v>1.2633181000000002</v>
      </c>
      <c r="AO27" s="1643">
        <v>0</v>
      </c>
      <c r="AP27" s="1642">
        <v>0</v>
      </c>
      <c r="AQ27" s="1643">
        <v>1801</v>
      </c>
      <c r="AR27" s="1642">
        <v>17.638586590999999</v>
      </c>
      <c r="AS27" s="1643">
        <v>99</v>
      </c>
      <c r="AT27" s="1642">
        <v>0.10688739999999999</v>
      </c>
      <c r="AU27" s="1643">
        <v>94</v>
      </c>
      <c r="AV27" s="1642">
        <v>0.92875649999999998</v>
      </c>
      <c r="AW27" s="1643">
        <v>27</v>
      </c>
      <c r="AX27" s="1642">
        <v>0.14856039999999998</v>
      </c>
      <c r="AY27" s="1641">
        <f>E27+G27+I27+K27+M27+O27+Q27+S27+U27+W27+Y27+AA27+AC27+AE27+AG27+AI27+AK27+AM27+AO27+AQ27+AS27+AU27+AW27</f>
        <v>5515</v>
      </c>
      <c r="AZ27" s="1640">
        <f>F27+H27+J27+L27+N27+P27+R27+T27+V27+X27+Z27+AB27+AD27+AF27+AH27+AJ27+AL27+AN27+AP27+AR27+AT27+AV27+AX27</f>
        <v>59.836101047394401</v>
      </c>
      <c r="BA27" s="1641">
        <f>AY27+C27</f>
        <v>12728</v>
      </c>
      <c r="BB27" s="1640">
        <f>AZ27+D27</f>
        <v>83.854301047394401</v>
      </c>
    </row>
    <row r="28" spans="1:60" ht="15" customHeight="1" x14ac:dyDescent="0.2">
      <c r="A28" s="1645">
        <v>24</v>
      </c>
      <c r="B28" s="1644" t="s">
        <v>835</v>
      </c>
      <c r="C28" s="1649">
        <v>1131005</v>
      </c>
      <c r="D28" s="1648">
        <v>3507.3746999999998</v>
      </c>
      <c r="E28" s="1649">
        <v>8987</v>
      </c>
      <c r="F28" s="1648">
        <v>89.353470082942422</v>
      </c>
      <c r="G28" s="1649">
        <v>0</v>
      </c>
      <c r="H28" s="1648">
        <v>0</v>
      </c>
      <c r="I28" s="1649">
        <v>3960</v>
      </c>
      <c r="J28" s="1648">
        <v>26.253267575999995</v>
      </c>
      <c r="K28" s="1649">
        <v>953</v>
      </c>
      <c r="L28" s="1648">
        <v>14.6348845</v>
      </c>
      <c r="M28" s="1649">
        <v>19817</v>
      </c>
      <c r="N28" s="1648">
        <v>151.17812045189635</v>
      </c>
      <c r="O28" s="1649">
        <v>6188</v>
      </c>
      <c r="P28" s="1648">
        <v>44.762255816530256</v>
      </c>
      <c r="Q28" s="1649">
        <v>12366</v>
      </c>
      <c r="R28" s="1648">
        <v>136.96252084600007</v>
      </c>
      <c r="S28" s="1649">
        <v>8281</v>
      </c>
      <c r="T28" s="1648">
        <v>12.678344502999934</v>
      </c>
      <c r="U28" s="1649">
        <v>11488</v>
      </c>
      <c r="V28" s="1648">
        <v>97.454671631999972</v>
      </c>
      <c r="W28" s="1649">
        <v>1404</v>
      </c>
      <c r="X28" s="1648">
        <v>11.743782100000001</v>
      </c>
      <c r="Y28" s="1649">
        <v>56827</v>
      </c>
      <c r="Z28" s="1648">
        <v>760.15844114000015</v>
      </c>
      <c r="AA28" s="1649">
        <v>62317</v>
      </c>
      <c r="AB28" s="1648">
        <v>757.49653004100003</v>
      </c>
      <c r="AC28" s="1649">
        <v>5597</v>
      </c>
      <c r="AD28" s="1648">
        <v>31.437761800000175</v>
      </c>
      <c r="AE28" s="1649">
        <v>28676</v>
      </c>
      <c r="AF28" s="1648">
        <v>265.9623181</v>
      </c>
      <c r="AG28" s="1649">
        <v>31279</v>
      </c>
      <c r="AH28" s="1648">
        <v>458.9808691329979</v>
      </c>
      <c r="AI28" s="1649">
        <v>3208</v>
      </c>
      <c r="AJ28" s="1648">
        <v>28.465269540000062</v>
      </c>
      <c r="AK28" s="1649">
        <v>891</v>
      </c>
      <c r="AL28" s="1648">
        <v>2.6524083000000003</v>
      </c>
      <c r="AM28" s="1649">
        <v>4239</v>
      </c>
      <c r="AN28" s="1648">
        <v>29.459622071999981</v>
      </c>
      <c r="AO28" s="1649">
        <v>0</v>
      </c>
      <c r="AP28" s="1648">
        <v>0</v>
      </c>
      <c r="AQ28" s="1649">
        <v>113528</v>
      </c>
      <c r="AR28" s="1648">
        <v>1093.647944928</v>
      </c>
      <c r="AS28" s="1649">
        <v>41637</v>
      </c>
      <c r="AT28" s="1648">
        <v>83.865922016000752</v>
      </c>
      <c r="AU28" s="1649">
        <v>3495</v>
      </c>
      <c r="AV28" s="1648">
        <v>33.012476100000001</v>
      </c>
      <c r="AW28" s="1649">
        <v>21877</v>
      </c>
      <c r="AX28" s="1648">
        <v>286.40945844700002</v>
      </c>
      <c r="AY28" s="1647">
        <f>E28+G28+I28+K28+M28+O28+Q28+S28+U28+W28+Y28+AA28+AC28+AE28+AG28+AI28+AK28+AM28+AO28+AQ28+AS28+AU28+AW28</f>
        <v>447015</v>
      </c>
      <c r="AZ28" s="1646">
        <f>F28+H28+J28+L28+N28+P28+R28+T28+V28+X28+Z28+AB28+AD28+AF28+AH28+AJ28+AL28+AN28+AP28+AR28+AT28+AV28+AX28</f>
        <v>4416.5703391253683</v>
      </c>
      <c r="BA28" s="1647">
        <f>AY28+C28</f>
        <v>1578020</v>
      </c>
      <c r="BB28" s="1646">
        <f>AZ28+D28</f>
        <v>7923.9450391253686</v>
      </c>
    </row>
    <row r="29" spans="1:60" ht="15" customHeight="1" x14ac:dyDescent="0.2">
      <c r="A29" s="1645">
        <v>25</v>
      </c>
      <c r="B29" s="1644" t="s">
        <v>152</v>
      </c>
      <c r="C29" s="1643">
        <v>642394</v>
      </c>
      <c r="D29" s="1642">
        <v>1675.4423000000002</v>
      </c>
      <c r="E29" s="1643">
        <v>4223</v>
      </c>
      <c r="F29" s="1642">
        <v>35.595163344510198</v>
      </c>
      <c r="G29" s="1643">
        <v>0</v>
      </c>
      <c r="H29" s="1642">
        <v>0</v>
      </c>
      <c r="I29" s="1643">
        <v>631</v>
      </c>
      <c r="J29" s="1642">
        <v>4.6736783499999994</v>
      </c>
      <c r="K29" s="1643">
        <v>447</v>
      </c>
      <c r="L29" s="1642">
        <v>5.3836389999999996</v>
      </c>
      <c r="M29" s="1643">
        <v>11888</v>
      </c>
      <c r="N29" s="1642">
        <v>92.481915599299839</v>
      </c>
      <c r="O29" s="1643">
        <v>4425</v>
      </c>
      <c r="P29" s="1642">
        <v>33.73076812722018</v>
      </c>
      <c r="Q29" s="1643">
        <v>3867</v>
      </c>
      <c r="R29" s="1642">
        <v>47.881519253999997</v>
      </c>
      <c r="S29" s="1643">
        <v>305</v>
      </c>
      <c r="T29" s="1642">
        <v>3.9460391999999969</v>
      </c>
      <c r="U29" s="1643">
        <v>10038</v>
      </c>
      <c r="V29" s="1642">
        <v>73.738010707000015</v>
      </c>
      <c r="W29" s="1643">
        <v>828</v>
      </c>
      <c r="X29" s="1642">
        <v>8.2803521999999994</v>
      </c>
      <c r="Y29" s="1643">
        <v>31516</v>
      </c>
      <c r="Z29" s="1642">
        <v>407.14024339299988</v>
      </c>
      <c r="AA29" s="1643">
        <v>17493</v>
      </c>
      <c r="AB29" s="1642">
        <v>292.11271101499995</v>
      </c>
      <c r="AC29" s="1643">
        <v>7058</v>
      </c>
      <c r="AD29" s="1642">
        <v>37.06195630000019</v>
      </c>
      <c r="AE29" s="1643">
        <v>11011</v>
      </c>
      <c r="AF29" s="1642">
        <v>122.2690601</v>
      </c>
      <c r="AG29" s="1643">
        <v>5683</v>
      </c>
      <c r="AH29" s="1642">
        <v>64.057519784000021</v>
      </c>
      <c r="AI29" s="1643">
        <v>1927</v>
      </c>
      <c r="AJ29" s="1642">
        <v>21.01988042599999</v>
      </c>
      <c r="AK29" s="1643">
        <v>703</v>
      </c>
      <c r="AL29" s="1642">
        <v>3.0586256999999999</v>
      </c>
      <c r="AM29" s="1643">
        <v>2928</v>
      </c>
      <c r="AN29" s="1642">
        <v>15.475834194999969</v>
      </c>
      <c r="AO29" s="1643">
        <v>0</v>
      </c>
      <c r="AP29" s="1642">
        <v>0</v>
      </c>
      <c r="AQ29" s="1643">
        <v>120232</v>
      </c>
      <c r="AR29" s="1642">
        <v>853.686711092</v>
      </c>
      <c r="AS29" s="1643">
        <v>33503</v>
      </c>
      <c r="AT29" s="1642">
        <v>83.967843078000556</v>
      </c>
      <c r="AU29" s="1643">
        <v>6591</v>
      </c>
      <c r="AV29" s="1642">
        <v>36.8854653</v>
      </c>
      <c r="AW29" s="1643">
        <v>19976</v>
      </c>
      <c r="AX29" s="1642">
        <v>179.98119745700001</v>
      </c>
      <c r="AY29" s="1641">
        <f>E29+G29+I29+K29+M29+O29+Q29+S29+U29+W29+Y29+AA29+AC29+AE29+AG29+AI29+AK29+AM29+AO29+AQ29+AS29+AU29+AW29</f>
        <v>295273</v>
      </c>
      <c r="AZ29" s="1640">
        <f>F29+H29+J29+L29+N29+P29+R29+T29+V29+X29+Z29+AB29+AD29+AF29+AH29+AJ29+AL29+AN29+AP29+AR29+AT29+AV29+AX29</f>
        <v>2422.4281336220311</v>
      </c>
      <c r="BA29" s="1641">
        <f>AY29+C29</f>
        <v>937667</v>
      </c>
      <c r="BB29" s="1640">
        <f>AZ29+D29</f>
        <v>4097.8704336220308</v>
      </c>
    </row>
    <row r="30" spans="1:60" ht="15" customHeight="1" x14ac:dyDescent="0.2">
      <c r="A30" s="1645">
        <v>26</v>
      </c>
      <c r="B30" s="1644" t="s">
        <v>153</v>
      </c>
      <c r="C30" s="1643">
        <v>109919</v>
      </c>
      <c r="D30" s="1642">
        <v>257.8503</v>
      </c>
      <c r="E30" s="1643">
        <v>130</v>
      </c>
      <c r="F30" s="1642">
        <v>0.51161197700000005</v>
      </c>
      <c r="G30" s="1643">
        <v>0</v>
      </c>
      <c r="H30" s="1642">
        <v>0</v>
      </c>
      <c r="I30" s="1643">
        <v>44</v>
      </c>
      <c r="J30" s="1642">
        <v>0.202872</v>
      </c>
      <c r="K30" s="1643">
        <v>286</v>
      </c>
      <c r="L30" s="1642">
        <v>1.4202820999999999</v>
      </c>
      <c r="M30" s="1643">
        <v>2981</v>
      </c>
      <c r="N30" s="1642">
        <v>16.538204776000001</v>
      </c>
      <c r="O30" s="1643">
        <v>119</v>
      </c>
      <c r="P30" s="1642">
        <v>0.35433925334000005</v>
      </c>
      <c r="Q30" s="1643">
        <v>252</v>
      </c>
      <c r="R30" s="1642">
        <v>1.3451308120000001</v>
      </c>
      <c r="S30" s="1643">
        <v>0</v>
      </c>
      <c r="T30" s="1642">
        <v>0</v>
      </c>
      <c r="U30" s="1643">
        <v>251</v>
      </c>
      <c r="V30" s="1642">
        <v>1.2784930999999999</v>
      </c>
      <c r="W30" s="1643">
        <v>0</v>
      </c>
      <c r="X30" s="1642">
        <v>0</v>
      </c>
      <c r="Y30" s="1643">
        <v>2009</v>
      </c>
      <c r="Z30" s="1642">
        <v>10.234686876000001</v>
      </c>
      <c r="AA30" s="1643">
        <v>663</v>
      </c>
      <c r="AB30" s="1642">
        <v>7.9608853499999999</v>
      </c>
      <c r="AC30" s="1643">
        <v>258</v>
      </c>
      <c r="AD30" s="1642">
        <v>1.2430019000000003</v>
      </c>
      <c r="AE30" s="1643">
        <v>1599</v>
      </c>
      <c r="AF30" s="1642">
        <v>8.1534100000000009</v>
      </c>
      <c r="AG30" s="1643">
        <v>1643</v>
      </c>
      <c r="AH30" s="1642">
        <v>16.388067433000003</v>
      </c>
      <c r="AI30" s="1643">
        <v>1108</v>
      </c>
      <c r="AJ30" s="1642">
        <v>6.6286392939999779</v>
      </c>
      <c r="AK30" s="1643">
        <v>377</v>
      </c>
      <c r="AL30" s="1642">
        <v>1.4365725999999999</v>
      </c>
      <c r="AM30" s="1643">
        <v>1455</v>
      </c>
      <c r="AN30" s="1642">
        <v>8.8418978919999969</v>
      </c>
      <c r="AO30" s="1643">
        <v>0</v>
      </c>
      <c r="AP30" s="1642">
        <v>0</v>
      </c>
      <c r="AQ30" s="1643">
        <v>6790</v>
      </c>
      <c r="AR30" s="1642">
        <v>49.555326914000005</v>
      </c>
      <c r="AS30" s="1643">
        <v>153</v>
      </c>
      <c r="AT30" s="1642">
        <v>0.17500629999999998</v>
      </c>
      <c r="AU30" s="1643">
        <v>128</v>
      </c>
      <c r="AV30" s="1642">
        <v>0.80001810000000007</v>
      </c>
      <c r="AW30" s="1643">
        <v>1126</v>
      </c>
      <c r="AX30" s="1642">
        <v>10.078923402999999</v>
      </c>
      <c r="AY30" s="1641">
        <v>21372</v>
      </c>
      <c r="AZ30" s="1640">
        <v>143.14737008033998</v>
      </c>
      <c r="BA30" s="1641">
        <v>131291</v>
      </c>
      <c r="BB30" s="1640">
        <v>400.99767008033996</v>
      </c>
    </row>
    <row r="31" spans="1:60" ht="15" customHeight="1" x14ac:dyDescent="0.2">
      <c r="A31" s="1645">
        <v>27</v>
      </c>
      <c r="B31" s="1644" t="s">
        <v>155</v>
      </c>
      <c r="C31" s="1643">
        <v>2699146</v>
      </c>
      <c r="D31" s="1642">
        <v>5545.1218302999996</v>
      </c>
      <c r="E31" s="1643">
        <v>13813</v>
      </c>
      <c r="F31" s="1642">
        <v>130.75011670193049</v>
      </c>
      <c r="G31" s="1643">
        <v>0</v>
      </c>
      <c r="H31" s="1642">
        <v>0</v>
      </c>
      <c r="I31" s="1643">
        <v>2053</v>
      </c>
      <c r="J31" s="1642">
        <v>22.002139466999999</v>
      </c>
      <c r="K31" s="1643">
        <v>1129</v>
      </c>
      <c r="L31" s="1642">
        <v>16.3612322</v>
      </c>
      <c r="M31" s="1643">
        <v>51253</v>
      </c>
      <c r="N31" s="1642">
        <v>398.56428424817477</v>
      </c>
      <c r="O31" s="1643">
        <v>13717</v>
      </c>
      <c r="P31" s="1642">
        <v>85.177464284439012</v>
      </c>
      <c r="Q31" s="1643">
        <v>19499</v>
      </c>
      <c r="R31" s="1642">
        <v>140.34110586600016</v>
      </c>
      <c r="S31" s="1643">
        <v>951</v>
      </c>
      <c r="T31" s="1642">
        <v>6.7316470499999852</v>
      </c>
      <c r="U31" s="1643">
        <v>9926</v>
      </c>
      <c r="V31" s="1642">
        <v>54.487630091</v>
      </c>
      <c r="W31" s="1643">
        <v>4152</v>
      </c>
      <c r="X31" s="1642">
        <v>26.145543499999999</v>
      </c>
      <c r="Y31" s="1643">
        <v>89944</v>
      </c>
      <c r="Z31" s="1642">
        <v>827.10813716000018</v>
      </c>
      <c r="AA31" s="1643">
        <v>5753</v>
      </c>
      <c r="AB31" s="1642">
        <v>72.989542815999997</v>
      </c>
      <c r="AC31" s="1643">
        <v>55881</v>
      </c>
      <c r="AD31" s="1642">
        <v>259.28987749999254</v>
      </c>
      <c r="AE31" s="1643">
        <v>14240</v>
      </c>
      <c r="AF31" s="1642">
        <v>141.59234840000002</v>
      </c>
      <c r="AG31" s="1643">
        <v>40830</v>
      </c>
      <c r="AH31" s="1642">
        <v>508.70177196500049</v>
      </c>
      <c r="AI31" s="1643">
        <v>33288</v>
      </c>
      <c r="AJ31" s="1642">
        <v>302.01365284398321</v>
      </c>
      <c r="AK31" s="1643">
        <v>2667</v>
      </c>
      <c r="AL31" s="1642">
        <v>9.7906292999999991</v>
      </c>
      <c r="AM31" s="1643">
        <v>22048</v>
      </c>
      <c r="AN31" s="1642">
        <v>131.41364469800101</v>
      </c>
      <c r="AO31" s="1643">
        <v>0</v>
      </c>
      <c r="AP31" s="1642">
        <v>0</v>
      </c>
      <c r="AQ31" s="1643">
        <v>189191</v>
      </c>
      <c r="AR31" s="1642">
        <v>1572.972891228</v>
      </c>
      <c r="AS31" s="1643">
        <v>24029</v>
      </c>
      <c r="AT31" s="1642">
        <v>37.784673932000032</v>
      </c>
      <c r="AU31" s="1643">
        <v>19093</v>
      </c>
      <c r="AV31" s="1642">
        <v>164.64381212000001</v>
      </c>
      <c r="AW31" s="1643">
        <v>26927</v>
      </c>
      <c r="AX31" s="1642">
        <v>263.17299957800003</v>
      </c>
      <c r="AY31" s="1641">
        <f>E31+G31+I31+K31+M31+O31+Q31+S31+U31+W31+Y31+AA31+AC31+AE31+AG31+AI31+AK31+AM31+AO31+AQ31+AS31+AU31+AW31</f>
        <v>640384</v>
      </c>
      <c r="AZ31" s="1640">
        <f>F31+H31+J31+L31+N31+P31+R31+T31+V31+X31+Z31+AB31+AD31+AF31+AH31+AJ31+AL31+AN31+AP31+AR31+AT31+AV31+AX31</f>
        <v>5172.0351449495229</v>
      </c>
      <c r="BA31" s="1641">
        <f>AY31+C31</f>
        <v>3339530</v>
      </c>
      <c r="BB31" s="1640">
        <f>AZ31+D31</f>
        <v>10717.156975249523</v>
      </c>
    </row>
    <row r="32" spans="1:60" ht="15" customHeight="1" x14ac:dyDescent="0.2">
      <c r="A32" s="1645">
        <v>28</v>
      </c>
      <c r="B32" s="1644" t="s">
        <v>167</v>
      </c>
      <c r="C32" s="1643">
        <v>235967</v>
      </c>
      <c r="D32" s="1642">
        <v>495.5883</v>
      </c>
      <c r="E32" s="1643">
        <v>719</v>
      </c>
      <c r="F32" s="1642">
        <v>6.2664336876452005</v>
      </c>
      <c r="G32" s="1643">
        <v>0</v>
      </c>
      <c r="H32" s="1642">
        <v>0</v>
      </c>
      <c r="I32" s="1643">
        <v>98</v>
      </c>
      <c r="J32" s="1642">
        <v>1.4056082999999999</v>
      </c>
      <c r="K32" s="1643">
        <v>107</v>
      </c>
      <c r="L32" s="1642">
        <v>1.0662056</v>
      </c>
      <c r="M32" s="1643">
        <v>7048</v>
      </c>
      <c r="N32" s="1642">
        <v>59.77111077234003</v>
      </c>
      <c r="O32" s="1643">
        <v>1199</v>
      </c>
      <c r="P32" s="1642">
        <v>6.244013203819998</v>
      </c>
      <c r="Q32" s="1643">
        <v>4079</v>
      </c>
      <c r="R32" s="1642">
        <v>26.040184580999991</v>
      </c>
      <c r="S32" s="1643">
        <v>200</v>
      </c>
      <c r="T32" s="1642">
        <v>0.63989519000000006</v>
      </c>
      <c r="U32" s="1643">
        <v>2603</v>
      </c>
      <c r="V32" s="1642">
        <v>14.482171169000001</v>
      </c>
      <c r="W32" s="1643">
        <v>300</v>
      </c>
      <c r="X32" s="1642">
        <v>2.1060780000000001</v>
      </c>
      <c r="Y32" s="1643">
        <v>10349</v>
      </c>
      <c r="Z32" s="1642">
        <v>109.81905735199999</v>
      </c>
      <c r="AA32" s="1643">
        <v>45748</v>
      </c>
      <c r="AB32" s="1642">
        <v>589.35227660700002</v>
      </c>
      <c r="AC32" s="1643">
        <v>3572</v>
      </c>
      <c r="AD32" s="1642">
        <v>11.690151399999955</v>
      </c>
      <c r="AE32" s="1643">
        <v>1025</v>
      </c>
      <c r="AF32" s="1642">
        <v>12.343945199999999</v>
      </c>
      <c r="AG32" s="1643">
        <v>7232</v>
      </c>
      <c r="AH32" s="1642">
        <v>89.41213338200005</v>
      </c>
      <c r="AI32" s="1643">
        <v>4337</v>
      </c>
      <c r="AJ32" s="1642">
        <v>39.664339184000013</v>
      </c>
      <c r="AK32" s="1643">
        <v>1325</v>
      </c>
      <c r="AL32" s="1642">
        <v>6</v>
      </c>
      <c r="AM32" s="1643">
        <v>2886</v>
      </c>
      <c r="AN32" s="1642">
        <v>17.57761473499998</v>
      </c>
      <c r="AO32" s="1643">
        <v>0</v>
      </c>
      <c r="AP32" s="1642">
        <v>0</v>
      </c>
      <c r="AQ32" s="1643">
        <v>38096</v>
      </c>
      <c r="AR32" s="1642">
        <v>373.01039448299997</v>
      </c>
      <c r="AS32" s="1643">
        <v>795</v>
      </c>
      <c r="AT32" s="1642">
        <v>2.0906681319999976</v>
      </c>
      <c r="AU32" s="1643">
        <v>1065</v>
      </c>
      <c r="AV32" s="1642">
        <v>8.3715607500000004</v>
      </c>
      <c r="AW32" s="1643">
        <v>2015</v>
      </c>
      <c r="AX32" s="1642">
        <v>18.902778722000001</v>
      </c>
      <c r="AY32" s="1641">
        <f>E32+G32+I32+K32+M32+O32+Q32+S32+U32+W32+Y32+AA32+AC32+AE32+AG32+AI32+AK32+AM32+AO32+AQ32+AS32+AU32+AW32</f>
        <v>134798</v>
      </c>
      <c r="AZ32" s="1640">
        <f>F32+H32+J32+L32+N32+P32+R32+T32+V32+X32+Z32+AB32+AD32+AF32+AH32+AJ32+AL32+AN32+AP32+AR32+AT32+AV32+AX32</f>
        <v>1396.2566204508055</v>
      </c>
      <c r="BA32" s="1641">
        <f>AY32+C32</f>
        <v>370765</v>
      </c>
      <c r="BB32" s="1640">
        <f>AZ32+D32</f>
        <v>1891.8449204508056</v>
      </c>
    </row>
    <row r="33" spans="1:54" ht="15" customHeight="1" x14ac:dyDescent="0.2">
      <c r="A33" s="1645">
        <v>29</v>
      </c>
      <c r="B33" s="1644" t="s">
        <v>156</v>
      </c>
      <c r="C33" s="1643">
        <v>2141262</v>
      </c>
      <c r="D33" s="1642">
        <v>6105.4938224000007</v>
      </c>
      <c r="E33" s="1643">
        <v>9566</v>
      </c>
      <c r="F33" s="1642">
        <v>79.72894137833029</v>
      </c>
      <c r="G33" s="1643">
        <v>0</v>
      </c>
      <c r="H33" s="1642">
        <v>0</v>
      </c>
      <c r="I33" s="1643">
        <v>2563</v>
      </c>
      <c r="J33" s="1642">
        <v>23.232947248999995</v>
      </c>
      <c r="K33" s="1643">
        <v>1674</v>
      </c>
      <c r="L33" s="1642">
        <v>13.9616024</v>
      </c>
      <c r="M33" s="1643">
        <v>63647</v>
      </c>
      <c r="N33" s="1642">
        <v>536.66040113574093</v>
      </c>
      <c r="O33" s="1643">
        <v>9637</v>
      </c>
      <c r="P33" s="1642">
        <v>60.645448581080572</v>
      </c>
      <c r="Q33" s="1643">
        <v>6157</v>
      </c>
      <c r="R33" s="1642">
        <v>95.710638656000171</v>
      </c>
      <c r="S33" s="1643">
        <v>311</v>
      </c>
      <c r="T33" s="1642">
        <v>1.0992361950000005</v>
      </c>
      <c r="U33" s="1643">
        <v>7040</v>
      </c>
      <c r="V33" s="1642">
        <v>43.387748664</v>
      </c>
      <c r="W33" s="1643">
        <v>4930</v>
      </c>
      <c r="X33" s="1642">
        <v>47.289629699999999</v>
      </c>
      <c r="Y33" s="1643">
        <v>58681</v>
      </c>
      <c r="Z33" s="1642">
        <v>650.16471920100003</v>
      </c>
      <c r="AA33" s="1643">
        <v>37738</v>
      </c>
      <c r="AB33" s="1642">
        <v>597.78011981400005</v>
      </c>
      <c r="AC33" s="1643">
        <v>8000</v>
      </c>
      <c r="AD33" s="1642">
        <v>61.338356500000316</v>
      </c>
      <c r="AE33" s="1643">
        <v>25174</v>
      </c>
      <c r="AF33" s="1642">
        <v>196.84362640000001</v>
      </c>
      <c r="AG33" s="1643">
        <v>47656</v>
      </c>
      <c r="AH33" s="1642">
        <v>756.27408837200176</v>
      </c>
      <c r="AI33" s="1643">
        <v>18612</v>
      </c>
      <c r="AJ33" s="1642">
        <v>168.92484129699696</v>
      </c>
      <c r="AK33" s="1643">
        <v>943</v>
      </c>
      <c r="AL33" s="1642">
        <v>3.6687756</v>
      </c>
      <c r="AM33" s="1643">
        <v>12721</v>
      </c>
      <c r="AN33" s="1642">
        <v>70.631522052000292</v>
      </c>
      <c r="AO33" s="1643">
        <v>0</v>
      </c>
      <c r="AP33" s="1642">
        <v>0</v>
      </c>
      <c r="AQ33" s="1643">
        <v>127845</v>
      </c>
      <c r="AR33" s="1642">
        <v>1004.4847113650001</v>
      </c>
      <c r="AS33" s="1643">
        <v>8157</v>
      </c>
      <c r="AT33" s="1642">
        <v>18.801677755999989</v>
      </c>
      <c r="AU33" s="1643">
        <v>10738</v>
      </c>
      <c r="AV33" s="1642">
        <v>107.4220266</v>
      </c>
      <c r="AW33" s="1643">
        <v>29118</v>
      </c>
      <c r="AX33" s="1642">
        <v>331.21308475499995</v>
      </c>
      <c r="AY33" s="1641">
        <f>E33+G33+I33+K33+M33+O33+Q33+S33+U33+W33+Y33+AA33+AC33+AE33+AG33+AI33+AK33+AM33+AO33+AQ33+AS33+AU33+AW33</f>
        <v>490908</v>
      </c>
      <c r="AZ33" s="1640">
        <f>F33+H33+J33+L33+N33+P33+R33+T33+V33+X33+Z33+AB33+AD33+AF33+AH33+AJ33+AL33+AN33+AP33+AR33+AT33+AV33+AX33</f>
        <v>4869.264143671151</v>
      </c>
      <c r="BA33" s="1641">
        <f>AY33+C33</f>
        <v>2632170</v>
      </c>
      <c r="BB33" s="1640">
        <f>AZ33+D33</f>
        <v>10974.757966071153</v>
      </c>
    </row>
    <row r="34" spans="1:54" ht="15" customHeight="1" x14ac:dyDescent="0.2">
      <c r="A34" s="1645">
        <v>30</v>
      </c>
      <c r="B34" s="1644" t="s">
        <v>157</v>
      </c>
      <c r="C34" s="1643">
        <v>4105</v>
      </c>
      <c r="D34" s="1642">
        <v>16.68</v>
      </c>
      <c r="E34" s="1643">
        <v>0</v>
      </c>
      <c r="F34" s="1642">
        <v>0</v>
      </c>
      <c r="G34" s="1643">
        <v>0</v>
      </c>
      <c r="H34" s="1642">
        <v>0</v>
      </c>
      <c r="I34" s="1643">
        <v>2</v>
      </c>
      <c r="J34" s="1642">
        <v>1.3407799999999999E-2</v>
      </c>
      <c r="K34" s="1643">
        <v>12</v>
      </c>
      <c r="L34" s="1642">
        <v>7.0500000000000007E-2</v>
      </c>
      <c r="M34" s="1643">
        <v>0</v>
      </c>
      <c r="N34" s="1642">
        <v>0</v>
      </c>
      <c r="O34" s="1643">
        <v>0</v>
      </c>
      <c r="P34" s="1642">
        <v>0</v>
      </c>
      <c r="Q34" s="1643">
        <v>62</v>
      </c>
      <c r="R34" s="1642">
        <v>0.39540212699999999</v>
      </c>
      <c r="S34" s="1643">
        <v>0</v>
      </c>
      <c r="T34" s="1642">
        <v>0</v>
      </c>
      <c r="U34" s="1643">
        <v>9</v>
      </c>
      <c r="V34" s="1642">
        <v>3.73E-2</v>
      </c>
      <c r="W34" s="1643">
        <v>0</v>
      </c>
      <c r="X34" s="1642">
        <v>0</v>
      </c>
      <c r="Y34" s="1643">
        <v>176</v>
      </c>
      <c r="Z34" s="1642">
        <v>1.4364835420000002</v>
      </c>
      <c r="AA34" s="1643">
        <v>0</v>
      </c>
      <c r="AB34" s="1642">
        <v>2.8999999999999998E-3</v>
      </c>
      <c r="AC34" s="1643">
        <v>28</v>
      </c>
      <c r="AD34" s="1642">
        <v>9.7767000000000007E-2</v>
      </c>
      <c r="AE34" s="1643">
        <v>0</v>
      </c>
      <c r="AF34" s="1642">
        <v>0</v>
      </c>
      <c r="AG34" s="1643">
        <v>278</v>
      </c>
      <c r="AH34" s="1642">
        <v>3.3092995709999999</v>
      </c>
      <c r="AI34" s="1643">
        <v>9</v>
      </c>
      <c r="AJ34" s="1642">
        <v>4.1575579999999994E-2</v>
      </c>
      <c r="AK34" s="1643">
        <v>12</v>
      </c>
      <c r="AL34" s="1642">
        <v>8.5107100000000005E-2</v>
      </c>
      <c r="AM34" s="1643">
        <v>0</v>
      </c>
      <c r="AN34" s="1642">
        <v>0</v>
      </c>
      <c r="AO34" s="1643">
        <v>0</v>
      </c>
      <c r="AP34" s="1642">
        <v>0</v>
      </c>
      <c r="AQ34" s="1643">
        <v>1129</v>
      </c>
      <c r="AR34" s="1642">
        <v>7.9841866270000006</v>
      </c>
      <c r="AS34" s="1643">
        <v>87</v>
      </c>
      <c r="AT34" s="1642">
        <v>0.1385113</v>
      </c>
      <c r="AU34" s="1643">
        <v>3</v>
      </c>
      <c r="AV34" s="1642">
        <v>2.1700000000000001E-2</v>
      </c>
      <c r="AW34" s="1643">
        <v>0</v>
      </c>
      <c r="AX34" s="1642">
        <v>0</v>
      </c>
      <c r="AY34" s="1641">
        <f>E34+G34+I34+K34+M34+O34+Q34+S34+U34+W34+Y34+AA34+AC34+AE34+AG34+AI34+AK34+AM34+AO34+AQ34+AS34+AU34+AW34</f>
        <v>1807</v>
      </c>
      <c r="AZ34" s="1640">
        <f>F34+H34+J34+L34+N34+P34+R34+T34+V34+X34+Z34+AB34+AD34+AF34+AH34+AJ34+AL34+AN34+AP34+AR34+AT34+AV34+AX34</f>
        <v>13.634140647000001</v>
      </c>
      <c r="BA34" s="1641">
        <f>AY34+C34</f>
        <v>5912</v>
      </c>
      <c r="BB34" s="1640">
        <f>AZ34+D34</f>
        <v>30.314140647000002</v>
      </c>
    </row>
    <row r="35" spans="1:54" ht="15" customHeight="1" x14ac:dyDescent="0.2">
      <c r="A35" s="1645">
        <v>31</v>
      </c>
      <c r="B35" s="1644" t="s">
        <v>158</v>
      </c>
      <c r="C35" s="1643">
        <v>42308</v>
      </c>
      <c r="D35" s="1642">
        <v>97.156500000000008</v>
      </c>
      <c r="E35" s="1643">
        <v>427</v>
      </c>
      <c r="F35" s="1642">
        <v>4.3287493340000003</v>
      </c>
      <c r="G35" s="1643">
        <v>0</v>
      </c>
      <c r="H35" s="1642">
        <v>0</v>
      </c>
      <c r="I35" s="1643">
        <v>179</v>
      </c>
      <c r="J35" s="1642">
        <v>2.4452496899999998</v>
      </c>
      <c r="K35" s="1643">
        <v>131</v>
      </c>
      <c r="L35" s="1642">
        <v>1.1237926999999999</v>
      </c>
      <c r="M35" s="1643">
        <v>874</v>
      </c>
      <c r="N35" s="1642">
        <v>9.2820819772500016</v>
      </c>
      <c r="O35" s="1643">
        <v>1453</v>
      </c>
      <c r="P35" s="1642">
        <v>11.258594995789984</v>
      </c>
      <c r="Q35" s="1643">
        <v>388</v>
      </c>
      <c r="R35" s="1642">
        <v>9.3273730619999959</v>
      </c>
      <c r="S35" s="1643">
        <v>251</v>
      </c>
      <c r="T35" s="1642">
        <v>1.8056268720000008</v>
      </c>
      <c r="U35" s="1643">
        <v>105</v>
      </c>
      <c r="V35" s="1642">
        <v>0.90073998900000007</v>
      </c>
      <c r="W35" s="1643">
        <v>588</v>
      </c>
      <c r="X35" s="1642">
        <v>3.4059087999999997</v>
      </c>
      <c r="Y35" s="1643">
        <v>3057</v>
      </c>
      <c r="Z35" s="1642">
        <v>40.294439431999997</v>
      </c>
      <c r="AA35" s="1643">
        <v>5338</v>
      </c>
      <c r="AB35" s="1642">
        <v>85.001591864000005</v>
      </c>
      <c r="AC35" s="1643">
        <v>312</v>
      </c>
      <c r="AD35" s="1642">
        <v>1.6666337000000007</v>
      </c>
      <c r="AE35" s="1643">
        <v>2382</v>
      </c>
      <c r="AF35" s="1642">
        <v>27.0261669</v>
      </c>
      <c r="AG35" s="1643">
        <v>3380</v>
      </c>
      <c r="AH35" s="1642">
        <v>43.085968929999979</v>
      </c>
      <c r="AI35" s="1643">
        <v>1331</v>
      </c>
      <c r="AJ35" s="1642">
        <v>9.3432308840000076</v>
      </c>
      <c r="AK35" s="1643">
        <v>44</v>
      </c>
      <c r="AL35" s="1642">
        <v>0.23241240000000002</v>
      </c>
      <c r="AM35" s="1643">
        <v>208</v>
      </c>
      <c r="AN35" s="1642">
        <v>1.42388326</v>
      </c>
      <c r="AO35" s="1643">
        <v>0</v>
      </c>
      <c r="AP35" s="1642">
        <v>0</v>
      </c>
      <c r="AQ35" s="1643">
        <v>2751</v>
      </c>
      <c r="AR35" s="1642">
        <v>29.355811952999996</v>
      </c>
      <c r="AS35" s="1643">
        <v>47</v>
      </c>
      <c r="AT35" s="1642">
        <v>8.9869299999999999E-2</v>
      </c>
      <c r="AU35" s="1643">
        <v>55</v>
      </c>
      <c r="AV35" s="1642">
        <v>0.4896992</v>
      </c>
      <c r="AW35" s="1643">
        <v>2731</v>
      </c>
      <c r="AX35" s="1642">
        <v>32.675699805000001</v>
      </c>
      <c r="AY35" s="1641">
        <f>E35+G35+I35+K35+M35+O35+Q35+S35+U35+W35+Y35+AA35+AC35+AE35+AG35+AI35+AK35+AM35+AO35+AQ35+AS35+AU35+AW35</f>
        <v>26032</v>
      </c>
      <c r="AZ35" s="1640">
        <f>F35+H35+J35+L35+N35+P35+R35+T35+V35+X35+Z35+AB35+AD35+AF35+AH35+AJ35+AL35+AN35+AP35+AR35+AT35+AV35+AX35</f>
        <v>314.56352504803993</v>
      </c>
      <c r="BA35" s="1641">
        <f>AY35+C35</f>
        <v>68340</v>
      </c>
      <c r="BB35" s="1640">
        <f>AZ35+D35</f>
        <v>411.72002504803993</v>
      </c>
    </row>
    <row r="36" spans="1:54" ht="15" customHeight="1" x14ac:dyDescent="0.2">
      <c r="A36" s="1645">
        <v>32</v>
      </c>
      <c r="B36" s="1644" t="s">
        <v>834</v>
      </c>
      <c r="C36" s="1643">
        <v>12740</v>
      </c>
      <c r="D36" s="1642">
        <v>42.117500000000007</v>
      </c>
      <c r="E36" s="1643">
        <v>0</v>
      </c>
      <c r="F36" s="1642">
        <v>0</v>
      </c>
      <c r="G36" s="1643">
        <v>0</v>
      </c>
      <c r="H36" s="1642">
        <v>0</v>
      </c>
      <c r="I36" s="1643">
        <v>38</v>
      </c>
      <c r="J36" s="1642">
        <v>0.21448710000000001</v>
      </c>
      <c r="K36" s="1643">
        <v>4</v>
      </c>
      <c r="L36" s="1642">
        <v>2.5270000000000001E-2</v>
      </c>
      <c r="M36" s="1643">
        <v>437</v>
      </c>
      <c r="N36" s="1642">
        <v>3.533429219499999</v>
      </c>
      <c r="O36" s="1643">
        <v>0</v>
      </c>
      <c r="P36" s="1642">
        <v>0</v>
      </c>
      <c r="Q36" s="1643">
        <v>22</v>
      </c>
      <c r="R36" s="1642">
        <v>0.110263113</v>
      </c>
      <c r="S36" s="1643">
        <v>0</v>
      </c>
      <c r="T36" s="1642">
        <v>0</v>
      </c>
      <c r="U36" s="1643">
        <v>6</v>
      </c>
      <c r="V36" s="1642">
        <v>3.9683800000000005E-2</v>
      </c>
      <c r="W36" s="1643">
        <v>0</v>
      </c>
      <c r="X36" s="1642">
        <v>0</v>
      </c>
      <c r="Y36" s="1643">
        <v>1487</v>
      </c>
      <c r="Z36" s="1642">
        <v>12.267455514</v>
      </c>
      <c r="AA36" s="1643">
        <v>0</v>
      </c>
      <c r="AB36" s="1642">
        <v>0</v>
      </c>
      <c r="AC36" s="1643">
        <v>499</v>
      </c>
      <c r="AD36" s="1642">
        <v>4.6400762999999969</v>
      </c>
      <c r="AE36" s="1643">
        <v>0</v>
      </c>
      <c r="AF36" s="1642">
        <v>0</v>
      </c>
      <c r="AG36" s="1643">
        <v>229</v>
      </c>
      <c r="AH36" s="1642">
        <v>2.3712150240000001</v>
      </c>
      <c r="AI36" s="1643">
        <v>6</v>
      </c>
      <c r="AJ36" s="1642">
        <v>3.3605200000000002E-2</v>
      </c>
      <c r="AK36" s="1643">
        <v>2</v>
      </c>
      <c r="AL36" s="1642">
        <v>6.8979000000000002E-3</v>
      </c>
      <c r="AM36" s="1643">
        <v>0</v>
      </c>
      <c r="AN36" s="1642">
        <v>0</v>
      </c>
      <c r="AO36" s="1643">
        <v>0</v>
      </c>
      <c r="AP36" s="1642">
        <v>0</v>
      </c>
      <c r="AQ36" s="1643">
        <v>1039</v>
      </c>
      <c r="AR36" s="1642">
        <v>17.713516798000001</v>
      </c>
      <c r="AS36" s="1643">
        <v>99</v>
      </c>
      <c r="AT36" s="1642">
        <v>0.13674330000000004</v>
      </c>
      <c r="AU36" s="1643">
        <v>99</v>
      </c>
      <c r="AV36" s="1642">
        <v>1.9654505</v>
      </c>
      <c r="AW36" s="1643">
        <v>0</v>
      </c>
      <c r="AX36" s="1642">
        <v>0</v>
      </c>
      <c r="AY36" s="1641">
        <f>E36+G36+I36+K36+M36+O36+Q36+S36+U36+W36+Y36+AA36+AC36+AE36+AG36+AI36+AK36+AM36+AO36+AQ36+AS36+AU36+AW36</f>
        <v>3967</v>
      </c>
      <c r="AZ36" s="1640">
        <f>F36+H36+J36+L36+N36+P36+R36+T36+V36+X36+Z36+AB36+AD36+AF36+AH36+AJ36+AL36+AN36+AP36+AR36+AT36+AV36+AX36</f>
        <v>43.058093768499994</v>
      </c>
      <c r="BA36" s="1641">
        <f>AY36+C36</f>
        <v>16707</v>
      </c>
      <c r="BB36" s="1640">
        <f>AZ36+D36</f>
        <v>85.175593768499994</v>
      </c>
    </row>
    <row r="37" spans="1:54" ht="15" customHeight="1" x14ac:dyDescent="0.2">
      <c r="A37" s="1645">
        <v>33</v>
      </c>
      <c r="B37" s="1644" t="s">
        <v>833</v>
      </c>
      <c r="C37" s="1643">
        <v>538553</v>
      </c>
      <c r="D37" s="1642">
        <v>2018.7421999999999</v>
      </c>
      <c r="E37" s="1643">
        <v>5576</v>
      </c>
      <c r="F37" s="1642">
        <v>92.015315532795597</v>
      </c>
      <c r="G37" s="1643">
        <v>0</v>
      </c>
      <c r="H37" s="1642">
        <v>0</v>
      </c>
      <c r="I37" s="1643">
        <v>1870</v>
      </c>
      <c r="J37" s="1642">
        <v>25.217233729000004</v>
      </c>
      <c r="K37" s="1643">
        <v>1243</v>
      </c>
      <c r="L37" s="1642">
        <v>25.755885900000003</v>
      </c>
      <c r="M37" s="1643">
        <v>19628</v>
      </c>
      <c r="N37" s="1642">
        <v>228.96076274129524</v>
      </c>
      <c r="O37" s="1643">
        <v>4683</v>
      </c>
      <c r="P37" s="1642">
        <v>48.663164015759989</v>
      </c>
      <c r="Q37" s="1643">
        <v>6857</v>
      </c>
      <c r="R37" s="1642">
        <v>131.1273468700002</v>
      </c>
      <c r="S37" s="1643">
        <v>537</v>
      </c>
      <c r="T37" s="1642">
        <v>4.1823749479999934</v>
      </c>
      <c r="U37" s="1643">
        <v>2182</v>
      </c>
      <c r="V37" s="1642">
        <v>20.435537578000002</v>
      </c>
      <c r="W37" s="1643">
        <v>0</v>
      </c>
      <c r="X37" s="1642">
        <v>0</v>
      </c>
      <c r="Y37" s="1643">
        <v>44340</v>
      </c>
      <c r="Z37" s="1642">
        <v>676.83947794300002</v>
      </c>
      <c r="AA37" s="1643">
        <v>34544</v>
      </c>
      <c r="AB37" s="1642">
        <v>748.42988900600005</v>
      </c>
      <c r="AC37" s="1643">
        <v>5929</v>
      </c>
      <c r="AD37" s="1642">
        <v>50.339944400000178</v>
      </c>
      <c r="AE37" s="1643">
        <v>32744</v>
      </c>
      <c r="AF37" s="1642">
        <v>456.52858548</v>
      </c>
      <c r="AG37" s="1643">
        <v>31648</v>
      </c>
      <c r="AH37" s="1642">
        <v>501.68206264699944</v>
      </c>
      <c r="AI37" s="1643">
        <v>24135</v>
      </c>
      <c r="AJ37" s="1642">
        <v>228.77643517899895</v>
      </c>
      <c r="AK37" s="1643">
        <v>336</v>
      </c>
      <c r="AL37" s="1642">
        <v>2.4079183999999998</v>
      </c>
      <c r="AM37" s="1643">
        <v>4887</v>
      </c>
      <c r="AN37" s="1642">
        <v>42.546506273000077</v>
      </c>
      <c r="AO37" s="1643">
        <v>0</v>
      </c>
      <c r="AP37" s="1642">
        <v>0</v>
      </c>
      <c r="AQ37" s="1643">
        <v>28612</v>
      </c>
      <c r="AR37" s="1642">
        <v>486.93914977600002</v>
      </c>
      <c r="AS37" s="1643">
        <v>2886</v>
      </c>
      <c r="AT37" s="1642">
        <v>7.040996493999983</v>
      </c>
      <c r="AU37" s="1643">
        <v>1641</v>
      </c>
      <c r="AV37" s="1642">
        <v>26.656444839999999</v>
      </c>
      <c r="AW37" s="1643">
        <v>15245</v>
      </c>
      <c r="AX37" s="1642">
        <v>248.69907227499999</v>
      </c>
      <c r="AY37" s="1641">
        <f>E37+G37+I37+K37+M37+O37+Q37+S37+U37+W37+Y37+AA37+AC37+AE37+AG37+AI37+AK37+AM37+AO37+AQ37+AS37+AU37+AW37</f>
        <v>269523</v>
      </c>
      <c r="AZ37" s="1640">
        <f>F37+H37+J37+L37+N37+P37+R37+T37+V37+X37+Z37+AB37+AD37+AF37+AH37+AJ37+AL37+AN37+AP37+AR37+AT37+AV37+AX37</f>
        <v>4053.24410402785</v>
      </c>
      <c r="BA37" s="1641">
        <f>AY37+C37</f>
        <v>808076</v>
      </c>
      <c r="BB37" s="1640">
        <f>AZ37+D37</f>
        <v>6071.9863040278497</v>
      </c>
    </row>
    <row r="38" spans="1:54" ht="15" customHeight="1" x14ac:dyDescent="0.2">
      <c r="A38" s="1645">
        <v>34</v>
      </c>
      <c r="B38" s="1644" t="s">
        <v>162</v>
      </c>
      <c r="C38" s="1643">
        <v>1090</v>
      </c>
      <c r="D38" s="1642">
        <v>2.0695000000000001</v>
      </c>
      <c r="E38" s="1643">
        <v>0</v>
      </c>
      <c r="F38" s="1642">
        <v>0</v>
      </c>
      <c r="G38" s="1643">
        <v>0</v>
      </c>
      <c r="H38" s="1642">
        <v>0</v>
      </c>
      <c r="I38" s="1643">
        <v>0</v>
      </c>
      <c r="J38" s="1642">
        <v>0</v>
      </c>
      <c r="K38" s="1643">
        <v>0</v>
      </c>
      <c r="L38" s="1642">
        <v>0</v>
      </c>
      <c r="M38" s="1643">
        <v>0</v>
      </c>
      <c r="N38" s="1642">
        <v>0</v>
      </c>
      <c r="O38" s="1643">
        <v>0</v>
      </c>
      <c r="P38" s="1642">
        <v>0</v>
      </c>
      <c r="Q38" s="1643">
        <v>0</v>
      </c>
      <c r="R38" s="1642">
        <v>0</v>
      </c>
      <c r="S38" s="1643">
        <v>0</v>
      </c>
      <c r="T38" s="1642">
        <v>0</v>
      </c>
      <c r="U38" s="1643">
        <v>1</v>
      </c>
      <c r="V38" s="1642">
        <v>1.5E-3</v>
      </c>
      <c r="W38" s="1643">
        <v>3547</v>
      </c>
      <c r="X38" s="1642">
        <v>26.6291884</v>
      </c>
      <c r="Y38" s="1643">
        <v>0</v>
      </c>
      <c r="Z38" s="1642">
        <v>0</v>
      </c>
      <c r="AA38" s="1643">
        <v>0</v>
      </c>
      <c r="AB38" s="1642">
        <v>0</v>
      </c>
      <c r="AC38" s="1643">
        <v>0</v>
      </c>
      <c r="AD38" s="1642">
        <v>0</v>
      </c>
      <c r="AE38" s="1643">
        <v>0</v>
      </c>
      <c r="AF38" s="1642">
        <v>0</v>
      </c>
      <c r="AG38" s="1643">
        <v>0</v>
      </c>
      <c r="AH38" s="1642">
        <v>0</v>
      </c>
      <c r="AI38" s="1643">
        <v>468</v>
      </c>
      <c r="AJ38" s="1642">
        <v>2.3308900949999924</v>
      </c>
      <c r="AK38" s="1643">
        <v>0</v>
      </c>
      <c r="AL38" s="1642">
        <v>0</v>
      </c>
      <c r="AM38" s="1643">
        <v>0</v>
      </c>
      <c r="AN38" s="1642">
        <v>0</v>
      </c>
      <c r="AO38" s="1643">
        <v>0</v>
      </c>
      <c r="AP38" s="1642">
        <v>0</v>
      </c>
      <c r="AQ38" s="1643">
        <v>737</v>
      </c>
      <c r="AR38" s="1642">
        <v>35.476589984</v>
      </c>
      <c r="AS38" s="1643">
        <v>0</v>
      </c>
      <c r="AT38" s="1642">
        <v>0</v>
      </c>
      <c r="AU38" s="1643">
        <v>0</v>
      </c>
      <c r="AV38" s="1642">
        <v>0</v>
      </c>
      <c r="AW38" s="1643">
        <v>0</v>
      </c>
      <c r="AX38" s="1642">
        <v>0</v>
      </c>
      <c r="AY38" s="1641">
        <f>E38+G38+I38+K38+M38+O38+Q38+S38+U38+W38+Y38+AA38+AC38+AE38+AG38+AI38+AK38+AM38+AO38+AQ38+AS38+AU38+AW38</f>
        <v>4753</v>
      </c>
      <c r="AZ38" s="1640">
        <f>F38+H38+J38+L38+N38+P38+R38+T38+V38+X38+Z38+AB38+AD38+AF38+AH38+AJ38+AL38+AN38+AP38+AR38+AT38+AV38+AX38</f>
        <v>64.438168478999998</v>
      </c>
      <c r="BA38" s="1641">
        <f>AY38+C38</f>
        <v>5843</v>
      </c>
      <c r="BB38" s="1640">
        <f>AZ38+D38</f>
        <v>66.507668479000003</v>
      </c>
    </row>
    <row r="39" spans="1:54" ht="15" customHeight="1" x14ac:dyDescent="0.2">
      <c r="A39" s="1645">
        <v>35</v>
      </c>
      <c r="B39" s="1644" t="s">
        <v>163</v>
      </c>
      <c r="C39" s="1643">
        <v>69</v>
      </c>
      <c r="D39" s="1642">
        <v>0</v>
      </c>
      <c r="E39" s="1643">
        <v>0</v>
      </c>
      <c r="F39" s="1642">
        <v>0</v>
      </c>
      <c r="G39" s="1643">
        <v>0</v>
      </c>
      <c r="H39" s="1642">
        <v>0</v>
      </c>
      <c r="I39" s="1643">
        <v>0</v>
      </c>
      <c r="J39" s="1642">
        <v>0</v>
      </c>
      <c r="K39" s="1643">
        <v>0</v>
      </c>
      <c r="L39" s="1642">
        <v>0</v>
      </c>
      <c r="M39" s="1643">
        <v>12</v>
      </c>
      <c r="N39" s="1642">
        <v>0</v>
      </c>
      <c r="O39" s="1643">
        <v>0</v>
      </c>
      <c r="P39" s="1642">
        <v>0</v>
      </c>
      <c r="Q39" s="1643">
        <v>3</v>
      </c>
      <c r="R39" s="1642">
        <v>0</v>
      </c>
      <c r="S39" s="1643">
        <v>0</v>
      </c>
      <c r="T39" s="1642">
        <v>0</v>
      </c>
      <c r="U39" s="1643">
        <v>0</v>
      </c>
      <c r="V39" s="1642">
        <v>0</v>
      </c>
      <c r="W39" s="1643">
        <v>0</v>
      </c>
      <c r="X39" s="1642">
        <v>0</v>
      </c>
      <c r="Y39" s="1643">
        <v>7</v>
      </c>
      <c r="Z39" s="1642">
        <v>0</v>
      </c>
      <c r="AA39" s="1643">
        <v>0</v>
      </c>
      <c r="AB39" s="1642">
        <v>0</v>
      </c>
      <c r="AC39" s="1643">
        <v>0</v>
      </c>
      <c r="AD39" s="1642">
        <v>0</v>
      </c>
      <c r="AE39" s="1643">
        <v>0</v>
      </c>
      <c r="AF39" s="1642">
        <v>0</v>
      </c>
      <c r="AG39" s="1643">
        <v>0</v>
      </c>
      <c r="AH39" s="1642">
        <v>0</v>
      </c>
      <c r="AI39" s="1643">
        <v>0</v>
      </c>
      <c r="AJ39" s="1642">
        <v>0</v>
      </c>
      <c r="AK39" s="1643">
        <v>1</v>
      </c>
      <c r="AL39" s="1642">
        <v>0</v>
      </c>
      <c r="AM39" s="1643">
        <v>0</v>
      </c>
      <c r="AN39" s="1642">
        <v>0</v>
      </c>
      <c r="AO39" s="1643">
        <v>0</v>
      </c>
      <c r="AP39" s="1642">
        <v>0</v>
      </c>
      <c r="AQ39" s="1643">
        <v>12</v>
      </c>
      <c r="AR39" s="1642">
        <v>0</v>
      </c>
      <c r="AS39" s="1643">
        <v>0</v>
      </c>
      <c r="AT39" s="1642">
        <v>0</v>
      </c>
      <c r="AU39" s="1643">
        <v>3</v>
      </c>
      <c r="AV39" s="1642">
        <v>0</v>
      </c>
      <c r="AW39" s="1643">
        <v>0</v>
      </c>
      <c r="AX39" s="1642">
        <v>0</v>
      </c>
      <c r="AY39" s="1641">
        <f>E39+G39+I39+K39+M39+O39+Q39+S39+U39+W39+Y39+AA39+AC39+AE39+AG39+AI39+AK39+AM39+AO39+AQ39+AS39+AU39+AW39</f>
        <v>38</v>
      </c>
      <c r="AZ39" s="1640">
        <f>F39+H39+J39+L39+N39+P39+R39+T39+V39+X39+Z39+AB39+AD39+AF39+AH39+AJ39+AL39+AN39+AP39+AR39+AT39+AV39+AX39</f>
        <v>0</v>
      </c>
      <c r="BA39" s="1641">
        <f>AY39+C39</f>
        <v>107</v>
      </c>
      <c r="BB39" s="1640">
        <f>AZ39+D39</f>
        <v>0</v>
      </c>
    </row>
    <row r="40" spans="1:54" ht="15" customHeight="1" x14ac:dyDescent="0.2">
      <c r="A40" s="1645">
        <v>36</v>
      </c>
      <c r="B40" s="1644" t="s">
        <v>164</v>
      </c>
      <c r="C40" s="1643">
        <v>26406</v>
      </c>
      <c r="D40" s="1642">
        <v>92.049199999999999</v>
      </c>
      <c r="E40" s="1643">
        <v>608</v>
      </c>
      <c r="F40" s="1642">
        <v>4.2976224996350005</v>
      </c>
      <c r="G40" s="1643">
        <v>0</v>
      </c>
      <c r="H40" s="1642">
        <v>0</v>
      </c>
      <c r="I40" s="1643">
        <v>29</v>
      </c>
      <c r="J40" s="1642">
        <v>0.14021149999999999</v>
      </c>
      <c r="K40" s="1643">
        <v>6</v>
      </c>
      <c r="L40" s="1642">
        <v>3.7999999999999999E-2</v>
      </c>
      <c r="M40" s="1643">
        <v>519</v>
      </c>
      <c r="N40" s="1642">
        <v>3.0064192854999998</v>
      </c>
      <c r="O40" s="1643">
        <v>0</v>
      </c>
      <c r="P40" s="1642">
        <v>0</v>
      </c>
      <c r="Q40" s="1643">
        <v>105</v>
      </c>
      <c r="R40" s="1642">
        <v>1.4799276920000002</v>
      </c>
      <c r="S40" s="1643">
        <v>0</v>
      </c>
      <c r="T40" s="1642">
        <v>0</v>
      </c>
      <c r="U40" s="1643">
        <v>303</v>
      </c>
      <c r="V40" s="1642">
        <v>1.8243474349999997</v>
      </c>
      <c r="W40" s="1643">
        <v>0</v>
      </c>
      <c r="X40" s="1642">
        <v>0</v>
      </c>
      <c r="Y40" s="1643">
        <v>1309</v>
      </c>
      <c r="Z40" s="1642">
        <v>14.963614588</v>
      </c>
      <c r="AA40" s="1643">
        <v>1042</v>
      </c>
      <c r="AB40" s="1642">
        <v>16.899305806000001</v>
      </c>
      <c r="AC40" s="1643">
        <v>641</v>
      </c>
      <c r="AD40" s="1642">
        <v>1.0918605999999993</v>
      </c>
      <c r="AE40" s="1643">
        <v>3053</v>
      </c>
      <c r="AF40" s="1642">
        <v>17.736555199999998</v>
      </c>
      <c r="AG40" s="1643">
        <v>475</v>
      </c>
      <c r="AH40" s="1642">
        <v>7.6517931380000013</v>
      </c>
      <c r="AI40" s="1643">
        <v>40</v>
      </c>
      <c r="AJ40" s="1642">
        <v>0.66060883500000012</v>
      </c>
      <c r="AK40" s="1643">
        <v>6</v>
      </c>
      <c r="AL40" s="1642">
        <v>1.2487700000000001E-2</v>
      </c>
      <c r="AM40" s="1643">
        <v>162</v>
      </c>
      <c r="AN40" s="1642">
        <v>1.2418955000000003</v>
      </c>
      <c r="AO40" s="1643">
        <v>0</v>
      </c>
      <c r="AP40" s="1642">
        <v>0</v>
      </c>
      <c r="AQ40" s="1643">
        <v>2728</v>
      </c>
      <c r="AR40" s="1642">
        <v>33.724619109999999</v>
      </c>
      <c r="AS40" s="1643">
        <v>379</v>
      </c>
      <c r="AT40" s="1642">
        <v>0.48115460000000004</v>
      </c>
      <c r="AU40" s="1643">
        <v>76</v>
      </c>
      <c r="AV40" s="1642">
        <v>1.6499375000000001</v>
      </c>
      <c r="AW40" s="1643">
        <v>489</v>
      </c>
      <c r="AX40" s="1642">
        <v>3.9814610079999997</v>
      </c>
      <c r="AY40" s="1641">
        <f>E40+G40+I40+K40+M40+O40+Q40+S40+U40+W40+Y40+AA40+AC40+AE40+AG40+AI40+AK40+AM40+AO40+AQ40+AS40+AU40+AW40</f>
        <v>11970</v>
      </c>
      <c r="AZ40" s="1640">
        <f>F40+H40+J40+L40+N40+P40+R40+T40+V40+X40+Z40+AB40+AD40+AF40+AH40+AJ40+AL40+AN40+AP40+AR40+AT40+AV40+AX40</f>
        <v>110.88182199713498</v>
      </c>
      <c r="BA40" s="1641">
        <f>AY40+C40</f>
        <v>38376</v>
      </c>
      <c r="BB40" s="1640">
        <f>AZ40+D40</f>
        <v>202.93102199713496</v>
      </c>
    </row>
    <row r="41" spans="1:54" ht="15" customHeight="1" x14ac:dyDescent="0.2">
      <c r="A41" s="1639"/>
      <c r="B41" s="1638" t="s">
        <v>178</v>
      </c>
      <c r="C41" s="1637">
        <f>SUM(C5:C40)</f>
        <v>21718695</v>
      </c>
      <c r="D41" s="1636">
        <f>SUM(D5:D40)</f>
        <v>54847.0259114</v>
      </c>
      <c r="E41" s="1637">
        <f>SUM(E5:E40)</f>
        <v>225498</v>
      </c>
      <c r="F41" s="1636">
        <f>SUM(F5:F40)</f>
        <v>2442.0970896718172</v>
      </c>
      <c r="G41" s="1637">
        <f>SUM(G5:G40)</f>
        <v>9330</v>
      </c>
      <c r="H41" s="1636">
        <f>SUM(H5:H40)</f>
        <v>10.445929941999999</v>
      </c>
      <c r="I41" s="1637">
        <f>SUM(I5:I40)</f>
        <v>44350</v>
      </c>
      <c r="J41" s="1636">
        <f>SUM(J5:J40)</f>
        <v>639.22927520999997</v>
      </c>
      <c r="K41" s="1637">
        <f>SUM(K5:K40)</f>
        <v>24805</v>
      </c>
      <c r="L41" s="1636">
        <f>SUM(L5:L40)</f>
        <v>206.15516070000004</v>
      </c>
      <c r="M41" s="1637">
        <f>SUM(M5:M40)</f>
        <v>474974</v>
      </c>
      <c r="N41" s="1636">
        <f>SUM(N5:N40)</f>
        <v>3961.302410779565</v>
      </c>
      <c r="O41" s="1637">
        <f>SUM(O5:O40)</f>
        <v>121883</v>
      </c>
      <c r="P41" s="1636">
        <f>SUM(P5:P40)</f>
        <v>757.973226631991</v>
      </c>
      <c r="Q41" s="1637">
        <f>SUM(Q5:Q40)</f>
        <v>178126</v>
      </c>
      <c r="R41" s="1636">
        <f>SUM(R5:R40)</f>
        <v>1737.2437479820001</v>
      </c>
      <c r="S41" s="1637">
        <f>SUM(S5:S40)</f>
        <v>65538</v>
      </c>
      <c r="T41" s="1636">
        <f>SUM(T5:T40)</f>
        <v>446.38166693598748</v>
      </c>
      <c r="U41" s="1637">
        <f>SUM(U5:U40)</f>
        <v>127797</v>
      </c>
      <c r="V41" s="1636">
        <f>SUM(V5:V40)</f>
        <v>851.06107835000012</v>
      </c>
      <c r="W41" s="1637">
        <f>SUM(W5:W40)</f>
        <v>39065</v>
      </c>
      <c r="X41" s="1636">
        <f>SUM(X5:X40)</f>
        <v>319.80622801099997</v>
      </c>
      <c r="Y41" s="1637">
        <f>SUM(Y5:Y40)</f>
        <v>915102</v>
      </c>
      <c r="Z41" s="1636">
        <f>SUM(Z5:Z40)</f>
        <v>11639.857353605999</v>
      </c>
      <c r="AA41" s="1637">
        <f>SUM(AA5:AA40)</f>
        <v>652285</v>
      </c>
      <c r="AB41" s="1636">
        <f>SUM(AB5:AB40)</f>
        <v>9296.0454890560013</v>
      </c>
      <c r="AC41" s="1637">
        <f>SUM(AC5:AC40)</f>
        <v>265471</v>
      </c>
      <c r="AD41" s="1636">
        <f>SUM(AD5:AD40)</f>
        <v>1428.7364450999914</v>
      </c>
      <c r="AE41" s="1637">
        <f>SUM(AE5:AE40)</f>
        <v>339240</v>
      </c>
      <c r="AF41" s="1636">
        <f>SUM(AF5:AF40)</f>
        <v>3300.6614887229998</v>
      </c>
      <c r="AG41" s="1637">
        <f>SUM(AG5:AG40)</f>
        <v>613999</v>
      </c>
      <c r="AH41" s="1636">
        <f>SUM(AH5:AH40)</f>
        <v>7098.5088497000006</v>
      </c>
      <c r="AI41" s="1637">
        <f>SUM(AI5:AI40)</f>
        <v>257315</v>
      </c>
      <c r="AJ41" s="1636">
        <f>SUM(AJ5:AJ40)</f>
        <v>1880.5606550749737</v>
      </c>
      <c r="AK41" s="1637">
        <f>SUM(AK5:AK40)</f>
        <v>28847</v>
      </c>
      <c r="AL41" s="1636">
        <f>SUM(AL5:AL40)</f>
        <v>122.11084929999998</v>
      </c>
      <c r="AM41" s="1637">
        <f>SUM(AM5:AM40)</f>
        <v>155763</v>
      </c>
      <c r="AN41" s="1636">
        <f>SUM(AN5:AN40)</f>
        <v>983.07781717100193</v>
      </c>
      <c r="AO41" s="1637">
        <f>SUM(AO5:AO40)</f>
        <v>0</v>
      </c>
      <c r="AP41" s="1636">
        <f>SUM(AP5:AP40)</f>
        <v>0</v>
      </c>
      <c r="AQ41" s="1637">
        <f>SUM(AQ5:AQ40)</f>
        <v>1922920</v>
      </c>
      <c r="AR41" s="1636">
        <f>SUM(AR5:AR40)</f>
        <v>16500.400462700996</v>
      </c>
      <c r="AS41" s="1637">
        <f>SUM(AS5:AS40)</f>
        <v>271533</v>
      </c>
      <c r="AT41" s="1636">
        <f>SUM(AT5:AT40)</f>
        <v>575.2154698750021</v>
      </c>
      <c r="AU41" s="1637">
        <f>SUM(AU5:AU40)</f>
        <v>128804</v>
      </c>
      <c r="AV41" s="1636">
        <f>SUM(AV5:AV40)</f>
        <v>1150.8175205399998</v>
      </c>
      <c r="AW41" s="1637">
        <f>SUM(AW5:AW40)</f>
        <v>531521</v>
      </c>
      <c r="AX41" s="1636">
        <f>SUM(AX5:AX40)</f>
        <v>5010.3933049019961</v>
      </c>
      <c r="AY41" s="1637">
        <f>SUM(AY5:AY40)</f>
        <v>7394166</v>
      </c>
      <c r="AZ41" s="1636">
        <f>SUM(AZ5:AZ40)</f>
        <v>70358.081519963322</v>
      </c>
      <c r="BA41" s="1637">
        <f>SUM(BA5:BA40)</f>
        <v>29112861</v>
      </c>
      <c r="BB41" s="1636">
        <f>SUM(BB5:BB40)</f>
        <v>125205.1074313633</v>
      </c>
    </row>
    <row r="42" spans="1:54" ht="20.100000000000001" customHeight="1" x14ac:dyDescent="0.2">
      <c r="E42" s="1635"/>
      <c r="F42" s="1635"/>
      <c r="AE42" s="1634"/>
      <c r="AL42" s="1634"/>
    </row>
  </sheetData>
  <dataConsolidate>
    <dataRefs count="4">
      <dataRef ref="AD4:AE38" sheet="Indv.NB Statewise " r:id="rId1"/>
      <dataRef ref="AB4:AC38" sheet="Indv.NB Statewise " r:id="rId2"/>
      <dataRef ref="AF4:AG38" sheet="Indv.NB Statewise " r:id="rId3"/>
      <dataRef ref="AB4:AC38" sheet="Indv.NB Statewise " r:id="rId4"/>
    </dataRefs>
  </dataConsolidate>
  <mergeCells count="22">
    <mergeCell ref="AI3:AJ3"/>
    <mergeCell ref="AK3:AL3"/>
    <mergeCell ref="AQ3:AR3"/>
    <mergeCell ref="AA1:AL1"/>
    <mergeCell ref="B3:B4"/>
    <mergeCell ref="E3:F3"/>
    <mergeCell ref="G3:H3"/>
    <mergeCell ref="I3:J3"/>
    <mergeCell ref="K3:L3"/>
    <mergeCell ref="AC3:AD3"/>
    <mergeCell ref="AE3:AF3"/>
    <mergeCell ref="AG3:AH3"/>
    <mergeCell ref="A3:A4"/>
    <mergeCell ref="A2:BB2"/>
    <mergeCell ref="AS3:AT3"/>
    <mergeCell ref="AU3:AV3"/>
    <mergeCell ref="AW3:AX3"/>
    <mergeCell ref="AY3:AZ3"/>
    <mergeCell ref="C3:D3"/>
    <mergeCell ref="BA3:BB3"/>
    <mergeCell ref="AM3:AN3"/>
    <mergeCell ref="AO3:AP3"/>
  </mergeCells>
  <printOptions horizontalCentered="1" verticalCentered="1"/>
  <pageMargins left="0.1" right="0.1" top="0.1" bottom="0.1" header="0.5" footer="0.5"/>
  <pageSetup paperSize="5" scale="55" fitToWidth="2" orientation="landscape" r:id="rId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2"/>
  <sheetViews>
    <sheetView zoomScaleNormal="100" zoomScaleSheetLayoutView="100" workbookViewId="0">
      <pane xSplit="2" ySplit="3" topLeftCell="C4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20.100000000000001" customHeight="1" x14ac:dyDescent="0.2"/>
  <cols>
    <col min="1" max="1" width="4.28515625" style="201" customWidth="1"/>
    <col min="2" max="2" width="22.140625" style="201" customWidth="1"/>
    <col min="3" max="3" width="10.7109375" style="201" customWidth="1"/>
    <col min="4" max="4" width="12.42578125" style="201" customWidth="1"/>
    <col min="5" max="6" width="10.7109375" style="201" customWidth="1"/>
    <col min="7" max="7" width="12.85546875" style="201" bestFit="1" customWidth="1"/>
    <col min="8" max="9" width="10.7109375" style="201" customWidth="1"/>
    <col min="10" max="10" width="12.85546875" style="201" bestFit="1" customWidth="1"/>
    <col min="11" max="12" width="10.7109375" style="201" customWidth="1"/>
    <col min="13" max="13" width="12.85546875" style="201" bestFit="1" customWidth="1"/>
    <col min="14" max="15" width="10.7109375" style="201" customWidth="1"/>
    <col min="16" max="16" width="12.85546875" style="201" bestFit="1" customWidth="1"/>
    <col min="17" max="17" width="11.85546875" style="201" bestFit="1" customWidth="1"/>
    <col min="18" max="18" width="11.7109375" style="201" customWidth="1"/>
    <col min="19" max="19" width="12.85546875" style="201" bestFit="1" customWidth="1"/>
    <col min="20" max="20" width="11.7109375" style="201" customWidth="1"/>
    <col min="21" max="21" width="10.28515625" style="201" bestFit="1" customWidth="1"/>
    <col min="22" max="22" width="15.5703125" style="201" bestFit="1" customWidth="1"/>
    <col min="23" max="23" width="11.85546875" style="201" bestFit="1" customWidth="1"/>
    <col min="24" max="24" width="10.28515625" style="201" bestFit="1" customWidth="1"/>
    <col min="25" max="25" width="12.85546875" style="201" bestFit="1" customWidth="1"/>
    <col min="26" max="26" width="11.85546875" style="201" bestFit="1" customWidth="1"/>
    <col min="27" max="27" width="9.7109375" style="201" customWidth="1"/>
    <col min="28" max="28" width="12.85546875" style="201" customWidth="1"/>
    <col min="29" max="29" width="13.5703125" style="201" customWidth="1"/>
    <col min="30" max="36" width="9.140625" style="631"/>
    <col min="37" max="16384" width="9.140625" style="201"/>
  </cols>
  <sheetData>
    <row r="1" spans="1:36" ht="24" customHeight="1" x14ac:dyDescent="0.2">
      <c r="A1" s="553" t="s">
        <v>851</v>
      </c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</row>
    <row r="2" spans="1:36" s="560" customFormat="1" ht="15" customHeight="1" x14ac:dyDescent="0.2">
      <c r="A2" s="1354" t="s">
        <v>676</v>
      </c>
      <c r="B2" s="1354" t="s">
        <v>126</v>
      </c>
      <c r="C2" s="1356" t="s">
        <v>83</v>
      </c>
      <c r="D2" s="1357"/>
      <c r="E2" s="1358"/>
      <c r="F2" s="1359" t="s">
        <v>84</v>
      </c>
      <c r="G2" s="1360"/>
      <c r="H2" s="1361"/>
      <c r="I2" s="1351" t="s">
        <v>85</v>
      </c>
      <c r="J2" s="1352"/>
      <c r="K2" s="1353"/>
      <c r="L2" s="1351" t="s">
        <v>86</v>
      </c>
      <c r="M2" s="1352"/>
      <c r="N2" s="1353"/>
      <c r="O2" s="1351" t="s">
        <v>117</v>
      </c>
      <c r="P2" s="1352"/>
      <c r="Q2" s="1353"/>
      <c r="R2" s="1351" t="s">
        <v>87</v>
      </c>
      <c r="S2" s="1352"/>
      <c r="T2" s="1353"/>
      <c r="U2" s="1351" t="s">
        <v>88</v>
      </c>
      <c r="V2" s="1352"/>
      <c r="W2" s="1353"/>
      <c r="X2" s="1351" t="s">
        <v>652</v>
      </c>
      <c r="Y2" s="1352"/>
      <c r="Z2" s="1353"/>
      <c r="AA2" s="1351" t="s">
        <v>755</v>
      </c>
      <c r="AB2" s="1352"/>
      <c r="AC2" s="1353"/>
      <c r="AD2" s="632"/>
      <c r="AE2" s="632"/>
      <c r="AF2" s="632"/>
      <c r="AG2" s="632"/>
      <c r="AH2" s="632"/>
      <c r="AI2" s="632"/>
      <c r="AJ2" s="632"/>
    </row>
    <row r="3" spans="1:36" s="560" customFormat="1" ht="25.5" customHeight="1" x14ac:dyDescent="0.2">
      <c r="A3" s="1355"/>
      <c r="B3" s="1355"/>
      <c r="C3" s="344" t="s">
        <v>165</v>
      </c>
      <c r="D3" s="8" t="s">
        <v>166</v>
      </c>
      <c r="E3" s="344" t="s">
        <v>727</v>
      </c>
      <c r="F3" s="346" t="s">
        <v>165</v>
      </c>
      <c r="G3" s="9" t="s">
        <v>166</v>
      </c>
      <c r="H3" s="344" t="s">
        <v>727</v>
      </c>
      <c r="I3" s="346" t="s">
        <v>165</v>
      </c>
      <c r="J3" s="9" t="s">
        <v>166</v>
      </c>
      <c r="K3" s="344" t="s">
        <v>727</v>
      </c>
      <c r="L3" s="346" t="s">
        <v>165</v>
      </c>
      <c r="M3" s="9" t="s">
        <v>166</v>
      </c>
      <c r="N3" s="344" t="s">
        <v>727</v>
      </c>
      <c r="O3" s="344" t="s">
        <v>165</v>
      </c>
      <c r="P3" s="344" t="s">
        <v>166</v>
      </c>
      <c r="Q3" s="344" t="s">
        <v>727</v>
      </c>
      <c r="R3" s="344" t="s">
        <v>165</v>
      </c>
      <c r="S3" s="344" t="s">
        <v>166</v>
      </c>
      <c r="T3" s="344" t="s">
        <v>727</v>
      </c>
      <c r="U3" s="344" t="s">
        <v>165</v>
      </c>
      <c r="V3" s="344" t="s">
        <v>166</v>
      </c>
      <c r="W3" s="344" t="s">
        <v>727</v>
      </c>
      <c r="X3" s="344" t="s">
        <v>165</v>
      </c>
      <c r="Y3" s="344" t="s">
        <v>166</v>
      </c>
      <c r="Z3" s="344" t="s">
        <v>727</v>
      </c>
      <c r="AA3" s="625" t="s">
        <v>165</v>
      </c>
      <c r="AB3" s="625" t="s">
        <v>166</v>
      </c>
      <c r="AC3" s="625" t="s">
        <v>727</v>
      </c>
      <c r="AD3" s="632"/>
      <c r="AE3" s="632"/>
      <c r="AF3" s="632"/>
      <c r="AG3" s="632"/>
      <c r="AH3" s="632"/>
      <c r="AI3" s="632"/>
      <c r="AJ3" s="632"/>
    </row>
    <row r="4" spans="1:36" ht="12.75" x14ac:dyDescent="0.2">
      <c r="A4" s="201">
        <v>1</v>
      </c>
      <c r="B4" s="204" t="s">
        <v>129</v>
      </c>
      <c r="C4" s="565">
        <v>2874</v>
      </c>
      <c r="D4" s="565">
        <v>20230462</v>
      </c>
      <c r="E4" s="500">
        <v>2344.0556834061881</v>
      </c>
      <c r="F4" s="565">
        <v>1444</v>
      </c>
      <c r="G4" s="565">
        <v>5340025</v>
      </c>
      <c r="H4" s="500">
        <v>640.16183953804955</v>
      </c>
      <c r="I4" s="565">
        <v>1239</v>
      </c>
      <c r="J4" s="565">
        <v>7868993</v>
      </c>
      <c r="K4" s="500">
        <v>982.68343374684105</v>
      </c>
      <c r="L4" s="565">
        <v>1275</v>
      </c>
      <c r="M4" s="565">
        <v>15862749</v>
      </c>
      <c r="N4" s="500">
        <v>922.31385926930056</v>
      </c>
      <c r="O4" s="565">
        <v>1129</v>
      </c>
      <c r="P4" s="565">
        <v>23723017</v>
      </c>
      <c r="Q4" s="500">
        <v>975.44021421450338</v>
      </c>
      <c r="R4" s="565">
        <v>1143</v>
      </c>
      <c r="S4" s="565">
        <v>2851080</v>
      </c>
      <c r="T4" s="500">
        <v>1727.6953823433371</v>
      </c>
      <c r="U4" s="565">
        <v>1297</v>
      </c>
      <c r="V4" s="565">
        <v>1844413</v>
      </c>
      <c r="W4" s="500">
        <v>1633.2345999053598</v>
      </c>
      <c r="X4" s="565">
        <v>1233</v>
      </c>
      <c r="Y4" s="565">
        <v>3345403</v>
      </c>
      <c r="Z4" s="500">
        <v>2372.9985576727368</v>
      </c>
      <c r="AA4" s="565">
        <v>1375</v>
      </c>
      <c r="AB4" s="565">
        <v>1975873</v>
      </c>
      <c r="AC4" s="635">
        <v>3288.6875348630065</v>
      </c>
      <c r="AD4" s="633"/>
      <c r="AE4" s="633"/>
      <c r="AF4" s="633"/>
    </row>
    <row r="5" spans="1:36" ht="12.75" x14ac:dyDescent="0.2">
      <c r="A5" s="201">
        <v>2</v>
      </c>
      <c r="B5" s="200" t="s">
        <v>130</v>
      </c>
      <c r="C5" s="566">
        <v>10</v>
      </c>
      <c r="D5" s="566">
        <v>7566</v>
      </c>
      <c r="E5" s="366">
        <v>2.4816296247208887</v>
      </c>
      <c r="F5" s="566">
        <v>8</v>
      </c>
      <c r="G5" s="566">
        <v>17168</v>
      </c>
      <c r="H5" s="366">
        <v>1.3730877308285341</v>
      </c>
      <c r="I5" s="566">
        <v>5</v>
      </c>
      <c r="J5" s="566">
        <v>4588</v>
      </c>
      <c r="K5" s="366">
        <v>0.70929781958124616</v>
      </c>
      <c r="L5" s="566">
        <v>10</v>
      </c>
      <c r="M5" s="566">
        <v>5670</v>
      </c>
      <c r="N5" s="366">
        <v>2.3666014999999998</v>
      </c>
      <c r="O5" s="566">
        <v>2</v>
      </c>
      <c r="P5" s="566">
        <v>3883</v>
      </c>
      <c r="Q5" s="366">
        <v>1.5031781309884766</v>
      </c>
      <c r="R5" s="566">
        <v>4</v>
      </c>
      <c r="S5" s="566">
        <v>13606</v>
      </c>
      <c r="T5" s="366">
        <v>9.5337924740000002</v>
      </c>
      <c r="U5" s="566">
        <v>1</v>
      </c>
      <c r="V5" s="566">
        <v>7210</v>
      </c>
      <c r="W5" s="366">
        <v>6.464276410000001</v>
      </c>
      <c r="X5" s="566">
        <v>2</v>
      </c>
      <c r="Y5" s="566">
        <v>12543</v>
      </c>
      <c r="Z5" s="366">
        <v>13.108411598</v>
      </c>
      <c r="AA5" s="566">
        <v>1</v>
      </c>
      <c r="AB5" s="566">
        <v>21306</v>
      </c>
      <c r="AC5" s="636">
        <v>10.737831360000003</v>
      </c>
      <c r="AD5" s="633"/>
      <c r="AE5" s="633"/>
      <c r="AF5" s="633"/>
    </row>
    <row r="6" spans="1:36" ht="12.75" x14ac:dyDescent="0.2">
      <c r="A6" s="201">
        <v>3</v>
      </c>
      <c r="B6" s="200" t="s">
        <v>131</v>
      </c>
      <c r="C6" s="566">
        <v>1396</v>
      </c>
      <c r="D6" s="566">
        <v>684088</v>
      </c>
      <c r="E6" s="366">
        <v>304.83460000740621</v>
      </c>
      <c r="F6" s="566">
        <v>1527</v>
      </c>
      <c r="G6" s="566">
        <v>955407</v>
      </c>
      <c r="H6" s="366">
        <v>320.39793024071571</v>
      </c>
      <c r="I6" s="566">
        <v>1896</v>
      </c>
      <c r="J6" s="566">
        <v>1526842</v>
      </c>
      <c r="K6" s="366">
        <v>845.54773259311628</v>
      </c>
      <c r="L6" s="566">
        <v>1991</v>
      </c>
      <c r="M6" s="566">
        <v>1443865</v>
      </c>
      <c r="N6" s="366">
        <v>826.42540268000005</v>
      </c>
      <c r="O6" s="566">
        <v>1081</v>
      </c>
      <c r="P6" s="566">
        <v>1427342</v>
      </c>
      <c r="Q6" s="366">
        <v>746.80138187946932</v>
      </c>
      <c r="R6" s="566">
        <v>1065</v>
      </c>
      <c r="S6" s="566">
        <v>1609524</v>
      </c>
      <c r="T6" s="366">
        <v>999.9287904529001</v>
      </c>
      <c r="U6" s="566">
        <v>1071</v>
      </c>
      <c r="V6" s="566">
        <v>1422748</v>
      </c>
      <c r="W6" s="366">
        <v>1432.2710449222805</v>
      </c>
      <c r="X6" s="566">
        <v>1068</v>
      </c>
      <c r="Y6" s="566">
        <v>1289621</v>
      </c>
      <c r="Z6" s="366">
        <v>2314.86381747</v>
      </c>
      <c r="AA6" s="566">
        <v>1088</v>
      </c>
      <c r="AB6" s="566">
        <v>1458225</v>
      </c>
      <c r="AC6" s="636">
        <v>1982.5024445885419</v>
      </c>
      <c r="AD6" s="633"/>
      <c r="AE6" s="633"/>
      <c r="AF6" s="633"/>
    </row>
    <row r="7" spans="1:36" ht="12.75" x14ac:dyDescent="0.2">
      <c r="A7" s="201">
        <v>4</v>
      </c>
      <c r="B7" s="200" t="s">
        <v>132</v>
      </c>
      <c r="C7" s="566">
        <v>922</v>
      </c>
      <c r="D7" s="566">
        <v>557362</v>
      </c>
      <c r="E7" s="366">
        <v>231.96598377325745</v>
      </c>
      <c r="F7" s="566">
        <v>1233</v>
      </c>
      <c r="G7" s="566">
        <v>892916</v>
      </c>
      <c r="H7" s="366">
        <v>247.17442595759437</v>
      </c>
      <c r="I7" s="566">
        <v>1449</v>
      </c>
      <c r="J7" s="566">
        <v>1949402</v>
      </c>
      <c r="K7" s="366">
        <v>351.72726609805534</v>
      </c>
      <c r="L7" s="566">
        <v>1957</v>
      </c>
      <c r="M7" s="566">
        <v>1513007</v>
      </c>
      <c r="N7" s="366">
        <v>611.04344893629843</v>
      </c>
      <c r="O7" s="566">
        <v>1477</v>
      </c>
      <c r="P7" s="566">
        <v>865339</v>
      </c>
      <c r="Q7" s="366">
        <v>1080.5307837372293</v>
      </c>
      <c r="R7" s="566">
        <v>1343</v>
      </c>
      <c r="S7" s="566">
        <v>2471035</v>
      </c>
      <c r="T7" s="366">
        <v>1138.5862789248622</v>
      </c>
      <c r="U7" s="566">
        <v>1101</v>
      </c>
      <c r="V7" s="566">
        <v>2435316</v>
      </c>
      <c r="W7" s="366">
        <v>1115.8667558032841</v>
      </c>
      <c r="X7" s="566">
        <v>229</v>
      </c>
      <c r="Y7" s="566">
        <v>1312912</v>
      </c>
      <c r="Z7" s="366">
        <v>2923.9528756808863</v>
      </c>
      <c r="AA7" s="566">
        <v>471</v>
      </c>
      <c r="AB7" s="566">
        <v>2543793</v>
      </c>
      <c r="AC7" s="636">
        <v>1327.3808689469997</v>
      </c>
      <c r="AD7" s="633"/>
      <c r="AE7" s="633"/>
      <c r="AF7" s="633"/>
    </row>
    <row r="8" spans="1:36" ht="12.75" x14ac:dyDescent="0.2">
      <c r="A8" s="201">
        <v>5</v>
      </c>
      <c r="B8" s="200" t="s">
        <v>133</v>
      </c>
      <c r="C8" s="566">
        <v>543</v>
      </c>
      <c r="D8" s="566">
        <v>2333560</v>
      </c>
      <c r="E8" s="366">
        <v>457.22010113872557</v>
      </c>
      <c r="F8" s="566">
        <v>611</v>
      </c>
      <c r="G8" s="566">
        <v>3393872</v>
      </c>
      <c r="H8" s="366">
        <v>703.31754798360964</v>
      </c>
      <c r="I8" s="566">
        <v>686</v>
      </c>
      <c r="J8" s="566">
        <v>2707076</v>
      </c>
      <c r="K8" s="366">
        <v>698.66207247036027</v>
      </c>
      <c r="L8" s="566">
        <v>43</v>
      </c>
      <c r="M8" s="566">
        <v>2000419</v>
      </c>
      <c r="N8" s="366">
        <v>1369.8195257336088</v>
      </c>
      <c r="O8" s="566">
        <v>528</v>
      </c>
      <c r="P8" s="566">
        <v>2686458</v>
      </c>
      <c r="Q8" s="366">
        <v>979.64482759033376</v>
      </c>
      <c r="R8" s="566">
        <v>619</v>
      </c>
      <c r="S8" s="566">
        <v>2259201</v>
      </c>
      <c r="T8" s="366">
        <v>1075.4796569940002</v>
      </c>
      <c r="U8" s="566">
        <v>671</v>
      </c>
      <c r="V8" s="566">
        <v>392775</v>
      </c>
      <c r="W8" s="366">
        <v>1170.203202918</v>
      </c>
      <c r="X8" s="566">
        <v>403</v>
      </c>
      <c r="Y8" s="566">
        <v>429504</v>
      </c>
      <c r="Z8" s="366">
        <v>1364.1921394049998</v>
      </c>
      <c r="AA8" s="566">
        <v>746</v>
      </c>
      <c r="AB8" s="566">
        <v>874848</v>
      </c>
      <c r="AC8" s="636">
        <v>1727.0668397940003</v>
      </c>
      <c r="AD8" s="633"/>
      <c r="AE8" s="633"/>
      <c r="AF8" s="633"/>
    </row>
    <row r="9" spans="1:36" ht="12.75" x14ac:dyDescent="0.2">
      <c r="A9" s="201">
        <v>6</v>
      </c>
      <c r="B9" s="200" t="s">
        <v>134</v>
      </c>
      <c r="C9" s="566">
        <v>215</v>
      </c>
      <c r="D9" s="566">
        <v>50791</v>
      </c>
      <c r="E9" s="366">
        <v>114.626950831908</v>
      </c>
      <c r="F9" s="566">
        <v>252</v>
      </c>
      <c r="G9" s="566">
        <v>84513</v>
      </c>
      <c r="H9" s="366">
        <v>337.43018422777351</v>
      </c>
      <c r="I9" s="566">
        <v>131</v>
      </c>
      <c r="J9" s="566">
        <v>141470</v>
      </c>
      <c r="K9" s="366">
        <v>104.8741292562537</v>
      </c>
      <c r="L9" s="566">
        <v>61</v>
      </c>
      <c r="M9" s="566">
        <v>57295</v>
      </c>
      <c r="N9" s="366">
        <v>133.48808216731783</v>
      </c>
      <c r="O9" s="566">
        <v>145</v>
      </c>
      <c r="P9" s="566">
        <v>90690</v>
      </c>
      <c r="Q9" s="366">
        <v>114.39828782123446</v>
      </c>
      <c r="R9" s="566">
        <v>144</v>
      </c>
      <c r="S9" s="566">
        <v>82625</v>
      </c>
      <c r="T9" s="366">
        <v>164.80399672600001</v>
      </c>
      <c r="U9" s="566">
        <v>34</v>
      </c>
      <c r="V9" s="566">
        <v>40045</v>
      </c>
      <c r="W9" s="366">
        <v>175.21315750600004</v>
      </c>
      <c r="X9" s="566">
        <v>82</v>
      </c>
      <c r="Y9" s="566">
        <v>46882</v>
      </c>
      <c r="Z9" s="366">
        <v>193.65469982931506</v>
      </c>
      <c r="AA9" s="566">
        <v>83</v>
      </c>
      <c r="AB9" s="566">
        <v>54395</v>
      </c>
      <c r="AC9" s="636">
        <v>438.66060325646583</v>
      </c>
      <c r="AD9" s="633"/>
      <c r="AE9" s="633"/>
      <c r="AF9" s="633"/>
    </row>
    <row r="10" spans="1:36" ht="12.75" x14ac:dyDescent="0.2">
      <c r="A10" s="201">
        <v>7</v>
      </c>
      <c r="B10" s="200" t="s">
        <v>135</v>
      </c>
      <c r="C10" s="566">
        <v>1989</v>
      </c>
      <c r="D10" s="566">
        <v>1729346</v>
      </c>
      <c r="E10" s="366">
        <v>1600.1632520218395</v>
      </c>
      <c r="F10" s="566">
        <v>1899</v>
      </c>
      <c r="G10" s="566">
        <v>1907493</v>
      </c>
      <c r="H10" s="366">
        <v>1572.4667685479046</v>
      </c>
      <c r="I10" s="566">
        <v>1088</v>
      </c>
      <c r="J10" s="566">
        <v>3121022</v>
      </c>
      <c r="K10" s="366">
        <v>1483.9513734670934</v>
      </c>
      <c r="L10" s="566">
        <v>956</v>
      </c>
      <c r="M10" s="566">
        <v>2852092</v>
      </c>
      <c r="N10" s="366">
        <v>3027.3135924205062</v>
      </c>
      <c r="O10" s="566">
        <v>1434</v>
      </c>
      <c r="P10" s="566">
        <v>2550751.8627450978</v>
      </c>
      <c r="Q10" s="366">
        <v>2841.4271251237051</v>
      </c>
      <c r="R10" s="566">
        <v>1353</v>
      </c>
      <c r="S10" s="566">
        <v>2820830</v>
      </c>
      <c r="T10" s="366">
        <v>3693.5774175756696</v>
      </c>
      <c r="U10" s="566">
        <v>901</v>
      </c>
      <c r="V10" s="566">
        <v>2588086</v>
      </c>
      <c r="W10" s="366">
        <v>2896.9595916030667</v>
      </c>
      <c r="X10" s="566">
        <v>1636</v>
      </c>
      <c r="Y10" s="566">
        <v>2197892</v>
      </c>
      <c r="Z10" s="366">
        <v>4702.1972377261209</v>
      </c>
      <c r="AA10" s="566">
        <v>2170</v>
      </c>
      <c r="AB10" s="566">
        <v>3648375</v>
      </c>
      <c r="AC10" s="636">
        <v>5533.7658692912764</v>
      </c>
      <c r="AD10" s="633"/>
      <c r="AE10" s="633"/>
      <c r="AF10" s="633"/>
    </row>
    <row r="11" spans="1:36" ht="12.75" x14ac:dyDescent="0.2">
      <c r="A11" s="201">
        <v>8</v>
      </c>
      <c r="B11" s="200" t="s">
        <v>136</v>
      </c>
      <c r="C11" s="566">
        <v>577</v>
      </c>
      <c r="D11" s="566">
        <v>1213718</v>
      </c>
      <c r="E11" s="366">
        <v>430.81678035538619</v>
      </c>
      <c r="F11" s="566">
        <v>597</v>
      </c>
      <c r="G11" s="566">
        <v>1482425</v>
      </c>
      <c r="H11" s="366">
        <v>385.32229593406021</v>
      </c>
      <c r="I11" s="566">
        <v>514</v>
      </c>
      <c r="J11" s="566">
        <v>2374978</v>
      </c>
      <c r="K11" s="366">
        <v>488.9289426398189</v>
      </c>
      <c r="L11" s="566">
        <v>675</v>
      </c>
      <c r="M11" s="566">
        <v>1895601</v>
      </c>
      <c r="N11" s="366">
        <v>593.91670477728394</v>
      </c>
      <c r="O11" s="566">
        <v>716</v>
      </c>
      <c r="P11" s="566">
        <v>3926495</v>
      </c>
      <c r="Q11" s="366">
        <v>1069.2100631574212</v>
      </c>
      <c r="R11" s="566">
        <v>673</v>
      </c>
      <c r="S11" s="566">
        <v>11569722</v>
      </c>
      <c r="T11" s="366">
        <v>1024.9738278480675</v>
      </c>
      <c r="U11" s="566">
        <v>686</v>
      </c>
      <c r="V11" s="566">
        <v>16761896</v>
      </c>
      <c r="W11" s="366">
        <v>1542.0926499476016</v>
      </c>
      <c r="X11" s="566">
        <v>666</v>
      </c>
      <c r="Y11" s="566">
        <v>9342560</v>
      </c>
      <c r="Z11" s="366">
        <v>1330.5667395516605</v>
      </c>
      <c r="AA11" s="566">
        <v>629</v>
      </c>
      <c r="AB11" s="566">
        <v>9310225</v>
      </c>
      <c r="AC11" s="636">
        <v>2801.2038962100855</v>
      </c>
      <c r="AD11" s="633"/>
      <c r="AE11" s="633"/>
      <c r="AF11" s="633"/>
    </row>
    <row r="12" spans="1:36" ht="12.75" x14ac:dyDescent="0.2">
      <c r="A12" s="201">
        <v>9</v>
      </c>
      <c r="B12" s="200" t="s">
        <v>137</v>
      </c>
      <c r="C12" s="566">
        <v>444</v>
      </c>
      <c r="D12" s="566">
        <v>77826</v>
      </c>
      <c r="E12" s="366">
        <v>101.00111896808319</v>
      </c>
      <c r="F12" s="566">
        <v>530</v>
      </c>
      <c r="G12" s="566">
        <v>68324</v>
      </c>
      <c r="H12" s="366">
        <v>57.660139273393213</v>
      </c>
      <c r="I12" s="566">
        <v>441</v>
      </c>
      <c r="J12" s="566">
        <v>234648</v>
      </c>
      <c r="K12" s="366">
        <v>86.69782763997955</v>
      </c>
      <c r="L12" s="566">
        <v>375</v>
      </c>
      <c r="M12" s="566">
        <v>121453</v>
      </c>
      <c r="N12" s="366">
        <v>101.33007899326589</v>
      </c>
      <c r="O12" s="566">
        <v>291</v>
      </c>
      <c r="P12" s="566">
        <v>66136</v>
      </c>
      <c r="Q12" s="366">
        <v>265.60142960936497</v>
      </c>
      <c r="R12" s="566">
        <v>274</v>
      </c>
      <c r="S12" s="566">
        <v>715044</v>
      </c>
      <c r="T12" s="366">
        <v>243.14275506199999</v>
      </c>
      <c r="U12" s="566">
        <v>229</v>
      </c>
      <c r="V12" s="566">
        <v>195095</v>
      </c>
      <c r="W12" s="366">
        <v>167.31537308899999</v>
      </c>
      <c r="X12" s="566">
        <v>380</v>
      </c>
      <c r="Y12" s="566">
        <v>166446</v>
      </c>
      <c r="Z12" s="366">
        <v>221.45346752400002</v>
      </c>
      <c r="AA12" s="566">
        <v>399</v>
      </c>
      <c r="AB12" s="566">
        <v>300451</v>
      </c>
      <c r="AC12" s="636">
        <v>248.97613604180003</v>
      </c>
      <c r="AD12" s="633"/>
      <c r="AE12" s="633"/>
      <c r="AF12" s="633"/>
    </row>
    <row r="13" spans="1:36" ht="12.75" x14ac:dyDescent="0.2">
      <c r="A13" s="201">
        <v>10</v>
      </c>
      <c r="B13" s="200" t="s">
        <v>138</v>
      </c>
      <c r="C13" s="566">
        <v>634</v>
      </c>
      <c r="D13" s="566">
        <v>323778</v>
      </c>
      <c r="E13" s="366">
        <v>1388.7379931333871</v>
      </c>
      <c r="F13" s="566">
        <v>631</v>
      </c>
      <c r="G13" s="566">
        <v>378377</v>
      </c>
      <c r="H13" s="366">
        <v>631.26455603966281</v>
      </c>
      <c r="I13" s="566">
        <v>616</v>
      </c>
      <c r="J13" s="566">
        <v>563080</v>
      </c>
      <c r="K13" s="366">
        <v>706.46379263574124</v>
      </c>
      <c r="L13" s="566">
        <v>594</v>
      </c>
      <c r="M13" s="566">
        <v>487677</v>
      </c>
      <c r="N13" s="366">
        <v>1046.1657952379999</v>
      </c>
      <c r="O13" s="566">
        <v>555</v>
      </c>
      <c r="P13" s="566">
        <v>562119</v>
      </c>
      <c r="Q13" s="366">
        <v>1200.9218495922312</v>
      </c>
      <c r="R13" s="566">
        <v>679</v>
      </c>
      <c r="S13" s="566">
        <v>1021041</v>
      </c>
      <c r="T13" s="366">
        <v>2014.82428382843</v>
      </c>
      <c r="U13" s="566">
        <v>817</v>
      </c>
      <c r="V13" s="566">
        <v>867827</v>
      </c>
      <c r="W13" s="366">
        <v>1185.6694959239767</v>
      </c>
      <c r="X13" s="566">
        <v>659</v>
      </c>
      <c r="Y13" s="566">
        <v>669182</v>
      </c>
      <c r="Z13" s="366">
        <v>800.5019234949998</v>
      </c>
      <c r="AA13" s="566">
        <v>860</v>
      </c>
      <c r="AB13" s="566">
        <v>768002</v>
      </c>
      <c r="AC13" s="636">
        <v>2690.0026039049999</v>
      </c>
      <c r="AD13" s="633"/>
      <c r="AE13" s="633"/>
      <c r="AF13" s="633"/>
    </row>
    <row r="14" spans="1:36" ht="12.75" x14ac:dyDescent="0.2">
      <c r="A14" s="201">
        <v>11</v>
      </c>
      <c r="B14" s="200" t="s">
        <v>139</v>
      </c>
      <c r="C14" s="566">
        <v>3991</v>
      </c>
      <c r="D14" s="566">
        <v>12557770</v>
      </c>
      <c r="E14" s="366">
        <v>7240.2292425551368</v>
      </c>
      <c r="F14" s="566">
        <v>4006</v>
      </c>
      <c r="G14" s="566">
        <v>17515608</v>
      </c>
      <c r="H14" s="366">
        <v>8203.5102449301594</v>
      </c>
      <c r="I14" s="566">
        <v>4146</v>
      </c>
      <c r="J14" s="566">
        <v>25572415</v>
      </c>
      <c r="K14" s="366">
        <v>11334.558707998453</v>
      </c>
      <c r="L14" s="566">
        <v>3884</v>
      </c>
      <c r="M14" s="566">
        <v>28220906</v>
      </c>
      <c r="N14" s="366">
        <v>13172.062293975034</v>
      </c>
      <c r="O14" s="566">
        <v>3372</v>
      </c>
      <c r="P14" s="566">
        <v>22013238</v>
      </c>
      <c r="Q14" s="366">
        <v>13538.596654938177</v>
      </c>
      <c r="R14" s="566">
        <v>3461</v>
      </c>
      <c r="S14" s="566">
        <v>37392898</v>
      </c>
      <c r="T14" s="366">
        <v>15694.853331319755</v>
      </c>
      <c r="U14" s="566">
        <v>3094</v>
      </c>
      <c r="V14" s="566">
        <v>38830846</v>
      </c>
      <c r="W14" s="366">
        <v>17036.602841319902</v>
      </c>
      <c r="X14" s="566">
        <v>3611</v>
      </c>
      <c r="Y14" s="566">
        <v>29681258</v>
      </c>
      <c r="Z14" s="366">
        <v>24423.117786787348</v>
      </c>
      <c r="AA14" s="566">
        <v>3301</v>
      </c>
      <c r="AB14" s="566">
        <v>31151682</v>
      </c>
      <c r="AC14" s="636">
        <v>21651.51110944651</v>
      </c>
      <c r="AD14" s="633"/>
      <c r="AE14" s="633"/>
      <c r="AF14" s="633"/>
    </row>
    <row r="15" spans="1:36" ht="12.75" x14ac:dyDescent="0.2">
      <c r="A15" s="201">
        <v>12</v>
      </c>
      <c r="B15" s="200" t="s">
        <v>140</v>
      </c>
      <c r="C15" s="566">
        <v>1352</v>
      </c>
      <c r="D15" s="566">
        <v>4057159</v>
      </c>
      <c r="E15" s="366">
        <v>1109.48752627461</v>
      </c>
      <c r="F15" s="566">
        <v>1384</v>
      </c>
      <c r="G15" s="566">
        <v>3565122</v>
      </c>
      <c r="H15" s="366">
        <v>1115.0715713461675</v>
      </c>
      <c r="I15" s="566">
        <v>1342</v>
      </c>
      <c r="J15" s="566">
        <v>4913156</v>
      </c>
      <c r="K15" s="366">
        <v>2117.2909032486491</v>
      </c>
      <c r="L15" s="566">
        <v>1647</v>
      </c>
      <c r="M15" s="566">
        <v>5048968</v>
      </c>
      <c r="N15" s="366">
        <v>2655.0972975682926</v>
      </c>
      <c r="O15" s="566">
        <v>1516</v>
      </c>
      <c r="P15" s="566">
        <v>5633745</v>
      </c>
      <c r="Q15" s="366">
        <v>2305.9316803885813</v>
      </c>
      <c r="R15" s="566">
        <v>1598</v>
      </c>
      <c r="S15" s="566">
        <v>4626616</v>
      </c>
      <c r="T15" s="366">
        <v>2332.28336836878</v>
      </c>
      <c r="U15" s="566">
        <v>1585</v>
      </c>
      <c r="V15" s="566">
        <v>4698116</v>
      </c>
      <c r="W15" s="366">
        <v>3159.7098781735399</v>
      </c>
      <c r="X15" s="566">
        <v>1798</v>
      </c>
      <c r="Y15" s="566">
        <v>3619895</v>
      </c>
      <c r="Z15" s="366">
        <v>3300.2985924813211</v>
      </c>
      <c r="AA15" s="566">
        <v>1871</v>
      </c>
      <c r="AB15" s="566">
        <v>6288769</v>
      </c>
      <c r="AC15" s="636">
        <v>4311.0552544152006</v>
      </c>
      <c r="AD15" s="633"/>
      <c r="AE15" s="633"/>
      <c r="AF15" s="633"/>
    </row>
    <row r="16" spans="1:36" ht="12.75" x14ac:dyDescent="0.2">
      <c r="A16" s="201">
        <v>13</v>
      </c>
      <c r="B16" s="200" t="s">
        <v>141</v>
      </c>
      <c r="C16" s="566">
        <v>2265</v>
      </c>
      <c r="D16" s="566">
        <v>5306337</v>
      </c>
      <c r="E16" s="366">
        <v>513.72088454743528</v>
      </c>
      <c r="F16" s="566">
        <v>1769</v>
      </c>
      <c r="G16" s="566">
        <v>4783414</v>
      </c>
      <c r="H16" s="366">
        <v>361.48097493740727</v>
      </c>
      <c r="I16" s="566">
        <v>1582</v>
      </c>
      <c r="J16" s="566">
        <v>5602524</v>
      </c>
      <c r="K16" s="366">
        <v>418.7678104539861</v>
      </c>
      <c r="L16" s="566">
        <v>777</v>
      </c>
      <c r="M16" s="566">
        <v>4724020</v>
      </c>
      <c r="N16" s="366">
        <v>514.08318452690253</v>
      </c>
      <c r="O16" s="566">
        <v>1095</v>
      </c>
      <c r="P16" s="566">
        <v>1287591</v>
      </c>
      <c r="Q16" s="366">
        <v>610.04486411743642</v>
      </c>
      <c r="R16" s="566">
        <v>1794</v>
      </c>
      <c r="S16" s="566">
        <v>1037582</v>
      </c>
      <c r="T16" s="366">
        <v>688.71290543047189</v>
      </c>
      <c r="U16" s="566">
        <v>1695</v>
      </c>
      <c r="V16" s="566">
        <v>1209404</v>
      </c>
      <c r="W16" s="366">
        <v>839.29338138057892</v>
      </c>
      <c r="X16" s="566">
        <v>1265</v>
      </c>
      <c r="Y16" s="566">
        <v>1235436</v>
      </c>
      <c r="Z16" s="366">
        <v>855.14215355707097</v>
      </c>
      <c r="AA16" s="566">
        <v>1923</v>
      </c>
      <c r="AB16" s="566">
        <v>2005740</v>
      </c>
      <c r="AC16" s="636">
        <v>1752.3495972921241</v>
      </c>
      <c r="AD16" s="633"/>
      <c r="AE16" s="633"/>
      <c r="AF16" s="633"/>
    </row>
    <row r="17" spans="1:32" ht="12.75" x14ac:dyDescent="0.2">
      <c r="A17" s="201">
        <v>14</v>
      </c>
      <c r="B17" s="200" t="s">
        <v>142</v>
      </c>
      <c r="C17" s="566">
        <v>4809</v>
      </c>
      <c r="D17" s="566">
        <v>12307101</v>
      </c>
      <c r="E17" s="366">
        <v>16840.455757017753</v>
      </c>
      <c r="F17" s="566">
        <v>5004</v>
      </c>
      <c r="G17" s="566">
        <v>15436478</v>
      </c>
      <c r="H17" s="366">
        <v>19180.428798902554</v>
      </c>
      <c r="I17" s="566">
        <v>4108</v>
      </c>
      <c r="J17" s="566">
        <v>29496955</v>
      </c>
      <c r="K17" s="366">
        <v>24348.307142241145</v>
      </c>
      <c r="L17" s="566">
        <v>3355</v>
      </c>
      <c r="M17" s="566">
        <v>25836358</v>
      </c>
      <c r="N17" s="366">
        <v>29840.263550118329</v>
      </c>
      <c r="O17" s="566">
        <v>3911</v>
      </c>
      <c r="P17" s="566">
        <v>40277248</v>
      </c>
      <c r="Q17" s="366">
        <v>31512.538343792032</v>
      </c>
      <c r="R17" s="566">
        <v>4835</v>
      </c>
      <c r="S17" s="566">
        <v>56622660</v>
      </c>
      <c r="T17" s="366">
        <v>37689.190393032688</v>
      </c>
      <c r="U17" s="566">
        <v>4745</v>
      </c>
      <c r="V17" s="566">
        <v>62323413</v>
      </c>
      <c r="W17" s="366">
        <v>46470.374492113726</v>
      </c>
      <c r="X17" s="566">
        <v>5705</v>
      </c>
      <c r="Y17" s="566">
        <v>51394103</v>
      </c>
      <c r="Z17" s="366">
        <v>52208.849861459501</v>
      </c>
      <c r="AA17" s="566">
        <v>5437</v>
      </c>
      <c r="AB17" s="566">
        <v>69776621</v>
      </c>
      <c r="AC17" s="636">
        <v>65112.23</v>
      </c>
      <c r="AD17" s="633"/>
      <c r="AE17" s="633"/>
      <c r="AF17" s="633"/>
    </row>
    <row r="18" spans="1:32" ht="12.75" x14ac:dyDescent="0.2">
      <c r="A18" s="201">
        <v>15</v>
      </c>
      <c r="B18" s="200" t="s">
        <v>143</v>
      </c>
      <c r="C18" s="566">
        <v>26</v>
      </c>
      <c r="D18" s="566">
        <v>11252</v>
      </c>
      <c r="E18" s="366">
        <v>2.8551049285260506</v>
      </c>
      <c r="F18" s="566">
        <v>66</v>
      </c>
      <c r="G18" s="566">
        <v>23695</v>
      </c>
      <c r="H18" s="366">
        <v>7.4288086480630735</v>
      </c>
      <c r="I18" s="566">
        <v>7</v>
      </c>
      <c r="J18" s="566">
        <v>21669</v>
      </c>
      <c r="K18" s="366">
        <v>2.3259939681278343</v>
      </c>
      <c r="L18" s="566">
        <v>35</v>
      </c>
      <c r="M18" s="566">
        <v>10639</v>
      </c>
      <c r="N18" s="366">
        <v>1.190583758</v>
      </c>
      <c r="O18" s="566">
        <v>46</v>
      </c>
      <c r="P18" s="566">
        <v>17335</v>
      </c>
      <c r="Q18" s="366">
        <v>3.146701025</v>
      </c>
      <c r="R18" s="566">
        <v>37</v>
      </c>
      <c r="S18" s="566">
        <v>20575</v>
      </c>
      <c r="T18" s="366">
        <v>26.578446600999996</v>
      </c>
      <c r="U18" s="566">
        <v>23</v>
      </c>
      <c r="V18" s="566">
        <v>470898</v>
      </c>
      <c r="W18" s="366">
        <v>78.73071651799971</v>
      </c>
      <c r="X18" s="566">
        <v>6</v>
      </c>
      <c r="Y18" s="566">
        <v>9856</v>
      </c>
      <c r="Z18" s="366">
        <v>1.2723986209999998</v>
      </c>
      <c r="AA18" s="566">
        <v>1</v>
      </c>
      <c r="AB18" s="566">
        <v>31169</v>
      </c>
      <c r="AC18" s="636">
        <v>5.53</v>
      </c>
      <c r="AD18" s="633"/>
      <c r="AE18" s="633"/>
      <c r="AF18" s="633"/>
    </row>
    <row r="19" spans="1:32" ht="12.75" x14ac:dyDescent="0.2">
      <c r="A19" s="201">
        <v>16</v>
      </c>
      <c r="B19" s="200" t="s">
        <v>144</v>
      </c>
      <c r="C19" s="566">
        <v>24</v>
      </c>
      <c r="D19" s="566">
        <v>30961</v>
      </c>
      <c r="E19" s="366">
        <v>156.75917650966917</v>
      </c>
      <c r="F19" s="566">
        <v>34</v>
      </c>
      <c r="G19" s="566">
        <v>22976</v>
      </c>
      <c r="H19" s="366">
        <v>76.519271778265718</v>
      </c>
      <c r="I19" s="566">
        <v>50</v>
      </c>
      <c r="J19" s="566">
        <v>27548</v>
      </c>
      <c r="K19" s="366">
        <v>26.413277419984119</v>
      </c>
      <c r="L19" s="566">
        <v>45</v>
      </c>
      <c r="M19" s="566">
        <v>27245</v>
      </c>
      <c r="N19" s="366">
        <v>27.514023393999999</v>
      </c>
      <c r="O19" s="566">
        <v>9</v>
      </c>
      <c r="P19" s="566">
        <v>11612</v>
      </c>
      <c r="Q19" s="366">
        <v>7.8412899007274088</v>
      </c>
      <c r="R19" s="566">
        <v>1</v>
      </c>
      <c r="S19" s="566">
        <v>15359</v>
      </c>
      <c r="T19" s="366">
        <v>6.2617640880000005</v>
      </c>
      <c r="U19" s="566">
        <v>15</v>
      </c>
      <c r="V19" s="566">
        <v>22687</v>
      </c>
      <c r="W19" s="366">
        <v>19.732016778999999</v>
      </c>
      <c r="X19" s="566">
        <v>3</v>
      </c>
      <c r="Y19" s="566">
        <v>38736</v>
      </c>
      <c r="Z19" s="366">
        <v>37.404197957000001</v>
      </c>
      <c r="AA19" s="566">
        <v>3</v>
      </c>
      <c r="AB19" s="566">
        <v>61421</v>
      </c>
      <c r="AC19" s="636">
        <v>28.704137856999999</v>
      </c>
      <c r="AD19" s="633"/>
      <c r="AE19" s="633"/>
      <c r="AF19" s="633"/>
    </row>
    <row r="20" spans="1:32" ht="12.75" x14ac:dyDescent="0.2">
      <c r="A20" s="201">
        <v>17</v>
      </c>
      <c r="B20" s="200" t="s">
        <v>145</v>
      </c>
      <c r="C20" s="566">
        <v>34</v>
      </c>
      <c r="D20" s="566">
        <v>6282</v>
      </c>
      <c r="E20" s="366">
        <v>4.3785687206872712</v>
      </c>
      <c r="F20" s="566">
        <v>23</v>
      </c>
      <c r="G20" s="566">
        <v>5274</v>
      </c>
      <c r="H20" s="366">
        <v>5.6762663019779058</v>
      </c>
      <c r="I20" s="566">
        <v>18</v>
      </c>
      <c r="J20" s="566">
        <v>11941</v>
      </c>
      <c r="K20" s="366">
        <v>4.1307919968423015</v>
      </c>
      <c r="L20" s="566">
        <v>33</v>
      </c>
      <c r="M20" s="566">
        <v>17699</v>
      </c>
      <c r="N20" s="366">
        <v>5.5658586670000005</v>
      </c>
      <c r="O20" s="566">
        <v>39</v>
      </c>
      <c r="P20" s="566">
        <v>17888</v>
      </c>
      <c r="Q20" s="366">
        <v>10.107664097000001</v>
      </c>
      <c r="R20" s="566">
        <v>43</v>
      </c>
      <c r="S20" s="566">
        <v>29602</v>
      </c>
      <c r="T20" s="366">
        <v>15.001425220000002</v>
      </c>
      <c r="U20" s="566">
        <v>2</v>
      </c>
      <c r="V20" s="566">
        <v>16177</v>
      </c>
      <c r="W20" s="366">
        <v>50.013283000000001</v>
      </c>
      <c r="X20" s="566">
        <v>0</v>
      </c>
      <c r="Y20" s="566">
        <v>29678</v>
      </c>
      <c r="Z20" s="366">
        <v>24.581500600000002</v>
      </c>
      <c r="AA20" s="566">
        <v>1</v>
      </c>
      <c r="AB20" s="566">
        <v>29780</v>
      </c>
      <c r="AC20" s="636">
        <v>16.489895971999999</v>
      </c>
      <c r="AD20" s="633"/>
      <c r="AE20" s="633"/>
      <c r="AF20" s="633"/>
    </row>
    <row r="21" spans="1:32" ht="12.75" x14ac:dyDescent="0.2">
      <c r="A21" s="201">
        <v>18</v>
      </c>
      <c r="B21" s="200" t="s">
        <v>146</v>
      </c>
      <c r="C21" s="566">
        <v>5</v>
      </c>
      <c r="D21" s="566">
        <v>4458</v>
      </c>
      <c r="E21" s="366">
        <v>2.4662353534927002</v>
      </c>
      <c r="F21" s="566">
        <v>6</v>
      </c>
      <c r="G21" s="566">
        <v>2421</v>
      </c>
      <c r="H21" s="366">
        <v>0.67689627599875168</v>
      </c>
      <c r="I21" s="566">
        <v>7</v>
      </c>
      <c r="J21" s="566">
        <v>11982</v>
      </c>
      <c r="K21" s="366">
        <v>0.39727094440541427</v>
      </c>
      <c r="L21" s="566">
        <v>15</v>
      </c>
      <c r="M21" s="566">
        <v>11760</v>
      </c>
      <c r="N21" s="366">
        <v>1.4391137010000001</v>
      </c>
      <c r="O21" s="566">
        <v>0</v>
      </c>
      <c r="P21" s="566">
        <v>3260</v>
      </c>
      <c r="Q21" s="366">
        <v>1.4747394650913486</v>
      </c>
      <c r="R21" s="566">
        <v>1</v>
      </c>
      <c r="S21" s="566">
        <v>3513</v>
      </c>
      <c r="T21" s="366">
        <v>0.95579740000000002</v>
      </c>
      <c r="U21" s="566">
        <v>0</v>
      </c>
      <c r="V21" s="566">
        <v>11200</v>
      </c>
      <c r="W21" s="366">
        <v>0.70243699999999998</v>
      </c>
      <c r="X21" s="566">
        <v>1</v>
      </c>
      <c r="Y21" s="566">
        <v>19606</v>
      </c>
      <c r="Z21" s="366">
        <v>0.71016900000000005</v>
      </c>
      <c r="AA21" s="566">
        <v>0</v>
      </c>
      <c r="AB21" s="566">
        <v>33093</v>
      </c>
      <c r="AC21" s="636">
        <v>2.3790056399999999</v>
      </c>
      <c r="AD21" s="633"/>
      <c r="AE21" s="633"/>
      <c r="AF21" s="633"/>
    </row>
    <row r="22" spans="1:32" ht="12.75" x14ac:dyDescent="0.2">
      <c r="A22" s="201">
        <v>19</v>
      </c>
      <c r="B22" s="200" t="s">
        <v>147</v>
      </c>
      <c r="C22" s="566">
        <v>1186</v>
      </c>
      <c r="D22" s="566">
        <v>879242</v>
      </c>
      <c r="E22" s="366">
        <v>454.53525431120977</v>
      </c>
      <c r="F22" s="566">
        <v>1318</v>
      </c>
      <c r="G22" s="566">
        <v>1944801</v>
      </c>
      <c r="H22" s="366">
        <v>383.56264845116954</v>
      </c>
      <c r="I22" s="566">
        <v>1250</v>
      </c>
      <c r="J22" s="566">
        <v>2509407</v>
      </c>
      <c r="K22" s="366">
        <v>363.79482398385153</v>
      </c>
      <c r="L22" s="566">
        <v>1333</v>
      </c>
      <c r="M22" s="566">
        <v>3336423</v>
      </c>
      <c r="N22" s="366">
        <v>754.24166155513035</v>
      </c>
      <c r="O22" s="566">
        <v>1176</v>
      </c>
      <c r="P22" s="566">
        <v>3954767</v>
      </c>
      <c r="Q22" s="366">
        <v>882.98967204112182</v>
      </c>
      <c r="R22" s="566">
        <v>1302</v>
      </c>
      <c r="S22" s="566">
        <v>4333776</v>
      </c>
      <c r="T22" s="366">
        <v>1171.089601518164</v>
      </c>
      <c r="U22" s="566">
        <v>1230</v>
      </c>
      <c r="V22" s="566">
        <v>1918362</v>
      </c>
      <c r="W22" s="366">
        <v>1233.4803779777687</v>
      </c>
      <c r="X22" s="566">
        <v>1136</v>
      </c>
      <c r="Y22" s="566">
        <v>1737986</v>
      </c>
      <c r="Z22" s="366">
        <v>1663.0019857752307</v>
      </c>
      <c r="AA22" s="566">
        <v>1372</v>
      </c>
      <c r="AB22" s="566">
        <v>3160780</v>
      </c>
      <c r="AC22" s="636">
        <v>1968.9862238477951</v>
      </c>
      <c r="AD22" s="633"/>
      <c r="AE22" s="633"/>
      <c r="AF22" s="633"/>
    </row>
    <row r="23" spans="1:32" ht="12.75" x14ac:dyDescent="0.2">
      <c r="A23" s="201">
        <v>20</v>
      </c>
      <c r="B23" s="200" t="s">
        <v>148</v>
      </c>
      <c r="C23" s="566">
        <v>543</v>
      </c>
      <c r="D23" s="566">
        <v>251938</v>
      </c>
      <c r="E23" s="366">
        <v>152.05781757934204</v>
      </c>
      <c r="F23" s="566">
        <v>406</v>
      </c>
      <c r="G23" s="566">
        <v>338767</v>
      </c>
      <c r="H23" s="366">
        <v>189.12880161082813</v>
      </c>
      <c r="I23" s="566">
        <v>374</v>
      </c>
      <c r="J23" s="566">
        <v>771318</v>
      </c>
      <c r="K23" s="366">
        <v>187.98304533325813</v>
      </c>
      <c r="L23" s="566">
        <v>419</v>
      </c>
      <c r="M23" s="566">
        <v>482086</v>
      </c>
      <c r="N23" s="366">
        <v>186.91222666812621</v>
      </c>
      <c r="O23" s="566">
        <v>440</v>
      </c>
      <c r="P23" s="566">
        <v>628023</v>
      </c>
      <c r="Q23" s="366">
        <v>155.85886441989308</v>
      </c>
      <c r="R23" s="566">
        <v>499</v>
      </c>
      <c r="S23" s="566">
        <v>549901</v>
      </c>
      <c r="T23" s="366">
        <v>278.19584422264029</v>
      </c>
      <c r="U23" s="566">
        <v>601</v>
      </c>
      <c r="V23" s="566">
        <v>1853726</v>
      </c>
      <c r="W23" s="366">
        <v>229.90872670699986</v>
      </c>
      <c r="X23" s="566">
        <v>624</v>
      </c>
      <c r="Y23" s="566">
        <v>1271731</v>
      </c>
      <c r="Z23" s="366">
        <v>610.42190273993174</v>
      </c>
      <c r="AA23" s="566">
        <v>603</v>
      </c>
      <c r="AB23" s="566">
        <v>1593767</v>
      </c>
      <c r="AC23" s="636">
        <v>421.93756925608079</v>
      </c>
      <c r="AD23" s="633"/>
      <c r="AE23" s="633"/>
      <c r="AF23" s="633"/>
    </row>
    <row r="24" spans="1:32" ht="12.75" x14ac:dyDescent="0.2">
      <c r="A24" s="201">
        <v>21</v>
      </c>
      <c r="B24" s="200" t="s">
        <v>149</v>
      </c>
      <c r="C24" s="566">
        <v>1199</v>
      </c>
      <c r="D24" s="566">
        <v>3054217</v>
      </c>
      <c r="E24" s="366">
        <v>679.14968050315747</v>
      </c>
      <c r="F24" s="566">
        <v>1293</v>
      </c>
      <c r="G24" s="566">
        <v>3116758</v>
      </c>
      <c r="H24" s="366">
        <v>665.52658064764989</v>
      </c>
      <c r="I24" s="566">
        <v>1301</v>
      </c>
      <c r="J24" s="566">
        <v>4654800</v>
      </c>
      <c r="K24" s="366">
        <v>962.44296831920587</v>
      </c>
      <c r="L24" s="566">
        <v>1030</v>
      </c>
      <c r="M24" s="566">
        <v>2808138</v>
      </c>
      <c r="N24" s="366">
        <v>2143.4120819900522</v>
      </c>
      <c r="O24" s="566">
        <v>1427</v>
      </c>
      <c r="P24" s="566">
        <v>4167393</v>
      </c>
      <c r="Q24" s="366">
        <v>1124.744657798032</v>
      </c>
      <c r="R24" s="566">
        <v>908</v>
      </c>
      <c r="S24" s="566">
        <v>2557230</v>
      </c>
      <c r="T24" s="366">
        <v>1223.5198149875814</v>
      </c>
      <c r="U24" s="566">
        <v>1004</v>
      </c>
      <c r="V24" s="566">
        <v>1943531</v>
      </c>
      <c r="W24" s="366">
        <v>1950.0020953730009</v>
      </c>
      <c r="X24" s="566">
        <v>1120</v>
      </c>
      <c r="Y24" s="566">
        <v>4014615</v>
      </c>
      <c r="Z24" s="366">
        <v>1569.7947438537667</v>
      </c>
      <c r="AA24" s="566">
        <v>971</v>
      </c>
      <c r="AB24" s="566">
        <v>5464629</v>
      </c>
      <c r="AC24" s="636">
        <v>2065.4076670064983</v>
      </c>
      <c r="AD24" s="633"/>
      <c r="AE24" s="633"/>
      <c r="AF24" s="633"/>
    </row>
    <row r="25" spans="1:32" ht="12.75" x14ac:dyDescent="0.2">
      <c r="A25" s="201">
        <v>22</v>
      </c>
      <c r="B25" s="200" t="s">
        <v>150</v>
      </c>
      <c r="C25" s="566">
        <v>3</v>
      </c>
      <c r="D25" s="566">
        <v>652</v>
      </c>
      <c r="E25" s="366">
        <v>1.4655082889211579</v>
      </c>
      <c r="F25" s="566">
        <v>4</v>
      </c>
      <c r="G25" s="566">
        <v>878</v>
      </c>
      <c r="H25" s="366">
        <v>0.2172136409432544</v>
      </c>
      <c r="I25" s="566">
        <v>16</v>
      </c>
      <c r="J25" s="566">
        <v>5471</v>
      </c>
      <c r="K25" s="366">
        <v>1.1755093940641947</v>
      </c>
      <c r="L25" s="566">
        <v>11</v>
      </c>
      <c r="M25" s="566">
        <v>3708</v>
      </c>
      <c r="N25" s="366">
        <v>7.4989827679999994</v>
      </c>
      <c r="O25" s="566">
        <v>3</v>
      </c>
      <c r="P25" s="566">
        <v>1817</v>
      </c>
      <c r="Q25" s="366">
        <v>5.3575423340620372</v>
      </c>
      <c r="R25" s="566">
        <v>0</v>
      </c>
      <c r="S25" s="566">
        <v>1467</v>
      </c>
      <c r="T25" s="366">
        <v>7.2382321999999997</v>
      </c>
      <c r="U25" s="566">
        <v>9</v>
      </c>
      <c r="V25" s="566">
        <v>218881</v>
      </c>
      <c r="W25" s="366">
        <v>6.9895157927117486</v>
      </c>
      <c r="X25" s="566">
        <v>4</v>
      </c>
      <c r="Y25" s="566">
        <v>11895</v>
      </c>
      <c r="Z25" s="366">
        <v>3.929787202</v>
      </c>
      <c r="AA25" s="566">
        <v>0</v>
      </c>
      <c r="AB25" s="566">
        <v>13219</v>
      </c>
      <c r="AC25" s="636">
        <v>8.5636604779999992</v>
      </c>
      <c r="AD25" s="633"/>
      <c r="AE25" s="633"/>
      <c r="AF25" s="633"/>
    </row>
    <row r="26" spans="1:32" ht="12.75" x14ac:dyDescent="0.2">
      <c r="A26" s="201">
        <v>23</v>
      </c>
      <c r="B26" s="205" t="s">
        <v>151</v>
      </c>
      <c r="C26" s="566">
        <v>3785</v>
      </c>
      <c r="D26" s="566">
        <v>8416435</v>
      </c>
      <c r="E26" s="366">
        <v>4716.458532133237</v>
      </c>
      <c r="F26" s="566">
        <v>5185</v>
      </c>
      <c r="G26" s="566">
        <v>10197911</v>
      </c>
      <c r="H26" s="366">
        <v>4568.8265018614075</v>
      </c>
      <c r="I26" s="566">
        <v>3785</v>
      </c>
      <c r="J26" s="566">
        <v>13939328</v>
      </c>
      <c r="K26" s="366">
        <v>5733.7056577451203</v>
      </c>
      <c r="L26" s="566">
        <v>4504</v>
      </c>
      <c r="M26" s="566">
        <v>16042671</v>
      </c>
      <c r="N26" s="366">
        <v>9144.3219578971712</v>
      </c>
      <c r="O26" s="566">
        <v>4020</v>
      </c>
      <c r="P26" s="566">
        <v>14760079</v>
      </c>
      <c r="Q26" s="366">
        <v>8132.7400482335624</v>
      </c>
      <c r="R26" s="566">
        <v>4229</v>
      </c>
      <c r="S26" s="566">
        <v>13925025</v>
      </c>
      <c r="T26" s="366">
        <v>6957.1074385177189</v>
      </c>
      <c r="U26" s="566">
        <v>4652</v>
      </c>
      <c r="V26" s="566">
        <v>12853723</v>
      </c>
      <c r="W26" s="366">
        <v>31430.992745423035</v>
      </c>
      <c r="X26" s="566">
        <v>5010</v>
      </c>
      <c r="Y26" s="566">
        <v>13471329</v>
      </c>
      <c r="Z26" s="366">
        <v>12507.580197302088</v>
      </c>
      <c r="AA26" s="566">
        <v>5009</v>
      </c>
      <c r="AB26" s="566">
        <v>13900381</v>
      </c>
      <c r="AC26" s="636">
        <v>21437.87028177116</v>
      </c>
      <c r="AD26" s="633"/>
      <c r="AE26" s="633"/>
      <c r="AF26" s="633"/>
    </row>
    <row r="27" spans="1:32" ht="12.75" x14ac:dyDescent="0.2">
      <c r="A27" s="201">
        <v>24</v>
      </c>
      <c r="B27" s="202" t="s">
        <v>152</v>
      </c>
      <c r="C27" s="567" t="s">
        <v>121</v>
      </c>
      <c r="D27" s="567" t="s">
        <v>121</v>
      </c>
      <c r="E27" s="496" t="s">
        <v>121</v>
      </c>
      <c r="F27" s="567">
        <v>1424</v>
      </c>
      <c r="G27" s="567">
        <v>18843328</v>
      </c>
      <c r="H27" s="496">
        <v>2312.0096353298022</v>
      </c>
      <c r="I27" s="567">
        <v>1396</v>
      </c>
      <c r="J27" s="567">
        <v>18965995</v>
      </c>
      <c r="K27" s="496">
        <v>2885.1955579970568</v>
      </c>
      <c r="L27" s="567">
        <v>1562</v>
      </c>
      <c r="M27" s="567">
        <v>32203381</v>
      </c>
      <c r="N27" s="496">
        <v>3454.1632690144529</v>
      </c>
      <c r="O27" s="567">
        <v>1693</v>
      </c>
      <c r="P27" s="567">
        <v>18954172</v>
      </c>
      <c r="Q27" s="496">
        <v>4739.2243761416939</v>
      </c>
      <c r="R27" s="567">
        <v>1871</v>
      </c>
      <c r="S27" s="567">
        <v>24069677</v>
      </c>
      <c r="T27" s="496">
        <v>3563.9322606250971</v>
      </c>
      <c r="U27" s="567">
        <v>2045</v>
      </c>
      <c r="V27" s="567">
        <v>19779308</v>
      </c>
      <c r="W27" s="496">
        <v>4780.8374807704349</v>
      </c>
      <c r="X27" s="567">
        <v>2306</v>
      </c>
      <c r="Y27" s="567">
        <v>15389845</v>
      </c>
      <c r="Z27" s="496">
        <v>5062.1120322593088</v>
      </c>
      <c r="AA27" s="567">
        <v>1978</v>
      </c>
      <c r="AB27" s="567">
        <v>18223627</v>
      </c>
      <c r="AC27" s="637">
        <v>5147.7209353694634</v>
      </c>
      <c r="AD27" s="633"/>
      <c r="AE27" s="633"/>
      <c r="AF27" s="633"/>
    </row>
    <row r="28" spans="1:32" ht="12.75" x14ac:dyDescent="0.2">
      <c r="A28" s="201">
        <v>25</v>
      </c>
      <c r="B28" s="205" t="s">
        <v>153</v>
      </c>
      <c r="C28" s="566">
        <v>72</v>
      </c>
      <c r="D28" s="566">
        <v>29488</v>
      </c>
      <c r="E28" s="366">
        <v>19.32026796301831</v>
      </c>
      <c r="F28" s="566">
        <v>78</v>
      </c>
      <c r="G28" s="566">
        <v>39704</v>
      </c>
      <c r="H28" s="366">
        <v>23.166166467264333</v>
      </c>
      <c r="I28" s="566">
        <v>82</v>
      </c>
      <c r="J28" s="566">
        <v>29083</v>
      </c>
      <c r="K28" s="366">
        <v>43.121877013123097</v>
      </c>
      <c r="L28" s="566">
        <v>114</v>
      </c>
      <c r="M28" s="566">
        <v>40787</v>
      </c>
      <c r="N28" s="366">
        <v>19.698107107000002</v>
      </c>
      <c r="O28" s="566">
        <v>113</v>
      </c>
      <c r="P28" s="566">
        <v>41765</v>
      </c>
      <c r="Q28" s="366">
        <v>37.314443953917717</v>
      </c>
      <c r="R28" s="566">
        <v>135</v>
      </c>
      <c r="S28" s="566">
        <v>41868</v>
      </c>
      <c r="T28" s="366">
        <v>85.70526406499998</v>
      </c>
      <c r="U28" s="566">
        <v>7</v>
      </c>
      <c r="V28" s="566">
        <v>114003</v>
      </c>
      <c r="W28" s="366">
        <v>11.96137818300013</v>
      </c>
      <c r="X28" s="566">
        <v>1</v>
      </c>
      <c r="Y28" s="566">
        <v>17064</v>
      </c>
      <c r="Z28" s="366">
        <v>54.533516858000006</v>
      </c>
      <c r="AA28" s="566">
        <v>0</v>
      </c>
      <c r="AB28" s="566">
        <v>20629</v>
      </c>
      <c r="AC28" s="636">
        <v>30.678535710000002</v>
      </c>
      <c r="AD28" s="633"/>
      <c r="AE28" s="633"/>
      <c r="AF28" s="633"/>
    </row>
    <row r="29" spans="1:32" ht="12.75" x14ac:dyDescent="0.2">
      <c r="A29" s="201">
        <v>26</v>
      </c>
      <c r="B29" s="203" t="s">
        <v>167</v>
      </c>
      <c r="C29" s="566">
        <v>748</v>
      </c>
      <c r="D29" s="566">
        <v>245190</v>
      </c>
      <c r="E29" s="366">
        <v>3283.7378229277615</v>
      </c>
      <c r="F29" s="566">
        <v>616</v>
      </c>
      <c r="G29" s="566">
        <v>258242</v>
      </c>
      <c r="H29" s="366">
        <v>556.86173032464444</v>
      </c>
      <c r="I29" s="566">
        <v>1043</v>
      </c>
      <c r="J29" s="566">
        <v>436879</v>
      </c>
      <c r="K29" s="366">
        <v>4352.3725419708317</v>
      </c>
      <c r="L29" s="566">
        <v>741</v>
      </c>
      <c r="M29" s="566">
        <v>172744</v>
      </c>
      <c r="N29" s="366">
        <v>2150.4360055779998</v>
      </c>
      <c r="O29" s="566">
        <v>692</v>
      </c>
      <c r="P29" s="566">
        <v>118952</v>
      </c>
      <c r="Q29" s="366">
        <v>3071.7933230080334</v>
      </c>
      <c r="R29" s="566">
        <v>643</v>
      </c>
      <c r="S29" s="566">
        <v>98038</v>
      </c>
      <c r="T29" s="366">
        <v>1064.3991455120083</v>
      </c>
      <c r="U29" s="566">
        <v>775</v>
      </c>
      <c r="V29" s="566">
        <v>151612</v>
      </c>
      <c r="W29" s="366">
        <v>1764.8886536208199</v>
      </c>
      <c r="X29" s="566">
        <v>1036</v>
      </c>
      <c r="Y29" s="566">
        <v>217202</v>
      </c>
      <c r="Z29" s="366">
        <v>2264.9118957210576</v>
      </c>
      <c r="AA29" s="566">
        <v>988</v>
      </c>
      <c r="AB29" s="566">
        <v>355809</v>
      </c>
      <c r="AC29" s="636">
        <v>1815.3163733718659</v>
      </c>
      <c r="AD29" s="633"/>
      <c r="AE29" s="633"/>
      <c r="AF29" s="633"/>
    </row>
    <row r="30" spans="1:32" ht="12.75" x14ac:dyDescent="0.2">
      <c r="A30" s="201">
        <v>27</v>
      </c>
      <c r="B30" s="200" t="s">
        <v>155</v>
      </c>
      <c r="C30" s="566">
        <v>2342</v>
      </c>
      <c r="D30" s="566">
        <v>4221950</v>
      </c>
      <c r="E30" s="366">
        <v>949.30214155540637</v>
      </c>
      <c r="F30" s="566">
        <v>2328</v>
      </c>
      <c r="G30" s="566">
        <v>5341483</v>
      </c>
      <c r="H30" s="366">
        <v>993.56822342944679</v>
      </c>
      <c r="I30" s="566">
        <v>2271</v>
      </c>
      <c r="J30" s="566">
        <v>9677034</v>
      </c>
      <c r="K30" s="366">
        <v>1297.243507930805</v>
      </c>
      <c r="L30" s="566">
        <v>2557</v>
      </c>
      <c r="M30" s="566">
        <v>7811389</v>
      </c>
      <c r="N30" s="366">
        <v>947.51184866294511</v>
      </c>
      <c r="O30" s="566">
        <v>2582</v>
      </c>
      <c r="P30" s="566">
        <v>8136949</v>
      </c>
      <c r="Q30" s="366">
        <v>1431.5131298678243</v>
      </c>
      <c r="R30" s="566">
        <v>2820</v>
      </c>
      <c r="S30" s="566">
        <v>10227606</v>
      </c>
      <c r="T30" s="366">
        <v>1535.0785998351553</v>
      </c>
      <c r="U30" s="566">
        <v>2725</v>
      </c>
      <c r="V30" s="566">
        <v>7836656</v>
      </c>
      <c r="W30" s="366">
        <v>2615.1873063255889</v>
      </c>
      <c r="X30" s="566">
        <v>2694</v>
      </c>
      <c r="Y30" s="566">
        <v>7042468</v>
      </c>
      <c r="Z30" s="366">
        <v>3345.579934812562</v>
      </c>
      <c r="AA30" s="566">
        <v>3065</v>
      </c>
      <c r="AB30" s="566">
        <v>9385111</v>
      </c>
      <c r="AC30" s="636">
        <v>2188.3910997648154</v>
      </c>
      <c r="AD30" s="633"/>
      <c r="AE30" s="633"/>
      <c r="AF30" s="633"/>
    </row>
    <row r="31" spans="1:32" ht="12.75" x14ac:dyDescent="0.2">
      <c r="A31" s="201">
        <v>28</v>
      </c>
      <c r="B31" s="200" t="s">
        <v>156</v>
      </c>
      <c r="C31" s="566">
        <v>2717</v>
      </c>
      <c r="D31" s="566">
        <v>11496434</v>
      </c>
      <c r="E31" s="366">
        <v>6055.4075084094475</v>
      </c>
      <c r="F31" s="566">
        <v>2861</v>
      </c>
      <c r="G31" s="566">
        <v>14974055</v>
      </c>
      <c r="H31" s="366">
        <v>5206.0039374253674</v>
      </c>
      <c r="I31" s="566">
        <v>2765</v>
      </c>
      <c r="J31" s="566">
        <v>18800697</v>
      </c>
      <c r="K31" s="366">
        <v>6657.1072725577633</v>
      </c>
      <c r="L31" s="566">
        <v>2846</v>
      </c>
      <c r="M31" s="566">
        <v>18756636</v>
      </c>
      <c r="N31" s="366">
        <v>7697.8015005694506</v>
      </c>
      <c r="O31" s="566">
        <v>2976</v>
      </c>
      <c r="P31" s="566">
        <v>22612972</v>
      </c>
      <c r="Q31" s="366">
        <v>7045.5171941520821</v>
      </c>
      <c r="R31" s="566">
        <v>2890</v>
      </c>
      <c r="S31" s="566">
        <v>27723151</v>
      </c>
      <c r="T31" s="366">
        <v>10239.255728832954</v>
      </c>
      <c r="U31" s="566">
        <v>3171</v>
      </c>
      <c r="V31" s="566">
        <v>27972850</v>
      </c>
      <c r="W31" s="366">
        <v>13151.771477223547</v>
      </c>
      <c r="X31" s="566">
        <v>3264</v>
      </c>
      <c r="Y31" s="566">
        <v>21891854</v>
      </c>
      <c r="Z31" s="366">
        <v>12916.73997187757</v>
      </c>
      <c r="AA31" s="566">
        <v>3695</v>
      </c>
      <c r="AB31" s="566">
        <v>24044825</v>
      </c>
      <c r="AC31" s="636">
        <v>12082.126721541244</v>
      </c>
      <c r="AD31" s="633"/>
      <c r="AE31" s="633"/>
      <c r="AF31" s="633"/>
    </row>
    <row r="32" spans="1:32" ht="12.75" x14ac:dyDescent="0.2">
      <c r="A32" s="201">
        <v>29</v>
      </c>
      <c r="B32" s="203" t="s">
        <v>168</v>
      </c>
      <c r="C32" s="566">
        <v>1</v>
      </c>
      <c r="D32" s="566">
        <v>742</v>
      </c>
      <c r="E32" s="366">
        <v>0.24739221718807836</v>
      </c>
      <c r="F32" s="566">
        <v>9</v>
      </c>
      <c r="G32" s="566">
        <v>2883</v>
      </c>
      <c r="H32" s="366">
        <v>0.31085774699244556</v>
      </c>
      <c r="I32" s="566">
        <v>4</v>
      </c>
      <c r="J32" s="566">
        <v>976</v>
      </c>
      <c r="K32" s="366">
        <v>0.10638636255175543</v>
      </c>
      <c r="L32" s="566">
        <v>1</v>
      </c>
      <c r="M32" s="566">
        <v>1861</v>
      </c>
      <c r="N32" s="366">
        <v>0.73736109800000005</v>
      </c>
      <c r="O32" s="566">
        <v>1</v>
      </c>
      <c r="P32" s="566">
        <v>3379</v>
      </c>
      <c r="Q32" s="366">
        <v>1.259772047</v>
      </c>
      <c r="R32" s="566">
        <v>0</v>
      </c>
      <c r="S32" s="566">
        <v>2874</v>
      </c>
      <c r="T32" s="366">
        <v>0.73696550000000005</v>
      </c>
      <c r="U32" s="566">
        <v>100</v>
      </c>
      <c r="V32" s="566">
        <v>2454919</v>
      </c>
      <c r="W32" s="366">
        <v>29.399472483997709</v>
      </c>
      <c r="X32" s="566">
        <v>0</v>
      </c>
      <c r="Y32" s="566">
        <v>3806</v>
      </c>
      <c r="Z32" s="366">
        <v>0.97649486800000007</v>
      </c>
      <c r="AA32" s="566">
        <v>0</v>
      </c>
      <c r="AB32" s="566">
        <v>9590</v>
      </c>
      <c r="AC32" s="636">
        <v>4.1566037000000007</v>
      </c>
      <c r="AD32" s="633"/>
      <c r="AE32" s="633"/>
      <c r="AF32" s="633"/>
    </row>
    <row r="33" spans="1:36" ht="12.75" x14ac:dyDescent="0.2">
      <c r="A33" s="201">
        <v>30</v>
      </c>
      <c r="B33" s="200" t="s">
        <v>158</v>
      </c>
      <c r="C33" s="566">
        <v>402</v>
      </c>
      <c r="D33" s="566">
        <v>359788</v>
      </c>
      <c r="E33" s="366">
        <v>358.64264573714695</v>
      </c>
      <c r="F33" s="566">
        <v>337</v>
      </c>
      <c r="G33" s="566">
        <v>1461575</v>
      </c>
      <c r="H33" s="366">
        <v>269.4950710680057</v>
      </c>
      <c r="I33" s="566">
        <v>358</v>
      </c>
      <c r="J33" s="566">
        <v>639711</v>
      </c>
      <c r="K33" s="366">
        <v>264.36733511025983</v>
      </c>
      <c r="L33" s="566">
        <v>354</v>
      </c>
      <c r="M33" s="566">
        <v>620720</v>
      </c>
      <c r="N33" s="366">
        <v>378.38553994299997</v>
      </c>
      <c r="O33" s="566">
        <v>401</v>
      </c>
      <c r="P33" s="566">
        <v>264916</v>
      </c>
      <c r="Q33" s="366">
        <v>570.96068159286824</v>
      </c>
      <c r="R33" s="566">
        <v>418</v>
      </c>
      <c r="S33" s="566">
        <v>427975</v>
      </c>
      <c r="T33" s="366">
        <v>475.75669340999997</v>
      </c>
      <c r="U33" s="566">
        <v>434</v>
      </c>
      <c r="V33" s="566">
        <v>431966</v>
      </c>
      <c r="W33" s="366">
        <v>457.73167458599994</v>
      </c>
      <c r="X33" s="566">
        <v>469</v>
      </c>
      <c r="Y33" s="566">
        <v>347391</v>
      </c>
      <c r="Z33" s="366">
        <v>332.67088087945086</v>
      </c>
      <c r="AA33" s="566">
        <v>515</v>
      </c>
      <c r="AB33" s="566">
        <v>483298</v>
      </c>
      <c r="AC33" s="636">
        <v>470.53107544411051</v>
      </c>
      <c r="AD33" s="633"/>
      <c r="AE33" s="633"/>
      <c r="AF33" s="633"/>
    </row>
    <row r="34" spans="1:36" ht="12.75" x14ac:dyDescent="0.2">
      <c r="A34" s="201">
        <v>31</v>
      </c>
      <c r="B34" s="200" t="s">
        <v>169</v>
      </c>
      <c r="C34" s="566">
        <v>7</v>
      </c>
      <c r="D34" s="566">
        <v>8056.25</v>
      </c>
      <c r="E34" s="366">
        <v>0.50035545019802785</v>
      </c>
      <c r="F34" s="566">
        <v>1</v>
      </c>
      <c r="G34" s="566">
        <v>2045</v>
      </c>
      <c r="H34" s="366">
        <v>0.1786030488431537</v>
      </c>
      <c r="I34" s="566">
        <v>6</v>
      </c>
      <c r="J34" s="566">
        <v>5657</v>
      </c>
      <c r="K34" s="366">
        <v>1.9196876439242949</v>
      </c>
      <c r="L34" s="566">
        <v>0</v>
      </c>
      <c r="M34" s="566">
        <v>568</v>
      </c>
      <c r="N34" s="366">
        <v>0.80565297516393442</v>
      </c>
      <c r="O34" s="566">
        <v>5</v>
      </c>
      <c r="P34" s="566">
        <v>6129</v>
      </c>
      <c r="Q34" s="366">
        <v>0.51429911551652108</v>
      </c>
      <c r="R34" s="566">
        <v>1</v>
      </c>
      <c r="S34" s="566">
        <v>956</v>
      </c>
      <c r="T34" s="366">
        <v>0.70541623500000017</v>
      </c>
      <c r="U34" s="566">
        <v>3</v>
      </c>
      <c r="V34" s="566">
        <v>2015</v>
      </c>
      <c r="W34" s="366">
        <v>1.1547584050000002</v>
      </c>
      <c r="X34" s="566">
        <v>2</v>
      </c>
      <c r="Y34" s="566">
        <v>2346</v>
      </c>
      <c r="Z34" s="366">
        <v>1.236801641</v>
      </c>
      <c r="AA34" s="566">
        <v>1</v>
      </c>
      <c r="AB34" s="566">
        <v>3983</v>
      </c>
      <c r="AC34" s="636">
        <v>1.2634576720000001</v>
      </c>
      <c r="AD34" s="633"/>
      <c r="AE34" s="633"/>
      <c r="AF34" s="633"/>
    </row>
    <row r="35" spans="1:36" ht="12.75" x14ac:dyDescent="0.2">
      <c r="A35" s="201">
        <v>32</v>
      </c>
      <c r="B35" s="200" t="s">
        <v>160</v>
      </c>
      <c r="C35" s="566">
        <v>1573</v>
      </c>
      <c r="D35" s="566">
        <v>3468895.75</v>
      </c>
      <c r="E35" s="366">
        <v>9406.8680511513066</v>
      </c>
      <c r="F35" s="566">
        <v>1676</v>
      </c>
      <c r="G35" s="566">
        <v>4089407</v>
      </c>
      <c r="H35" s="366">
        <v>8550.4726229406424</v>
      </c>
      <c r="I35" s="566">
        <v>1505</v>
      </c>
      <c r="J35" s="566">
        <v>7088135</v>
      </c>
      <c r="K35" s="366">
        <v>13297.81825752266</v>
      </c>
      <c r="L35" s="566">
        <v>1832</v>
      </c>
      <c r="M35" s="566">
        <v>7181273</v>
      </c>
      <c r="N35" s="366">
        <v>15102.455838310805</v>
      </c>
      <c r="O35" s="566">
        <v>1496</v>
      </c>
      <c r="P35" s="566">
        <v>9396884</v>
      </c>
      <c r="Q35" s="366">
        <v>16751.147462178815</v>
      </c>
      <c r="R35" s="566">
        <v>1633</v>
      </c>
      <c r="S35" s="566">
        <v>15341207</v>
      </c>
      <c r="T35" s="366">
        <v>21165.006060325049</v>
      </c>
      <c r="U35" s="566">
        <v>1882</v>
      </c>
      <c r="V35" s="566">
        <v>15475424</v>
      </c>
      <c r="W35" s="366">
        <v>19848.838303012679</v>
      </c>
      <c r="X35" s="566">
        <v>2545</v>
      </c>
      <c r="Y35" s="566">
        <v>9281941</v>
      </c>
      <c r="Z35" s="366">
        <v>25950.045958284612</v>
      </c>
      <c r="AA35" s="566">
        <v>1920</v>
      </c>
      <c r="AB35" s="566">
        <v>8351451</v>
      </c>
      <c r="AC35" s="636">
        <v>26609.73811207027</v>
      </c>
      <c r="AD35" s="633"/>
      <c r="AE35" s="633"/>
      <c r="AF35" s="633"/>
    </row>
    <row r="36" spans="1:36" ht="12.75" x14ac:dyDescent="0.2">
      <c r="A36" s="201">
        <v>33</v>
      </c>
      <c r="B36" s="200" t="s">
        <v>161</v>
      </c>
      <c r="C36" s="566">
        <v>123</v>
      </c>
      <c r="D36" s="566">
        <v>44684</v>
      </c>
      <c r="E36" s="366">
        <v>263.93431082276834</v>
      </c>
      <c r="F36" s="566">
        <v>132</v>
      </c>
      <c r="G36" s="566">
        <v>85235</v>
      </c>
      <c r="H36" s="366">
        <v>144.60739138672753</v>
      </c>
      <c r="I36" s="566">
        <v>121</v>
      </c>
      <c r="J36" s="566">
        <v>260365</v>
      </c>
      <c r="K36" s="366">
        <v>280.36263038500022</v>
      </c>
      <c r="L36" s="566">
        <v>197</v>
      </c>
      <c r="M36" s="566">
        <v>166816</v>
      </c>
      <c r="N36" s="366">
        <v>487.53624238899999</v>
      </c>
      <c r="O36" s="566">
        <v>150</v>
      </c>
      <c r="P36" s="566">
        <v>182134</v>
      </c>
      <c r="Q36" s="366">
        <v>571.10095936142091</v>
      </c>
      <c r="R36" s="566">
        <v>167</v>
      </c>
      <c r="S36" s="566">
        <v>176865</v>
      </c>
      <c r="T36" s="366">
        <v>662.32978286100013</v>
      </c>
      <c r="U36" s="566">
        <v>252</v>
      </c>
      <c r="V36" s="566">
        <v>682080</v>
      </c>
      <c r="W36" s="366">
        <v>886.54825712425009</v>
      </c>
      <c r="X36" s="566">
        <v>223</v>
      </c>
      <c r="Y36" s="566">
        <v>219642</v>
      </c>
      <c r="Z36" s="366">
        <v>1075.5916549789999</v>
      </c>
      <c r="AA36" s="566">
        <v>243</v>
      </c>
      <c r="AB36" s="566">
        <v>381972</v>
      </c>
      <c r="AC36" s="636">
        <v>1812.22359684866</v>
      </c>
      <c r="AD36" s="633"/>
      <c r="AE36" s="633"/>
      <c r="AF36" s="633"/>
    </row>
    <row r="37" spans="1:36" ht="12.75" x14ac:dyDescent="0.2">
      <c r="A37" s="201">
        <v>34</v>
      </c>
      <c r="B37" s="21" t="s">
        <v>162</v>
      </c>
      <c r="C37" s="566"/>
      <c r="D37" s="566"/>
      <c r="E37" s="366"/>
      <c r="F37" s="566"/>
      <c r="G37" s="566"/>
      <c r="H37" s="366"/>
      <c r="I37" s="566"/>
      <c r="J37" s="566"/>
      <c r="K37" s="366"/>
      <c r="L37" s="566"/>
      <c r="M37" s="566"/>
      <c r="N37" s="366"/>
      <c r="O37" s="566"/>
      <c r="P37" s="566"/>
      <c r="Q37" s="366"/>
      <c r="R37" s="566"/>
      <c r="S37" s="566"/>
      <c r="T37" s="366"/>
      <c r="U37" s="566">
        <v>0</v>
      </c>
      <c r="V37" s="566">
        <v>976</v>
      </c>
      <c r="W37" s="366">
        <v>1.2839086</v>
      </c>
      <c r="X37" s="566">
        <v>20</v>
      </c>
      <c r="Y37" s="566">
        <v>6911</v>
      </c>
      <c r="Z37" s="366">
        <v>5.7449564609999992</v>
      </c>
      <c r="AA37" s="566">
        <v>0</v>
      </c>
      <c r="AB37" s="566">
        <v>1683</v>
      </c>
      <c r="AC37" s="636">
        <v>0.46943570000000023</v>
      </c>
      <c r="AD37" s="633"/>
      <c r="AE37" s="633"/>
      <c r="AF37" s="633"/>
    </row>
    <row r="38" spans="1:36" ht="12.75" x14ac:dyDescent="0.2">
      <c r="A38" s="201">
        <v>35</v>
      </c>
      <c r="B38" s="200" t="s">
        <v>163</v>
      </c>
      <c r="C38" s="566">
        <v>0</v>
      </c>
      <c r="D38" s="566">
        <v>16</v>
      </c>
      <c r="E38" s="366">
        <v>3.9980295931857602E-3</v>
      </c>
      <c r="F38" s="566">
        <v>50</v>
      </c>
      <c r="G38" s="566">
        <v>192279</v>
      </c>
      <c r="H38" s="366">
        <v>2.4023398959440501</v>
      </c>
      <c r="I38" s="566">
        <v>0</v>
      </c>
      <c r="J38" s="566">
        <v>6</v>
      </c>
      <c r="K38" s="366">
        <v>4.7923317653930884E-5</v>
      </c>
      <c r="L38" s="566">
        <v>0</v>
      </c>
      <c r="M38" s="566">
        <v>11</v>
      </c>
      <c r="N38" s="366">
        <v>2.9732999999999999E-3</v>
      </c>
      <c r="O38" s="566">
        <v>0</v>
      </c>
      <c r="P38" s="566">
        <v>3</v>
      </c>
      <c r="Q38" s="366">
        <v>1.9006000000000001E-3</v>
      </c>
      <c r="R38" s="566">
        <v>0</v>
      </c>
      <c r="S38" s="566">
        <v>65</v>
      </c>
      <c r="T38" s="366">
        <v>1.9193900000000003E-2</v>
      </c>
      <c r="U38" s="566">
        <v>0</v>
      </c>
      <c r="V38" s="566">
        <v>46</v>
      </c>
      <c r="W38" s="366">
        <v>7.5750000000000004E-4</v>
      </c>
      <c r="X38" s="566">
        <v>0</v>
      </c>
      <c r="Y38" s="566">
        <v>976</v>
      </c>
      <c r="Z38" s="366">
        <v>1.2839086</v>
      </c>
      <c r="AA38" s="566">
        <v>0</v>
      </c>
      <c r="AB38" s="566">
        <v>163</v>
      </c>
      <c r="AC38" s="636">
        <v>1.2839086</v>
      </c>
      <c r="AD38" s="633"/>
      <c r="AE38" s="633"/>
      <c r="AF38" s="633"/>
    </row>
    <row r="39" spans="1:36" ht="12.75" x14ac:dyDescent="0.2">
      <c r="A39" s="201">
        <v>36</v>
      </c>
      <c r="B39" s="200" t="s">
        <v>164</v>
      </c>
      <c r="C39" s="566">
        <v>222</v>
      </c>
      <c r="D39" s="566">
        <v>44423</v>
      </c>
      <c r="E39" s="366">
        <v>11.27897610234557</v>
      </c>
      <c r="F39" s="566">
        <v>327</v>
      </c>
      <c r="G39" s="566">
        <v>96514</v>
      </c>
      <c r="H39" s="366">
        <v>18.508752088596765</v>
      </c>
      <c r="I39" s="566">
        <v>273</v>
      </c>
      <c r="J39" s="566">
        <v>98573</v>
      </c>
      <c r="K39" s="366">
        <v>24.908801447650593</v>
      </c>
      <c r="L39" s="566">
        <v>183</v>
      </c>
      <c r="M39" s="566">
        <v>74651</v>
      </c>
      <c r="N39" s="366">
        <v>24.929409243889999</v>
      </c>
      <c r="O39" s="566">
        <v>120</v>
      </c>
      <c r="P39" s="566">
        <v>63132</v>
      </c>
      <c r="Q39" s="366">
        <v>22.714803179411632</v>
      </c>
      <c r="R39" s="566">
        <v>13</v>
      </c>
      <c r="S39" s="566">
        <v>12818</v>
      </c>
      <c r="T39" s="366">
        <v>12.778217381000001</v>
      </c>
      <c r="U39" s="566">
        <v>1</v>
      </c>
      <c r="V39" s="566">
        <v>22617</v>
      </c>
      <c r="W39" s="366">
        <v>2.5505030330000027</v>
      </c>
      <c r="X39" s="566">
        <v>0</v>
      </c>
      <c r="Y39" s="566">
        <v>46</v>
      </c>
      <c r="Z39" s="366">
        <v>7.5750000000000004E-4</v>
      </c>
      <c r="AA39" s="566">
        <v>3</v>
      </c>
      <c r="AB39" s="566">
        <v>6329</v>
      </c>
      <c r="AC39" s="636">
        <v>6.72</v>
      </c>
      <c r="AD39" s="633"/>
      <c r="AE39" s="633"/>
      <c r="AF39" s="633"/>
    </row>
    <row r="40" spans="1:36" ht="12.75" x14ac:dyDescent="0.2">
      <c r="A40" s="559"/>
      <c r="B40" s="6" t="s">
        <v>178</v>
      </c>
      <c r="C40" s="568">
        <v>37033</v>
      </c>
      <c r="D40" s="568">
        <v>94011968</v>
      </c>
      <c r="E40" s="564">
        <v>59199.166852350252</v>
      </c>
      <c r="F40" s="568">
        <v>39069</v>
      </c>
      <c r="G40" s="568">
        <v>116861373</v>
      </c>
      <c r="H40" s="564">
        <v>57732.208685958445</v>
      </c>
      <c r="I40" s="568">
        <v>35875</v>
      </c>
      <c r="J40" s="568">
        <v>164033724</v>
      </c>
      <c r="K40" s="564">
        <v>80356.063675278885</v>
      </c>
      <c r="L40" s="568">
        <v>35412</v>
      </c>
      <c r="M40" s="568">
        <v>179841286</v>
      </c>
      <c r="N40" s="564">
        <v>97352.249656494329</v>
      </c>
      <c r="O40" s="568">
        <v>34641</v>
      </c>
      <c r="P40" s="568">
        <v>188457613.86274511</v>
      </c>
      <c r="Q40" s="564">
        <v>101809.91420860578</v>
      </c>
      <c r="R40" s="568">
        <v>36596</v>
      </c>
      <c r="S40" s="568">
        <v>224653012</v>
      </c>
      <c r="T40" s="564">
        <v>116989.23787361836</v>
      </c>
      <c r="U40" s="568">
        <v>36858</v>
      </c>
      <c r="V40" s="568">
        <v>227850847</v>
      </c>
      <c r="W40" s="564">
        <v>157383.97658645516</v>
      </c>
      <c r="X40" s="568">
        <v>39204</v>
      </c>
      <c r="Y40" s="568">
        <v>179771539</v>
      </c>
      <c r="Z40" s="564">
        <v>164455.29838178755</v>
      </c>
      <c r="AA40" s="568">
        <v>40722</v>
      </c>
      <c r="AB40" s="568">
        <v>215735014</v>
      </c>
      <c r="AC40" s="638">
        <v>189001.20159493713</v>
      </c>
      <c r="AD40" s="633"/>
      <c r="AE40" s="633"/>
      <c r="AF40" s="633"/>
    </row>
    <row r="41" spans="1:36" s="199" customFormat="1" ht="18" customHeight="1" x14ac:dyDescent="0.2">
      <c r="A41" s="562" t="s">
        <v>726</v>
      </c>
      <c r="B41" s="562"/>
      <c r="C41" s="562"/>
      <c r="D41" s="562"/>
      <c r="E41" s="562"/>
      <c r="F41" s="562"/>
      <c r="G41" s="562"/>
      <c r="H41" s="562"/>
      <c r="I41" s="562"/>
      <c r="J41" s="563"/>
      <c r="K41" s="562"/>
      <c r="L41" s="563"/>
      <c r="N41" s="563"/>
      <c r="AA41" s="629"/>
      <c r="AB41" s="629"/>
      <c r="AC41" s="629"/>
      <c r="AD41" s="633"/>
      <c r="AE41" s="633"/>
      <c r="AF41" s="633"/>
      <c r="AG41" s="631"/>
      <c r="AH41" s="631"/>
      <c r="AI41" s="631"/>
      <c r="AJ41" s="634"/>
    </row>
    <row r="42" spans="1:36" ht="20.100000000000001" customHeight="1" x14ac:dyDescent="0.2">
      <c r="AA42" s="630"/>
      <c r="AB42" s="630"/>
      <c r="AC42" s="630"/>
    </row>
  </sheetData>
  <dataConsolidate link="1">
    <dataRefs count="4">
      <dataRef ref="AD4:AE38" sheet="Indv.NB Statewise " r:id="rId1"/>
      <dataRef ref="AB4:AC38" sheet="Indv.NB Statewise " r:id="rId2"/>
      <dataRef ref="AF4:AG38" sheet="Indv.NB Statewise " r:id="rId3"/>
      <dataRef ref="AB4:AC38" sheet="Indv.NB Statewise " r:id="rId4"/>
    </dataRefs>
  </dataConsolidate>
  <mergeCells count="11">
    <mergeCell ref="AA2:AC2"/>
    <mergeCell ref="A2:A3"/>
    <mergeCell ref="U2:W2"/>
    <mergeCell ref="X2:Z2"/>
    <mergeCell ref="B2:B3"/>
    <mergeCell ref="C2:E2"/>
    <mergeCell ref="F2:H2"/>
    <mergeCell ref="I2:K2"/>
    <mergeCell ref="L2:N2"/>
    <mergeCell ref="O2:Q2"/>
    <mergeCell ref="R2:T2"/>
  </mergeCells>
  <printOptions horizontalCentered="1" verticalCentered="1"/>
  <pageMargins left="0.2" right="0.2" top="0.75" bottom="0.2" header="0.5" footer="0.5"/>
  <pageSetup paperSize="9" scale="89" fitToWidth="2" orientation="landscape" r:id="rId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62"/>
  <sheetViews>
    <sheetView zoomScale="90" zoomScaleNormal="9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20.100000000000001" customHeight="1" x14ac:dyDescent="0.2"/>
  <cols>
    <col min="1" max="1" width="6.140625" style="1632" customWidth="1"/>
    <col min="2" max="2" width="23" style="1659" customWidth="1"/>
    <col min="3" max="3" width="11.7109375" style="1659" customWidth="1"/>
    <col min="4" max="4" width="12.85546875" style="1659" customWidth="1"/>
    <col min="5" max="5" width="13" style="1659" customWidth="1"/>
    <col min="6" max="46" width="11.7109375" style="1659" customWidth="1"/>
    <col min="47" max="47" width="13.28515625" style="1659" customWidth="1"/>
    <col min="48" max="58" width="11.7109375" style="1659" customWidth="1"/>
    <col min="59" max="59" width="11.7109375" style="1660" customWidth="1"/>
    <col min="60" max="75" width="11.7109375" style="1659" customWidth="1"/>
    <col min="76" max="76" width="13" style="1659" customWidth="1"/>
    <col min="77" max="78" width="11.7109375" style="1659" customWidth="1"/>
    <col min="79" max="79" width="14" style="1659" customWidth="1"/>
    <col min="80" max="80" width="12.42578125" style="1659" bestFit="1" customWidth="1"/>
    <col min="81" max="257" width="9.140625" style="1659"/>
    <col min="258" max="258" width="28" style="1659" customWidth="1"/>
    <col min="259" max="298" width="11.7109375" style="1659" customWidth="1"/>
    <col min="299" max="299" width="13.28515625" style="1659" customWidth="1"/>
    <col min="300" max="336" width="11.7109375" style="1659" customWidth="1"/>
    <col min="337" max="513" width="9.140625" style="1659"/>
    <col min="514" max="514" width="28" style="1659" customWidth="1"/>
    <col min="515" max="554" width="11.7109375" style="1659" customWidth="1"/>
    <col min="555" max="555" width="13.28515625" style="1659" customWidth="1"/>
    <col min="556" max="592" width="11.7109375" style="1659" customWidth="1"/>
    <col min="593" max="769" width="9.140625" style="1659"/>
    <col min="770" max="770" width="28" style="1659" customWidth="1"/>
    <col min="771" max="810" width="11.7109375" style="1659" customWidth="1"/>
    <col min="811" max="811" width="13.28515625" style="1659" customWidth="1"/>
    <col min="812" max="848" width="11.7109375" style="1659" customWidth="1"/>
    <col min="849" max="1025" width="9.140625" style="1659"/>
    <col min="1026" max="1026" width="28" style="1659" customWidth="1"/>
    <col min="1027" max="1066" width="11.7109375" style="1659" customWidth="1"/>
    <col min="1067" max="1067" width="13.28515625" style="1659" customWidth="1"/>
    <col min="1068" max="1104" width="11.7109375" style="1659" customWidth="1"/>
    <col min="1105" max="1281" width="9.140625" style="1659"/>
    <col min="1282" max="1282" width="28" style="1659" customWidth="1"/>
    <col min="1283" max="1322" width="11.7109375" style="1659" customWidth="1"/>
    <col min="1323" max="1323" width="13.28515625" style="1659" customWidth="1"/>
    <col min="1324" max="1360" width="11.7109375" style="1659" customWidth="1"/>
    <col min="1361" max="1537" width="9.140625" style="1659"/>
    <col min="1538" max="1538" width="28" style="1659" customWidth="1"/>
    <col min="1539" max="1578" width="11.7109375" style="1659" customWidth="1"/>
    <col min="1579" max="1579" width="13.28515625" style="1659" customWidth="1"/>
    <col min="1580" max="1616" width="11.7109375" style="1659" customWidth="1"/>
    <col min="1617" max="1793" width="9.140625" style="1659"/>
    <col min="1794" max="1794" width="28" style="1659" customWidth="1"/>
    <col min="1795" max="1834" width="11.7109375" style="1659" customWidth="1"/>
    <col min="1835" max="1835" width="13.28515625" style="1659" customWidth="1"/>
    <col min="1836" max="1872" width="11.7109375" style="1659" customWidth="1"/>
    <col min="1873" max="2049" width="9.140625" style="1659"/>
    <col min="2050" max="2050" width="28" style="1659" customWidth="1"/>
    <col min="2051" max="2090" width="11.7109375" style="1659" customWidth="1"/>
    <col min="2091" max="2091" width="13.28515625" style="1659" customWidth="1"/>
    <col min="2092" max="2128" width="11.7109375" style="1659" customWidth="1"/>
    <col min="2129" max="2305" width="9.140625" style="1659"/>
    <col min="2306" max="2306" width="28" style="1659" customWidth="1"/>
    <col min="2307" max="2346" width="11.7109375" style="1659" customWidth="1"/>
    <col min="2347" max="2347" width="13.28515625" style="1659" customWidth="1"/>
    <col min="2348" max="2384" width="11.7109375" style="1659" customWidth="1"/>
    <col min="2385" max="2561" width="9.140625" style="1659"/>
    <col min="2562" max="2562" width="28" style="1659" customWidth="1"/>
    <col min="2563" max="2602" width="11.7109375" style="1659" customWidth="1"/>
    <col min="2603" max="2603" width="13.28515625" style="1659" customWidth="1"/>
    <col min="2604" max="2640" width="11.7109375" style="1659" customWidth="1"/>
    <col min="2641" max="2817" width="9.140625" style="1659"/>
    <col min="2818" max="2818" width="28" style="1659" customWidth="1"/>
    <col min="2819" max="2858" width="11.7109375" style="1659" customWidth="1"/>
    <col min="2859" max="2859" width="13.28515625" style="1659" customWidth="1"/>
    <col min="2860" max="2896" width="11.7109375" style="1659" customWidth="1"/>
    <col min="2897" max="3073" width="9.140625" style="1659"/>
    <col min="3074" max="3074" width="28" style="1659" customWidth="1"/>
    <col min="3075" max="3114" width="11.7109375" style="1659" customWidth="1"/>
    <col min="3115" max="3115" width="13.28515625" style="1659" customWidth="1"/>
    <col min="3116" max="3152" width="11.7109375" style="1659" customWidth="1"/>
    <col min="3153" max="3329" width="9.140625" style="1659"/>
    <col min="3330" max="3330" width="28" style="1659" customWidth="1"/>
    <col min="3331" max="3370" width="11.7109375" style="1659" customWidth="1"/>
    <col min="3371" max="3371" width="13.28515625" style="1659" customWidth="1"/>
    <col min="3372" max="3408" width="11.7109375" style="1659" customWidth="1"/>
    <col min="3409" max="3585" width="9.140625" style="1659"/>
    <col min="3586" max="3586" width="28" style="1659" customWidth="1"/>
    <col min="3587" max="3626" width="11.7109375" style="1659" customWidth="1"/>
    <col min="3627" max="3627" width="13.28515625" style="1659" customWidth="1"/>
    <col min="3628" max="3664" width="11.7109375" style="1659" customWidth="1"/>
    <col min="3665" max="3841" width="9.140625" style="1659"/>
    <col min="3842" max="3842" width="28" style="1659" customWidth="1"/>
    <col min="3843" max="3882" width="11.7109375" style="1659" customWidth="1"/>
    <col min="3883" max="3883" width="13.28515625" style="1659" customWidth="1"/>
    <col min="3884" max="3920" width="11.7109375" style="1659" customWidth="1"/>
    <col min="3921" max="4097" width="9.140625" style="1659"/>
    <col min="4098" max="4098" width="28" style="1659" customWidth="1"/>
    <col min="4099" max="4138" width="11.7109375" style="1659" customWidth="1"/>
    <col min="4139" max="4139" width="13.28515625" style="1659" customWidth="1"/>
    <col min="4140" max="4176" width="11.7109375" style="1659" customWidth="1"/>
    <col min="4177" max="4353" width="9.140625" style="1659"/>
    <col min="4354" max="4354" width="28" style="1659" customWidth="1"/>
    <col min="4355" max="4394" width="11.7109375" style="1659" customWidth="1"/>
    <col min="4395" max="4395" width="13.28515625" style="1659" customWidth="1"/>
    <col min="4396" max="4432" width="11.7109375" style="1659" customWidth="1"/>
    <col min="4433" max="4609" width="9.140625" style="1659"/>
    <col min="4610" max="4610" width="28" style="1659" customWidth="1"/>
    <col min="4611" max="4650" width="11.7109375" style="1659" customWidth="1"/>
    <col min="4651" max="4651" width="13.28515625" style="1659" customWidth="1"/>
    <col min="4652" max="4688" width="11.7109375" style="1659" customWidth="1"/>
    <col min="4689" max="4865" width="9.140625" style="1659"/>
    <col min="4866" max="4866" width="28" style="1659" customWidth="1"/>
    <col min="4867" max="4906" width="11.7109375" style="1659" customWidth="1"/>
    <col min="4907" max="4907" width="13.28515625" style="1659" customWidth="1"/>
    <col min="4908" max="4944" width="11.7109375" style="1659" customWidth="1"/>
    <col min="4945" max="5121" width="9.140625" style="1659"/>
    <col min="5122" max="5122" width="28" style="1659" customWidth="1"/>
    <col min="5123" max="5162" width="11.7109375" style="1659" customWidth="1"/>
    <col min="5163" max="5163" width="13.28515625" style="1659" customWidth="1"/>
    <col min="5164" max="5200" width="11.7109375" style="1659" customWidth="1"/>
    <col min="5201" max="5377" width="9.140625" style="1659"/>
    <col min="5378" max="5378" width="28" style="1659" customWidth="1"/>
    <col min="5379" max="5418" width="11.7109375" style="1659" customWidth="1"/>
    <col min="5419" max="5419" width="13.28515625" style="1659" customWidth="1"/>
    <col min="5420" max="5456" width="11.7109375" style="1659" customWidth="1"/>
    <col min="5457" max="5633" width="9.140625" style="1659"/>
    <col min="5634" max="5634" width="28" style="1659" customWidth="1"/>
    <col min="5635" max="5674" width="11.7109375" style="1659" customWidth="1"/>
    <col min="5675" max="5675" width="13.28515625" style="1659" customWidth="1"/>
    <col min="5676" max="5712" width="11.7109375" style="1659" customWidth="1"/>
    <col min="5713" max="5889" width="9.140625" style="1659"/>
    <col min="5890" max="5890" width="28" style="1659" customWidth="1"/>
    <col min="5891" max="5930" width="11.7109375" style="1659" customWidth="1"/>
    <col min="5931" max="5931" width="13.28515625" style="1659" customWidth="1"/>
    <col min="5932" max="5968" width="11.7109375" style="1659" customWidth="1"/>
    <col min="5969" max="6145" width="9.140625" style="1659"/>
    <col min="6146" max="6146" width="28" style="1659" customWidth="1"/>
    <col min="6147" max="6186" width="11.7109375" style="1659" customWidth="1"/>
    <col min="6187" max="6187" width="13.28515625" style="1659" customWidth="1"/>
    <col min="6188" max="6224" width="11.7109375" style="1659" customWidth="1"/>
    <col min="6225" max="6401" width="9.140625" style="1659"/>
    <col min="6402" max="6402" width="28" style="1659" customWidth="1"/>
    <col min="6403" max="6442" width="11.7109375" style="1659" customWidth="1"/>
    <col min="6443" max="6443" width="13.28515625" style="1659" customWidth="1"/>
    <col min="6444" max="6480" width="11.7109375" style="1659" customWidth="1"/>
    <col min="6481" max="6657" width="9.140625" style="1659"/>
    <col min="6658" max="6658" width="28" style="1659" customWidth="1"/>
    <col min="6659" max="6698" width="11.7109375" style="1659" customWidth="1"/>
    <col min="6699" max="6699" width="13.28515625" style="1659" customWidth="1"/>
    <col min="6700" max="6736" width="11.7109375" style="1659" customWidth="1"/>
    <col min="6737" max="6913" width="9.140625" style="1659"/>
    <col min="6914" max="6914" width="28" style="1659" customWidth="1"/>
    <col min="6915" max="6954" width="11.7109375" style="1659" customWidth="1"/>
    <col min="6955" max="6955" width="13.28515625" style="1659" customWidth="1"/>
    <col min="6956" max="6992" width="11.7109375" style="1659" customWidth="1"/>
    <col min="6993" max="7169" width="9.140625" style="1659"/>
    <col min="7170" max="7170" width="28" style="1659" customWidth="1"/>
    <col min="7171" max="7210" width="11.7109375" style="1659" customWidth="1"/>
    <col min="7211" max="7211" width="13.28515625" style="1659" customWidth="1"/>
    <col min="7212" max="7248" width="11.7109375" style="1659" customWidth="1"/>
    <col min="7249" max="7425" width="9.140625" style="1659"/>
    <col min="7426" max="7426" width="28" style="1659" customWidth="1"/>
    <col min="7427" max="7466" width="11.7109375" style="1659" customWidth="1"/>
    <col min="7467" max="7467" width="13.28515625" style="1659" customWidth="1"/>
    <col min="7468" max="7504" width="11.7109375" style="1659" customWidth="1"/>
    <col min="7505" max="7681" width="9.140625" style="1659"/>
    <col min="7682" max="7682" width="28" style="1659" customWidth="1"/>
    <col min="7683" max="7722" width="11.7109375" style="1659" customWidth="1"/>
    <col min="7723" max="7723" width="13.28515625" style="1659" customWidth="1"/>
    <col min="7724" max="7760" width="11.7109375" style="1659" customWidth="1"/>
    <col min="7761" max="7937" width="9.140625" style="1659"/>
    <col min="7938" max="7938" width="28" style="1659" customWidth="1"/>
    <col min="7939" max="7978" width="11.7109375" style="1659" customWidth="1"/>
    <col min="7979" max="7979" width="13.28515625" style="1659" customWidth="1"/>
    <col min="7980" max="8016" width="11.7109375" style="1659" customWidth="1"/>
    <col min="8017" max="8193" width="9.140625" style="1659"/>
    <col min="8194" max="8194" width="28" style="1659" customWidth="1"/>
    <col min="8195" max="8234" width="11.7109375" style="1659" customWidth="1"/>
    <col min="8235" max="8235" width="13.28515625" style="1659" customWidth="1"/>
    <col min="8236" max="8272" width="11.7109375" style="1659" customWidth="1"/>
    <col min="8273" max="8449" width="9.140625" style="1659"/>
    <col min="8450" max="8450" width="28" style="1659" customWidth="1"/>
    <col min="8451" max="8490" width="11.7109375" style="1659" customWidth="1"/>
    <col min="8491" max="8491" width="13.28515625" style="1659" customWidth="1"/>
    <col min="8492" max="8528" width="11.7109375" style="1659" customWidth="1"/>
    <col min="8529" max="8705" width="9.140625" style="1659"/>
    <col min="8706" max="8706" width="28" style="1659" customWidth="1"/>
    <col min="8707" max="8746" width="11.7109375" style="1659" customWidth="1"/>
    <col min="8747" max="8747" width="13.28515625" style="1659" customWidth="1"/>
    <col min="8748" max="8784" width="11.7109375" style="1659" customWidth="1"/>
    <col min="8785" max="8961" width="9.140625" style="1659"/>
    <col min="8962" max="8962" width="28" style="1659" customWidth="1"/>
    <col min="8963" max="9002" width="11.7109375" style="1659" customWidth="1"/>
    <col min="9003" max="9003" width="13.28515625" style="1659" customWidth="1"/>
    <col min="9004" max="9040" width="11.7109375" style="1659" customWidth="1"/>
    <col min="9041" max="9217" width="9.140625" style="1659"/>
    <col min="9218" max="9218" width="28" style="1659" customWidth="1"/>
    <col min="9219" max="9258" width="11.7109375" style="1659" customWidth="1"/>
    <col min="9259" max="9259" width="13.28515625" style="1659" customWidth="1"/>
    <col min="9260" max="9296" width="11.7109375" style="1659" customWidth="1"/>
    <col min="9297" max="9473" width="9.140625" style="1659"/>
    <col min="9474" max="9474" width="28" style="1659" customWidth="1"/>
    <col min="9475" max="9514" width="11.7109375" style="1659" customWidth="1"/>
    <col min="9515" max="9515" width="13.28515625" style="1659" customWidth="1"/>
    <col min="9516" max="9552" width="11.7109375" style="1659" customWidth="1"/>
    <col min="9553" max="9729" width="9.140625" style="1659"/>
    <col min="9730" max="9730" width="28" style="1659" customWidth="1"/>
    <col min="9731" max="9770" width="11.7109375" style="1659" customWidth="1"/>
    <col min="9771" max="9771" width="13.28515625" style="1659" customWidth="1"/>
    <col min="9772" max="9808" width="11.7109375" style="1659" customWidth="1"/>
    <col min="9809" max="9985" width="9.140625" style="1659"/>
    <col min="9986" max="9986" width="28" style="1659" customWidth="1"/>
    <col min="9987" max="10026" width="11.7109375" style="1659" customWidth="1"/>
    <col min="10027" max="10027" width="13.28515625" style="1659" customWidth="1"/>
    <col min="10028" max="10064" width="11.7109375" style="1659" customWidth="1"/>
    <col min="10065" max="10241" width="9.140625" style="1659"/>
    <col min="10242" max="10242" width="28" style="1659" customWidth="1"/>
    <col min="10243" max="10282" width="11.7109375" style="1659" customWidth="1"/>
    <col min="10283" max="10283" width="13.28515625" style="1659" customWidth="1"/>
    <col min="10284" max="10320" width="11.7109375" style="1659" customWidth="1"/>
    <col min="10321" max="10497" width="9.140625" style="1659"/>
    <col min="10498" max="10498" width="28" style="1659" customWidth="1"/>
    <col min="10499" max="10538" width="11.7109375" style="1659" customWidth="1"/>
    <col min="10539" max="10539" width="13.28515625" style="1659" customWidth="1"/>
    <col min="10540" max="10576" width="11.7109375" style="1659" customWidth="1"/>
    <col min="10577" max="10753" width="9.140625" style="1659"/>
    <col min="10754" max="10754" width="28" style="1659" customWidth="1"/>
    <col min="10755" max="10794" width="11.7109375" style="1659" customWidth="1"/>
    <col min="10795" max="10795" width="13.28515625" style="1659" customWidth="1"/>
    <col min="10796" max="10832" width="11.7109375" style="1659" customWidth="1"/>
    <col min="10833" max="11009" width="9.140625" style="1659"/>
    <col min="11010" max="11010" width="28" style="1659" customWidth="1"/>
    <col min="11011" max="11050" width="11.7109375" style="1659" customWidth="1"/>
    <col min="11051" max="11051" width="13.28515625" style="1659" customWidth="1"/>
    <col min="11052" max="11088" width="11.7109375" style="1659" customWidth="1"/>
    <col min="11089" max="11265" width="9.140625" style="1659"/>
    <col min="11266" max="11266" width="28" style="1659" customWidth="1"/>
    <col min="11267" max="11306" width="11.7109375" style="1659" customWidth="1"/>
    <col min="11307" max="11307" width="13.28515625" style="1659" customWidth="1"/>
    <col min="11308" max="11344" width="11.7109375" style="1659" customWidth="1"/>
    <col min="11345" max="11521" width="9.140625" style="1659"/>
    <col min="11522" max="11522" width="28" style="1659" customWidth="1"/>
    <col min="11523" max="11562" width="11.7109375" style="1659" customWidth="1"/>
    <col min="11563" max="11563" width="13.28515625" style="1659" customWidth="1"/>
    <col min="11564" max="11600" width="11.7109375" style="1659" customWidth="1"/>
    <col min="11601" max="11777" width="9.140625" style="1659"/>
    <col min="11778" max="11778" width="28" style="1659" customWidth="1"/>
    <col min="11779" max="11818" width="11.7109375" style="1659" customWidth="1"/>
    <col min="11819" max="11819" width="13.28515625" style="1659" customWidth="1"/>
    <col min="11820" max="11856" width="11.7109375" style="1659" customWidth="1"/>
    <col min="11857" max="12033" width="9.140625" style="1659"/>
    <col min="12034" max="12034" width="28" style="1659" customWidth="1"/>
    <col min="12035" max="12074" width="11.7109375" style="1659" customWidth="1"/>
    <col min="12075" max="12075" width="13.28515625" style="1659" customWidth="1"/>
    <col min="12076" max="12112" width="11.7109375" style="1659" customWidth="1"/>
    <col min="12113" max="12289" width="9.140625" style="1659"/>
    <col min="12290" max="12290" width="28" style="1659" customWidth="1"/>
    <col min="12291" max="12330" width="11.7109375" style="1659" customWidth="1"/>
    <col min="12331" max="12331" width="13.28515625" style="1659" customWidth="1"/>
    <col min="12332" max="12368" width="11.7109375" style="1659" customWidth="1"/>
    <col min="12369" max="12545" width="9.140625" style="1659"/>
    <col min="12546" max="12546" width="28" style="1659" customWidth="1"/>
    <col min="12547" max="12586" width="11.7109375" style="1659" customWidth="1"/>
    <col min="12587" max="12587" width="13.28515625" style="1659" customWidth="1"/>
    <col min="12588" max="12624" width="11.7109375" style="1659" customWidth="1"/>
    <col min="12625" max="12801" width="9.140625" style="1659"/>
    <col min="12802" max="12802" width="28" style="1659" customWidth="1"/>
    <col min="12803" max="12842" width="11.7109375" style="1659" customWidth="1"/>
    <col min="12843" max="12843" width="13.28515625" style="1659" customWidth="1"/>
    <col min="12844" max="12880" width="11.7109375" style="1659" customWidth="1"/>
    <col min="12881" max="13057" width="9.140625" style="1659"/>
    <col min="13058" max="13058" width="28" style="1659" customWidth="1"/>
    <col min="13059" max="13098" width="11.7109375" style="1659" customWidth="1"/>
    <col min="13099" max="13099" width="13.28515625" style="1659" customWidth="1"/>
    <col min="13100" max="13136" width="11.7109375" style="1659" customWidth="1"/>
    <col min="13137" max="13313" width="9.140625" style="1659"/>
    <col min="13314" max="13314" width="28" style="1659" customWidth="1"/>
    <col min="13315" max="13354" width="11.7109375" style="1659" customWidth="1"/>
    <col min="13355" max="13355" width="13.28515625" style="1659" customWidth="1"/>
    <col min="13356" max="13392" width="11.7109375" style="1659" customWidth="1"/>
    <col min="13393" max="13569" width="9.140625" style="1659"/>
    <col min="13570" max="13570" width="28" style="1659" customWidth="1"/>
    <col min="13571" max="13610" width="11.7109375" style="1659" customWidth="1"/>
    <col min="13611" max="13611" width="13.28515625" style="1659" customWidth="1"/>
    <col min="13612" max="13648" width="11.7109375" style="1659" customWidth="1"/>
    <col min="13649" max="13825" width="9.140625" style="1659"/>
    <col min="13826" max="13826" width="28" style="1659" customWidth="1"/>
    <col min="13827" max="13866" width="11.7109375" style="1659" customWidth="1"/>
    <col min="13867" max="13867" width="13.28515625" style="1659" customWidth="1"/>
    <col min="13868" max="13904" width="11.7109375" style="1659" customWidth="1"/>
    <col min="13905" max="14081" width="9.140625" style="1659"/>
    <col min="14082" max="14082" width="28" style="1659" customWidth="1"/>
    <col min="14083" max="14122" width="11.7109375" style="1659" customWidth="1"/>
    <col min="14123" max="14123" width="13.28515625" style="1659" customWidth="1"/>
    <col min="14124" max="14160" width="11.7109375" style="1659" customWidth="1"/>
    <col min="14161" max="14337" width="9.140625" style="1659"/>
    <col min="14338" max="14338" width="28" style="1659" customWidth="1"/>
    <col min="14339" max="14378" width="11.7109375" style="1659" customWidth="1"/>
    <col min="14379" max="14379" width="13.28515625" style="1659" customWidth="1"/>
    <col min="14380" max="14416" width="11.7109375" style="1659" customWidth="1"/>
    <col min="14417" max="14593" width="9.140625" style="1659"/>
    <col min="14594" max="14594" width="28" style="1659" customWidth="1"/>
    <col min="14595" max="14634" width="11.7109375" style="1659" customWidth="1"/>
    <col min="14635" max="14635" width="13.28515625" style="1659" customWidth="1"/>
    <col min="14636" max="14672" width="11.7109375" style="1659" customWidth="1"/>
    <col min="14673" max="14849" width="9.140625" style="1659"/>
    <col min="14850" max="14850" width="28" style="1659" customWidth="1"/>
    <col min="14851" max="14890" width="11.7109375" style="1659" customWidth="1"/>
    <col min="14891" max="14891" width="13.28515625" style="1659" customWidth="1"/>
    <col min="14892" max="14928" width="11.7109375" style="1659" customWidth="1"/>
    <col min="14929" max="15105" width="9.140625" style="1659"/>
    <col min="15106" max="15106" width="28" style="1659" customWidth="1"/>
    <col min="15107" max="15146" width="11.7109375" style="1659" customWidth="1"/>
    <col min="15147" max="15147" width="13.28515625" style="1659" customWidth="1"/>
    <col min="15148" max="15184" width="11.7109375" style="1659" customWidth="1"/>
    <col min="15185" max="15361" width="9.140625" style="1659"/>
    <col min="15362" max="15362" width="28" style="1659" customWidth="1"/>
    <col min="15363" max="15402" width="11.7109375" style="1659" customWidth="1"/>
    <col min="15403" max="15403" width="13.28515625" style="1659" customWidth="1"/>
    <col min="15404" max="15440" width="11.7109375" style="1659" customWidth="1"/>
    <col min="15441" max="15617" width="9.140625" style="1659"/>
    <col min="15618" max="15618" width="28" style="1659" customWidth="1"/>
    <col min="15619" max="15658" width="11.7109375" style="1659" customWidth="1"/>
    <col min="15659" max="15659" width="13.28515625" style="1659" customWidth="1"/>
    <col min="15660" max="15696" width="11.7109375" style="1659" customWidth="1"/>
    <col min="15697" max="15873" width="9.140625" style="1659"/>
    <col min="15874" max="15874" width="28" style="1659" customWidth="1"/>
    <col min="15875" max="15914" width="11.7109375" style="1659" customWidth="1"/>
    <col min="15915" max="15915" width="13.28515625" style="1659" customWidth="1"/>
    <col min="15916" max="15952" width="11.7109375" style="1659" customWidth="1"/>
    <col min="15953" max="16129" width="9.140625" style="1659"/>
    <col min="16130" max="16130" width="28" style="1659" customWidth="1"/>
    <col min="16131" max="16170" width="11.7109375" style="1659" customWidth="1"/>
    <col min="16171" max="16171" width="13.28515625" style="1659" customWidth="1"/>
    <col min="16172" max="16208" width="11.7109375" style="1659" customWidth="1"/>
    <col min="16209" max="16384" width="9.140625" style="1659"/>
  </cols>
  <sheetData>
    <row r="1" spans="1:80" ht="23.25" customHeight="1" x14ac:dyDescent="0.2">
      <c r="A1" s="1682" t="s">
        <v>850</v>
      </c>
      <c r="C1" s="1679"/>
      <c r="D1" s="1679"/>
      <c r="E1" s="1679"/>
      <c r="F1" s="1681"/>
      <c r="G1" s="1681"/>
      <c r="H1" s="1681"/>
      <c r="I1" s="1681"/>
      <c r="J1" s="1681"/>
      <c r="K1" s="1681"/>
      <c r="L1" s="1681"/>
      <c r="M1" s="1681"/>
      <c r="N1" s="1681"/>
      <c r="O1" s="1681"/>
      <c r="P1" s="1681"/>
      <c r="Q1" s="1681"/>
      <c r="R1" s="1681"/>
      <c r="S1" s="1681"/>
      <c r="T1" s="1681"/>
      <c r="U1" s="1681"/>
      <c r="V1" s="1681"/>
      <c r="W1" s="1681"/>
      <c r="X1" s="1681"/>
      <c r="Y1" s="1681"/>
      <c r="Z1" s="1681"/>
      <c r="AA1" s="1681"/>
      <c r="AB1" s="1681"/>
      <c r="AC1" s="1681"/>
      <c r="AD1" s="1681"/>
      <c r="AE1" s="1681"/>
      <c r="AF1" s="1681"/>
      <c r="AG1" s="1681"/>
      <c r="AH1" s="1681"/>
      <c r="AI1" s="1681"/>
      <c r="AJ1" s="1681"/>
      <c r="AK1" s="1681"/>
      <c r="AL1" s="1681"/>
      <c r="AM1" s="1681"/>
      <c r="AN1" s="1681"/>
      <c r="AO1" s="1681"/>
      <c r="AP1" s="1681"/>
      <c r="AQ1" s="1681"/>
      <c r="AR1" s="1681"/>
      <c r="AS1" s="1680"/>
      <c r="AT1" s="1679"/>
      <c r="AU1" s="1679"/>
      <c r="AV1" s="1679"/>
      <c r="AW1" s="1679"/>
      <c r="AX1" s="1679"/>
      <c r="AY1" s="1679"/>
      <c r="AZ1" s="1679"/>
      <c r="BA1" s="1679"/>
      <c r="BB1" s="1679"/>
      <c r="BC1" s="1679"/>
      <c r="BD1" s="1679"/>
      <c r="BE1" s="1679"/>
      <c r="BF1" s="1679"/>
      <c r="BG1" s="1679"/>
      <c r="BH1" s="1679"/>
      <c r="BI1" s="1679"/>
      <c r="BJ1" s="1679"/>
      <c r="BK1" s="1679"/>
      <c r="BL1" s="1679"/>
      <c r="BM1" s="1679"/>
      <c r="BN1" s="1679"/>
      <c r="BO1" s="1679"/>
      <c r="BP1" s="1679"/>
      <c r="BQ1" s="1679"/>
      <c r="BR1" s="1679"/>
      <c r="BS1" s="1679"/>
      <c r="BT1" s="1679"/>
      <c r="BU1" s="1679"/>
      <c r="BV1" s="1679"/>
      <c r="BW1" s="1679"/>
      <c r="BX1" s="1679"/>
      <c r="BY1" s="1679"/>
      <c r="BZ1" s="1679"/>
      <c r="CA1" s="1679"/>
      <c r="CB1" s="1679"/>
    </row>
    <row r="2" spans="1:80" s="1674" customFormat="1" ht="18" customHeight="1" x14ac:dyDescent="0.2">
      <c r="A2" s="1678" t="s">
        <v>676</v>
      </c>
      <c r="B2" s="1678" t="s">
        <v>126</v>
      </c>
      <c r="C2" s="1677" t="s">
        <v>112</v>
      </c>
      <c r="D2" s="1676"/>
      <c r="E2" s="1675"/>
      <c r="F2" s="1677" t="s">
        <v>845</v>
      </c>
      <c r="G2" s="1676"/>
      <c r="H2" s="1675"/>
      <c r="I2" s="1677" t="s">
        <v>692</v>
      </c>
      <c r="J2" s="1676"/>
      <c r="K2" s="1675"/>
      <c r="L2" s="1677" t="s">
        <v>849</v>
      </c>
      <c r="M2" s="1676"/>
      <c r="N2" s="1675"/>
      <c r="O2" s="1677" t="s">
        <v>686</v>
      </c>
      <c r="P2" s="1676"/>
      <c r="Q2" s="1675"/>
      <c r="R2" s="1677" t="s">
        <v>681</v>
      </c>
      <c r="S2" s="1676"/>
      <c r="T2" s="1675"/>
      <c r="U2" s="1677" t="s">
        <v>689</v>
      </c>
      <c r="V2" s="1676"/>
      <c r="W2" s="1675"/>
      <c r="X2" s="1677" t="s">
        <v>844</v>
      </c>
      <c r="Y2" s="1676"/>
      <c r="Z2" s="1675"/>
      <c r="AA2" s="1677" t="s">
        <v>843</v>
      </c>
      <c r="AB2" s="1676"/>
      <c r="AC2" s="1675"/>
      <c r="AD2" s="1677" t="s">
        <v>96</v>
      </c>
      <c r="AE2" s="1676"/>
      <c r="AF2" s="1675"/>
      <c r="AG2" s="1677" t="s">
        <v>690</v>
      </c>
      <c r="AH2" s="1676"/>
      <c r="AI2" s="1675"/>
      <c r="AJ2" s="1677" t="s">
        <v>684</v>
      </c>
      <c r="AK2" s="1676"/>
      <c r="AL2" s="1675"/>
      <c r="AM2" s="1677" t="s">
        <v>842</v>
      </c>
      <c r="AN2" s="1676"/>
      <c r="AO2" s="1675"/>
      <c r="AP2" s="1677" t="s">
        <v>841</v>
      </c>
      <c r="AQ2" s="1676"/>
      <c r="AR2" s="1675"/>
      <c r="AS2" s="1677" t="s">
        <v>687</v>
      </c>
      <c r="AT2" s="1676"/>
      <c r="AU2" s="1675"/>
      <c r="AV2" s="1677" t="s">
        <v>102</v>
      </c>
      <c r="AW2" s="1676"/>
      <c r="AX2" s="1675"/>
      <c r="AY2" s="1677" t="s">
        <v>581</v>
      </c>
      <c r="AZ2" s="1676"/>
      <c r="BA2" s="1675"/>
      <c r="BB2" s="1677" t="s">
        <v>693</v>
      </c>
      <c r="BC2" s="1676"/>
      <c r="BD2" s="1675"/>
      <c r="BE2" s="1677" t="s">
        <v>848</v>
      </c>
      <c r="BF2" s="1676"/>
      <c r="BG2" s="1675"/>
      <c r="BH2" s="1677" t="s">
        <v>839</v>
      </c>
      <c r="BI2" s="1676"/>
      <c r="BJ2" s="1675"/>
      <c r="BK2" s="1677" t="s">
        <v>106</v>
      </c>
      <c r="BL2" s="1676"/>
      <c r="BM2" s="1675"/>
      <c r="BN2" s="1677" t="s">
        <v>107</v>
      </c>
      <c r="BO2" s="1676"/>
      <c r="BP2" s="1675"/>
      <c r="BQ2" s="1677" t="s">
        <v>694</v>
      </c>
      <c r="BR2" s="1676"/>
      <c r="BS2" s="1675"/>
      <c r="BT2" s="1677" t="s">
        <v>838</v>
      </c>
      <c r="BU2" s="1676"/>
      <c r="BV2" s="1675"/>
      <c r="BW2" s="1677" t="s">
        <v>110</v>
      </c>
      <c r="BX2" s="1676"/>
      <c r="BY2" s="1675"/>
      <c r="BZ2" s="1677" t="s">
        <v>186</v>
      </c>
      <c r="CA2" s="1676"/>
      <c r="CB2" s="1675"/>
    </row>
    <row r="3" spans="1:80" ht="31.5" customHeight="1" x14ac:dyDescent="0.2">
      <c r="A3" s="1673"/>
      <c r="B3" s="1673"/>
      <c r="C3" s="1672" t="s">
        <v>565</v>
      </c>
      <c r="D3" s="1672" t="s">
        <v>847</v>
      </c>
      <c r="E3" s="1672" t="s">
        <v>727</v>
      </c>
      <c r="F3" s="1672" t="s">
        <v>565</v>
      </c>
      <c r="G3" s="1672" t="s">
        <v>847</v>
      </c>
      <c r="H3" s="1672" t="s">
        <v>727</v>
      </c>
      <c r="I3" s="1672" t="s">
        <v>565</v>
      </c>
      <c r="J3" s="1672" t="s">
        <v>847</v>
      </c>
      <c r="K3" s="1672" t="s">
        <v>727</v>
      </c>
      <c r="L3" s="1672" t="s">
        <v>565</v>
      </c>
      <c r="M3" s="1672" t="s">
        <v>847</v>
      </c>
      <c r="N3" s="1672" t="s">
        <v>727</v>
      </c>
      <c r="O3" s="1672" t="s">
        <v>565</v>
      </c>
      <c r="P3" s="1672" t="s">
        <v>847</v>
      </c>
      <c r="Q3" s="1672" t="s">
        <v>727</v>
      </c>
      <c r="R3" s="1672" t="s">
        <v>565</v>
      </c>
      <c r="S3" s="1672" t="s">
        <v>847</v>
      </c>
      <c r="T3" s="1672" t="s">
        <v>727</v>
      </c>
      <c r="U3" s="1672" t="s">
        <v>565</v>
      </c>
      <c r="V3" s="1672" t="s">
        <v>847</v>
      </c>
      <c r="W3" s="1672" t="s">
        <v>727</v>
      </c>
      <c r="X3" s="1672" t="s">
        <v>565</v>
      </c>
      <c r="Y3" s="1672" t="s">
        <v>847</v>
      </c>
      <c r="Z3" s="1672" t="s">
        <v>727</v>
      </c>
      <c r="AA3" s="1672" t="s">
        <v>565</v>
      </c>
      <c r="AB3" s="1672" t="s">
        <v>847</v>
      </c>
      <c r="AC3" s="1672" t="s">
        <v>727</v>
      </c>
      <c r="AD3" s="1672" t="s">
        <v>565</v>
      </c>
      <c r="AE3" s="1672" t="s">
        <v>847</v>
      </c>
      <c r="AF3" s="1672" t="s">
        <v>727</v>
      </c>
      <c r="AG3" s="1672" t="s">
        <v>565</v>
      </c>
      <c r="AH3" s="1672" t="s">
        <v>847</v>
      </c>
      <c r="AI3" s="1672" t="s">
        <v>727</v>
      </c>
      <c r="AJ3" s="1672" t="s">
        <v>565</v>
      </c>
      <c r="AK3" s="1672" t="s">
        <v>847</v>
      </c>
      <c r="AL3" s="1672" t="s">
        <v>727</v>
      </c>
      <c r="AM3" s="1672" t="s">
        <v>565</v>
      </c>
      <c r="AN3" s="1672" t="s">
        <v>847</v>
      </c>
      <c r="AO3" s="1672" t="s">
        <v>727</v>
      </c>
      <c r="AP3" s="1672" t="s">
        <v>565</v>
      </c>
      <c r="AQ3" s="1672" t="s">
        <v>847</v>
      </c>
      <c r="AR3" s="1672" t="s">
        <v>727</v>
      </c>
      <c r="AS3" s="1672" t="s">
        <v>565</v>
      </c>
      <c r="AT3" s="1672" t="s">
        <v>847</v>
      </c>
      <c r="AU3" s="1672" t="s">
        <v>727</v>
      </c>
      <c r="AV3" s="1672" t="s">
        <v>565</v>
      </c>
      <c r="AW3" s="1672" t="s">
        <v>847</v>
      </c>
      <c r="AX3" s="1672" t="s">
        <v>727</v>
      </c>
      <c r="AY3" s="1672" t="s">
        <v>565</v>
      </c>
      <c r="AZ3" s="1672" t="s">
        <v>847</v>
      </c>
      <c r="BA3" s="1672" t="s">
        <v>727</v>
      </c>
      <c r="BB3" s="1672" t="s">
        <v>565</v>
      </c>
      <c r="BC3" s="1672" t="s">
        <v>847</v>
      </c>
      <c r="BD3" s="1672" t="s">
        <v>727</v>
      </c>
      <c r="BE3" s="1672" t="s">
        <v>565</v>
      </c>
      <c r="BF3" s="1672" t="s">
        <v>847</v>
      </c>
      <c r="BG3" s="1672" t="s">
        <v>727</v>
      </c>
      <c r="BH3" s="1672" t="s">
        <v>565</v>
      </c>
      <c r="BI3" s="1672" t="s">
        <v>847</v>
      </c>
      <c r="BJ3" s="1672" t="s">
        <v>727</v>
      </c>
      <c r="BK3" s="1672" t="s">
        <v>565</v>
      </c>
      <c r="BL3" s="1672" t="s">
        <v>847</v>
      </c>
      <c r="BM3" s="1672" t="s">
        <v>727</v>
      </c>
      <c r="BN3" s="1672" t="s">
        <v>565</v>
      </c>
      <c r="BO3" s="1672" t="s">
        <v>847</v>
      </c>
      <c r="BP3" s="1672" t="s">
        <v>727</v>
      </c>
      <c r="BQ3" s="1672" t="s">
        <v>565</v>
      </c>
      <c r="BR3" s="1672" t="s">
        <v>847</v>
      </c>
      <c r="BS3" s="1672" t="s">
        <v>727</v>
      </c>
      <c r="BT3" s="1672" t="s">
        <v>565</v>
      </c>
      <c r="BU3" s="1672" t="s">
        <v>847</v>
      </c>
      <c r="BV3" s="1672" t="s">
        <v>727</v>
      </c>
      <c r="BW3" s="1672" t="s">
        <v>565</v>
      </c>
      <c r="BX3" s="1672" t="s">
        <v>847</v>
      </c>
      <c r="BY3" s="1672" t="s">
        <v>727</v>
      </c>
      <c r="BZ3" s="1672" t="s">
        <v>565</v>
      </c>
      <c r="CA3" s="1672" t="s">
        <v>847</v>
      </c>
      <c r="CB3" s="1672" t="s">
        <v>727</v>
      </c>
    </row>
    <row r="4" spans="1:80" ht="15" customHeight="1" x14ac:dyDescent="0.2">
      <c r="A4" s="1645">
        <v>1</v>
      </c>
      <c r="B4" s="1644" t="s">
        <v>129</v>
      </c>
      <c r="C4" s="1671">
        <v>1294</v>
      </c>
      <c r="D4" s="1671">
        <v>838916</v>
      </c>
      <c r="E4" s="1670">
        <v>2546.2565183029997</v>
      </c>
      <c r="F4" s="1671">
        <v>10</v>
      </c>
      <c r="G4" s="1671">
        <v>8919</v>
      </c>
      <c r="H4" s="1670">
        <v>17.029432389</v>
      </c>
      <c r="I4" s="1671">
        <v>0</v>
      </c>
      <c r="J4" s="1671">
        <v>0</v>
      </c>
      <c r="K4" s="1670">
        <v>0</v>
      </c>
      <c r="L4" s="1671">
        <v>0</v>
      </c>
      <c r="M4" s="1671">
        <v>-14</v>
      </c>
      <c r="N4" s="1670">
        <v>0</v>
      </c>
      <c r="O4" s="1671">
        <v>1</v>
      </c>
      <c r="P4" s="1671">
        <v>163</v>
      </c>
      <c r="Q4" s="1670">
        <v>0.2560350684306148</v>
      </c>
      <c r="R4" s="1671">
        <v>1</v>
      </c>
      <c r="S4" s="1671">
        <v>99</v>
      </c>
      <c r="T4" s="1670">
        <v>40.991651005576266</v>
      </c>
      <c r="U4" s="1671">
        <v>1</v>
      </c>
      <c r="V4" s="1671">
        <v>3171</v>
      </c>
      <c r="W4" s="1670">
        <v>20.861460481999998</v>
      </c>
      <c r="X4" s="1671">
        <v>0</v>
      </c>
      <c r="Y4" s="1671">
        <v>0</v>
      </c>
      <c r="Z4" s="1670">
        <v>0</v>
      </c>
      <c r="AA4" s="1671">
        <v>0</v>
      </c>
      <c r="AB4" s="1671">
        <v>0</v>
      </c>
      <c r="AC4" s="1670">
        <v>0</v>
      </c>
      <c r="AD4" s="1671">
        <v>0</v>
      </c>
      <c r="AE4" s="1671">
        <v>-24</v>
      </c>
      <c r="AF4" s="1670">
        <v>6.4921300000000308E-4</v>
      </c>
      <c r="AG4" s="1671">
        <v>0</v>
      </c>
      <c r="AH4" s="1671">
        <v>0</v>
      </c>
      <c r="AI4" s="1670">
        <v>0</v>
      </c>
      <c r="AJ4" s="1671">
        <v>3</v>
      </c>
      <c r="AK4" s="1671">
        <v>5063</v>
      </c>
      <c r="AL4" s="1670">
        <v>170.93410711300004</v>
      </c>
      <c r="AM4" s="1671">
        <v>0</v>
      </c>
      <c r="AN4" s="1671">
        <v>3</v>
      </c>
      <c r="AO4" s="1670">
        <v>2.0856E-3</v>
      </c>
      <c r="AP4" s="1671">
        <v>12</v>
      </c>
      <c r="AQ4" s="1671">
        <v>140975</v>
      </c>
      <c r="AR4" s="1670">
        <v>55.312753112000074</v>
      </c>
      <c r="AS4" s="1671">
        <v>7</v>
      </c>
      <c r="AT4" s="1671">
        <v>34167</v>
      </c>
      <c r="AU4" s="1670">
        <v>6.3426701469999998</v>
      </c>
      <c r="AV4" s="1671">
        <v>0</v>
      </c>
      <c r="AW4" s="1671">
        <v>37</v>
      </c>
      <c r="AX4" s="1670">
        <v>1.1550992999999999E-2</v>
      </c>
      <c r="AY4" s="1671">
        <v>3</v>
      </c>
      <c r="AZ4" s="1671">
        <v>12929</v>
      </c>
      <c r="BA4" s="1670">
        <v>3.3532527999999955</v>
      </c>
      <c r="BB4" s="1671">
        <v>0</v>
      </c>
      <c r="BC4" s="1671">
        <v>-2</v>
      </c>
      <c r="BD4" s="1670">
        <v>-2.8962000000000002E-5</v>
      </c>
      <c r="BE4" s="1671">
        <v>1</v>
      </c>
      <c r="BF4" s="1671">
        <v>139</v>
      </c>
      <c r="BG4" s="1670">
        <v>-2.7200900000000003E-4</v>
      </c>
      <c r="BH4" s="1671">
        <v>0</v>
      </c>
      <c r="BI4" s="1671">
        <v>0</v>
      </c>
      <c r="BJ4" s="1670">
        <v>0</v>
      </c>
      <c r="BK4" s="1671">
        <v>26</v>
      </c>
      <c r="BL4" s="1671">
        <v>876549</v>
      </c>
      <c r="BM4" s="1670">
        <v>393.299305269</v>
      </c>
      <c r="BN4" s="1671">
        <v>6</v>
      </c>
      <c r="BO4" s="1671">
        <v>14447</v>
      </c>
      <c r="BP4" s="1670">
        <v>3.3085203830000007</v>
      </c>
      <c r="BQ4" s="1671">
        <v>2</v>
      </c>
      <c r="BR4" s="1671">
        <v>142</v>
      </c>
      <c r="BS4" s="1670">
        <v>0.61772548999999999</v>
      </c>
      <c r="BT4" s="1671">
        <v>8</v>
      </c>
      <c r="BU4" s="1671">
        <v>40194</v>
      </c>
      <c r="BV4" s="1670">
        <v>30.110118465999975</v>
      </c>
      <c r="BW4" s="1669">
        <f>F4+I4+L4+O4+R4+U4+X4+AA4+AD4+AG4+AJ4+AM4+AP4+AS4+AV4+AY4+BB4+BE4+BH4+BK4+BN4+BQ4+BT4</f>
        <v>81</v>
      </c>
      <c r="BX4" s="1669">
        <f>G4+J4+M4+P4+S4+V4+Y4+AB4+AE4+AH4+AK4+AN4+AQ4+AT4+AW4+AZ4+BC4+BF4+BI4+BL4+BO4+BR4+BU4</f>
        <v>1136957</v>
      </c>
      <c r="BY4" s="1668">
        <f>H4+K4+N4+Q4+T4+W4+Z4+AC4+AF4+AI4+AL4+AO4+AR4+AU4+AX4+BA4+BD4+BG4+BJ4+BM4+BP4+BS4+BV4</f>
        <v>742.43101656000692</v>
      </c>
      <c r="BZ4" s="1669">
        <f>BW4+C4</f>
        <v>1375</v>
      </c>
      <c r="CA4" s="1669">
        <f>BX4+D4</f>
        <v>1975873</v>
      </c>
      <c r="CB4" s="1668">
        <f>BY4+E4</f>
        <v>3288.6875348630065</v>
      </c>
    </row>
    <row r="5" spans="1:80" ht="15" customHeight="1" x14ac:dyDescent="0.2">
      <c r="A5" s="1645">
        <v>2</v>
      </c>
      <c r="B5" s="1644" t="s">
        <v>130</v>
      </c>
      <c r="C5" s="1643">
        <v>0</v>
      </c>
      <c r="D5" s="1643">
        <v>0</v>
      </c>
      <c r="E5" s="1642">
        <v>0</v>
      </c>
      <c r="F5" s="1643">
        <v>0</v>
      </c>
      <c r="G5" s="1643">
        <v>0</v>
      </c>
      <c r="H5" s="1642">
        <v>0</v>
      </c>
      <c r="I5" s="1643">
        <v>0</v>
      </c>
      <c r="J5" s="1643">
        <v>0</v>
      </c>
      <c r="K5" s="1642">
        <v>0</v>
      </c>
      <c r="L5" s="1643">
        <v>0</v>
      </c>
      <c r="M5" s="1643">
        <v>0</v>
      </c>
      <c r="N5" s="1642">
        <v>0</v>
      </c>
      <c r="O5" s="1643">
        <v>0</v>
      </c>
      <c r="P5" s="1643">
        <v>0</v>
      </c>
      <c r="Q5" s="1642">
        <v>0</v>
      </c>
      <c r="R5" s="1643">
        <v>0</v>
      </c>
      <c r="S5" s="1643">
        <v>0</v>
      </c>
      <c r="T5" s="1642">
        <v>0</v>
      </c>
      <c r="U5" s="1643">
        <v>0</v>
      </c>
      <c r="V5" s="1643">
        <v>0</v>
      </c>
      <c r="W5" s="1642">
        <v>0</v>
      </c>
      <c r="X5" s="1643">
        <v>0</v>
      </c>
      <c r="Y5" s="1643">
        <v>0</v>
      </c>
      <c r="Z5" s="1642">
        <v>0</v>
      </c>
      <c r="AA5" s="1643">
        <v>0</v>
      </c>
      <c r="AB5" s="1643">
        <v>0</v>
      </c>
      <c r="AC5" s="1642">
        <v>0</v>
      </c>
      <c r="AD5" s="1643">
        <v>0</v>
      </c>
      <c r="AE5" s="1643">
        <v>0</v>
      </c>
      <c r="AF5" s="1642">
        <v>0</v>
      </c>
      <c r="AG5" s="1643">
        <v>0</v>
      </c>
      <c r="AH5" s="1643">
        <v>0</v>
      </c>
      <c r="AI5" s="1642">
        <v>0</v>
      </c>
      <c r="AJ5" s="1643">
        <v>0</v>
      </c>
      <c r="AK5" s="1643">
        <v>2</v>
      </c>
      <c r="AL5" s="1642">
        <v>0.49606810000000001</v>
      </c>
      <c r="AM5" s="1643">
        <v>0</v>
      </c>
      <c r="AN5" s="1643">
        <v>0</v>
      </c>
      <c r="AO5" s="1642">
        <v>0</v>
      </c>
      <c r="AP5" s="1643">
        <v>0</v>
      </c>
      <c r="AQ5" s="1643">
        <v>0</v>
      </c>
      <c r="AR5" s="1642">
        <v>0</v>
      </c>
      <c r="AS5" s="1643">
        <v>0</v>
      </c>
      <c r="AT5" s="1643">
        <v>0</v>
      </c>
      <c r="AU5" s="1642">
        <v>0</v>
      </c>
      <c r="AV5" s="1643">
        <v>0</v>
      </c>
      <c r="AW5" s="1643">
        <v>0</v>
      </c>
      <c r="AX5" s="1642">
        <v>0</v>
      </c>
      <c r="AY5" s="1643">
        <v>0</v>
      </c>
      <c r="AZ5" s="1643">
        <v>34</v>
      </c>
      <c r="BA5" s="1642">
        <v>0.17719550000000001</v>
      </c>
      <c r="BB5" s="1643">
        <v>0</v>
      </c>
      <c r="BC5" s="1643">
        <v>0</v>
      </c>
      <c r="BD5" s="1642">
        <v>0</v>
      </c>
      <c r="BE5" s="1643">
        <v>0</v>
      </c>
      <c r="BF5" s="1643">
        <v>0</v>
      </c>
      <c r="BG5" s="1642">
        <v>0</v>
      </c>
      <c r="BH5" s="1643">
        <v>0</v>
      </c>
      <c r="BI5" s="1643">
        <v>0</v>
      </c>
      <c r="BJ5" s="1642">
        <v>0</v>
      </c>
      <c r="BK5" s="1643">
        <v>1</v>
      </c>
      <c r="BL5" s="1643">
        <v>21267</v>
      </c>
      <c r="BM5" s="1642">
        <v>10.061028620000002</v>
      </c>
      <c r="BN5" s="1643">
        <v>0</v>
      </c>
      <c r="BO5" s="1643">
        <v>0</v>
      </c>
      <c r="BP5" s="1642">
        <v>0</v>
      </c>
      <c r="BQ5" s="1643">
        <v>0</v>
      </c>
      <c r="BR5" s="1643">
        <v>0</v>
      </c>
      <c r="BS5" s="1642">
        <v>0</v>
      </c>
      <c r="BT5" s="1643">
        <v>0</v>
      </c>
      <c r="BU5" s="1643">
        <v>3</v>
      </c>
      <c r="BV5" s="1642">
        <v>3.5391400000000001E-3</v>
      </c>
      <c r="BW5" s="1641">
        <f>F5+I5+L5+O5+R5+U5+X5+AA5+AD5+AG5+AJ5+AM5+AP5+AS5+AV5+AY5+BB5+BE5+BH5+BK5+BN5+BQ5+BT5</f>
        <v>1</v>
      </c>
      <c r="BX5" s="1641">
        <f>G5+J5+M5+P5+S5+V5+Y5+AB5+AE5+AH5+AK5+AN5+AQ5+AT5+AW5+AZ5+BC5+BF5+BI5+BL5+BO5+BR5+BU5</f>
        <v>21306</v>
      </c>
      <c r="BY5" s="1640">
        <f>H5+K5+N5+Q5+T5+W5+Z5+AC5+AF5+AI5+AL5+AO5+AR5+AU5+AX5+BA5+BD5+BG5+BJ5+BM5+BP5+BS5+BV5</f>
        <v>10.737831360000003</v>
      </c>
      <c r="BZ5" s="1641">
        <f>BW5+C5</f>
        <v>1</v>
      </c>
      <c r="CA5" s="1641">
        <f>BX5+D5</f>
        <v>21306</v>
      </c>
      <c r="CB5" s="1640">
        <f>BY5+E5</f>
        <v>10.737831360000003</v>
      </c>
    </row>
    <row r="6" spans="1:80" ht="15" customHeight="1" x14ac:dyDescent="0.2">
      <c r="A6" s="1645">
        <v>3</v>
      </c>
      <c r="B6" s="1644" t="s">
        <v>131</v>
      </c>
      <c r="C6" s="1643">
        <v>1075</v>
      </c>
      <c r="D6" s="1643">
        <v>710256</v>
      </c>
      <c r="E6" s="1642">
        <v>1500.9831985759997</v>
      </c>
      <c r="F6" s="1643">
        <v>0</v>
      </c>
      <c r="G6" s="1643">
        <v>87</v>
      </c>
      <c r="H6" s="1642">
        <v>81.011124754999997</v>
      </c>
      <c r="I6" s="1643">
        <v>0</v>
      </c>
      <c r="J6" s="1643">
        <v>0</v>
      </c>
      <c r="K6" s="1642">
        <v>0</v>
      </c>
      <c r="L6" s="1643">
        <v>0</v>
      </c>
      <c r="M6" s="1643">
        <v>0</v>
      </c>
      <c r="N6" s="1642">
        <v>0</v>
      </c>
      <c r="O6" s="1643">
        <v>1</v>
      </c>
      <c r="P6" s="1643">
        <v>934</v>
      </c>
      <c r="Q6" s="1642">
        <v>0.102606393</v>
      </c>
      <c r="R6" s="1643">
        <v>3</v>
      </c>
      <c r="S6" s="1643">
        <v>7157</v>
      </c>
      <c r="T6" s="1642">
        <v>95.49529547454236</v>
      </c>
      <c r="U6" s="1643">
        <v>0</v>
      </c>
      <c r="V6" s="1643">
        <v>11</v>
      </c>
      <c r="W6" s="1642">
        <v>1.1700731999999998E-2</v>
      </c>
      <c r="X6" s="1643">
        <v>0</v>
      </c>
      <c r="Y6" s="1643">
        <v>0</v>
      </c>
      <c r="Z6" s="1642">
        <v>0</v>
      </c>
      <c r="AA6" s="1643">
        <v>0</v>
      </c>
      <c r="AB6" s="1643">
        <v>0</v>
      </c>
      <c r="AC6" s="1642">
        <v>0</v>
      </c>
      <c r="AD6" s="1643">
        <v>0</v>
      </c>
      <c r="AE6" s="1643">
        <v>0</v>
      </c>
      <c r="AF6" s="1642">
        <v>0</v>
      </c>
      <c r="AG6" s="1643">
        <v>0</v>
      </c>
      <c r="AH6" s="1643">
        <v>0</v>
      </c>
      <c r="AI6" s="1642">
        <v>0</v>
      </c>
      <c r="AJ6" s="1643">
        <v>2</v>
      </c>
      <c r="AK6" s="1643">
        <v>297947</v>
      </c>
      <c r="AL6" s="1642">
        <v>164.52591006599999</v>
      </c>
      <c r="AM6" s="1643">
        <v>0</v>
      </c>
      <c r="AN6" s="1643">
        <v>0</v>
      </c>
      <c r="AO6" s="1642">
        <v>0</v>
      </c>
      <c r="AP6" s="1643">
        <v>1</v>
      </c>
      <c r="AQ6" s="1643">
        <v>2960</v>
      </c>
      <c r="AR6" s="1642">
        <v>2.5375241779999982</v>
      </c>
      <c r="AS6" s="1643">
        <v>2</v>
      </c>
      <c r="AT6" s="1643">
        <v>4068</v>
      </c>
      <c r="AU6" s="1642">
        <v>0.59597776699999994</v>
      </c>
      <c r="AV6" s="1643">
        <v>0</v>
      </c>
      <c r="AW6" s="1643">
        <v>0</v>
      </c>
      <c r="AX6" s="1642">
        <v>0</v>
      </c>
      <c r="AY6" s="1643">
        <v>0</v>
      </c>
      <c r="AZ6" s="1643">
        <v>2885</v>
      </c>
      <c r="BA6" s="1642">
        <v>7.3482906000000003</v>
      </c>
      <c r="BB6" s="1643">
        <v>1</v>
      </c>
      <c r="BC6" s="1643">
        <v>6727</v>
      </c>
      <c r="BD6" s="1642">
        <v>0.31787003200000002</v>
      </c>
      <c r="BE6" s="1643">
        <v>0</v>
      </c>
      <c r="BF6" s="1643">
        <v>0</v>
      </c>
      <c r="BG6" s="1642">
        <v>0</v>
      </c>
      <c r="BH6" s="1643">
        <v>0</v>
      </c>
      <c r="BI6" s="1643">
        <v>0</v>
      </c>
      <c r="BJ6" s="1642">
        <v>0</v>
      </c>
      <c r="BK6" s="1643">
        <v>3</v>
      </c>
      <c r="BL6" s="1643">
        <v>424599</v>
      </c>
      <c r="BM6" s="1642">
        <v>128.99558285000001</v>
      </c>
      <c r="BN6" s="1643">
        <v>0</v>
      </c>
      <c r="BO6" s="1643">
        <v>0</v>
      </c>
      <c r="BP6" s="1642">
        <v>0</v>
      </c>
      <c r="BQ6" s="1643">
        <v>0</v>
      </c>
      <c r="BR6" s="1643">
        <v>0</v>
      </c>
      <c r="BS6" s="1642">
        <v>0</v>
      </c>
      <c r="BT6" s="1643">
        <v>0</v>
      </c>
      <c r="BU6" s="1643">
        <v>594</v>
      </c>
      <c r="BV6" s="1642">
        <v>0.57736316499999951</v>
      </c>
      <c r="BW6" s="1641">
        <f>F6+I6+L6+O6+R6+U6+X6+AA6+AD6+AG6+AJ6+AM6+AP6+AS6+AV6+AY6+BB6+BE6+BH6+BK6+BN6+BQ6+BT6</f>
        <v>13</v>
      </c>
      <c r="BX6" s="1641">
        <f>G6+J6+M6+P6+S6+V6+Y6+AB6+AE6+AH6+AK6+AN6+AQ6+AT6+AW6+AZ6+BC6+BF6+BI6+BL6+BO6+BR6+BU6</f>
        <v>747969</v>
      </c>
      <c r="BY6" s="1640">
        <f>H6+K6+N6+Q6+T6+W6+Z6+AC6+AF6+AI6+AL6+AO6+AR6+AU6+AX6+BA6+BD6+BG6+BJ6+BM6+BP6+BS6+BV6</f>
        <v>481.51924601254234</v>
      </c>
      <c r="BZ6" s="1641">
        <f>BW6+C6</f>
        <v>1088</v>
      </c>
      <c r="CA6" s="1641">
        <f>BX6+D6</f>
        <v>1458225</v>
      </c>
      <c r="CB6" s="1640">
        <f>BY6+E6</f>
        <v>1982.5024445885419</v>
      </c>
    </row>
    <row r="7" spans="1:80" ht="15" customHeight="1" x14ac:dyDescent="0.2">
      <c r="A7" s="1645">
        <v>4</v>
      </c>
      <c r="B7" s="1644" t="s">
        <v>132</v>
      </c>
      <c r="C7" s="1643">
        <v>465</v>
      </c>
      <c r="D7" s="1643">
        <v>750454</v>
      </c>
      <c r="E7" s="1642">
        <v>1205.7525045989996</v>
      </c>
      <c r="F7" s="1643">
        <v>0</v>
      </c>
      <c r="G7" s="1643">
        <v>30</v>
      </c>
      <c r="H7" s="1642">
        <v>1.7302479999999999E-2</v>
      </c>
      <c r="I7" s="1643">
        <v>0</v>
      </c>
      <c r="J7" s="1643">
        <v>0</v>
      </c>
      <c r="K7" s="1642">
        <v>0</v>
      </c>
      <c r="L7" s="1643">
        <v>0</v>
      </c>
      <c r="M7" s="1643">
        <v>0</v>
      </c>
      <c r="N7" s="1642">
        <v>0</v>
      </c>
      <c r="O7" s="1643">
        <v>0</v>
      </c>
      <c r="P7" s="1643">
        <v>80</v>
      </c>
      <c r="Q7" s="1642">
        <v>5.2906820960000003</v>
      </c>
      <c r="R7" s="1643">
        <v>2</v>
      </c>
      <c r="S7" s="1643">
        <v>40</v>
      </c>
      <c r="T7" s="1642">
        <v>7.3421101250000005</v>
      </c>
      <c r="U7" s="1643">
        <v>0</v>
      </c>
      <c r="V7" s="1643">
        <v>108</v>
      </c>
      <c r="W7" s="1642">
        <v>0.39953865</v>
      </c>
      <c r="X7" s="1643">
        <v>0</v>
      </c>
      <c r="Y7" s="1643">
        <v>0</v>
      </c>
      <c r="Z7" s="1642">
        <v>0</v>
      </c>
      <c r="AA7" s="1643">
        <v>0</v>
      </c>
      <c r="AB7" s="1643">
        <v>0</v>
      </c>
      <c r="AC7" s="1642">
        <v>0</v>
      </c>
      <c r="AD7" s="1643">
        <v>0</v>
      </c>
      <c r="AE7" s="1643">
        <v>1488</v>
      </c>
      <c r="AF7" s="1642">
        <v>4.7266310000000027E-2</v>
      </c>
      <c r="AG7" s="1643">
        <v>0</v>
      </c>
      <c r="AH7" s="1643">
        <v>0</v>
      </c>
      <c r="AI7" s="1642">
        <v>0</v>
      </c>
      <c r="AJ7" s="1643">
        <v>0</v>
      </c>
      <c r="AK7" s="1643">
        <v>281631</v>
      </c>
      <c r="AL7" s="1642">
        <v>29.173753440999999</v>
      </c>
      <c r="AM7" s="1643">
        <v>0</v>
      </c>
      <c r="AN7" s="1643">
        <v>0</v>
      </c>
      <c r="AO7" s="1642">
        <v>0</v>
      </c>
      <c r="AP7" s="1643">
        <v>1</v>
      </c>
      <c r="AQ7" s="1643">
        <v>375</v>
      </c>
      <c r="AR7" s="1642">
        <v>0.17204765600000002</v>
      </c>
      <c r="AS7" s="1643">
        <v>0</v>
      </c>
      <c r="AT7" s="1643">
        <v>132063</v>
      </c>
      <c r="AU7" s="1642">
        <v>2.7004640499999999</v>
      </c>
      <c r="AV7" s="1643">
        <v>0</v>
      </c>
      <c r="AW7" s="1643">
        <v>4</v>
      </c>
      <c r="AX7" s="1642">
        <v>2.2148400000000001E-4</v>
      </c>
      <c r="AY7" s="1643">
        <v>1</v>
      </c>
      <c r="AZ7" s="1643">
        <v>3415</v>
      </c>
      <c r="BA7" s="1642">
        <v>11.057672699999994</v>
      </c>
      <c r="BB7" s="1643">
        <v>1</v>
      </c>
      <c r="BC7" s="1643">
        <v>10845</v>
      </c>
      <c r="BD7" s="1642">
        <v>0.26014550000000003</v>
      </c>
      <c r="BE7" s="1643">
        <v>0</v>
      </c>
      <c r="BF7" s="1643">
        <v>0</v>
      </c>
      <c r="BG7" s="1642">
        <v>0</v>
      </c>
      <c r="BH7" s="1643">
        <v>0</v>
      </c>
      <c r="BI7" s="1643">
        <v>0</v>
      </c>
      <c r="BJ7" s="1642">
        <v>0</v>
      </c>
      <c r="BK7" s="1643">
        <v>1</v>
      </c>
      <c r="BL7" s="1643">
        <v>1362920</v>
      </c>
      <c r="BM7" s="1642">
        <v>64.721479808000012</v>
      </c>
      <c r="BN7" s="1643">
        <v>0</v>
      </c>
      <c r="BO7" s="1643">
        <v>0</v>
      </c>
      <c r="BP7" s="1642">
        <v>0</v>
      </c>
      <c r="BQ7" s="1643">
        <v>0</v>
      </c>
      <c r="BR7" s="1643">
        <v>0</v>
      </c>
      <c r="BS7" s="1642">
        <v>0</v>
      </c>
      <c r="BT7" s="1643">
        <v>0</v>
      </c>
      <c r="BU7" s="1643">
        <v>340</v>
      </c>
      <c r="BV7" s="1642">
        <v>0.44568004799999983</v>
      </c>
      <c r="BW7" s="1641">
        <f>F7+I7+L7+O7+R7+U7+X7+AA7+AD7+AG7+AJ7+AM7+AP7+AS7+AV7+AY7+BB7+BE7+BH7+BK7+BN7+BQ7+BT7</f>
        <v>6</v>
      </c>
      <c r="BX7" s="1641">
        <f>G7+J7+M7+P7+S7+V7+Y7+AB7+AE7+AH7+AK7+AN7+AQ7+AT7+AW7+AZ7+BC7+BF7+BI7+BL7+BO7+BR7+BU7</f>
        <v>1793339</v>
      </c>
      <c r="BY7" s="1640">
        <f>H7+K7+N7+Q7+T7+W7+Z7+AC7+AF7+AI7+AL7+AO7+AR7+AU7+AX7+BA7+BD7+BG7+BJ7+BM7+BP7+BS7+BV7</f>
        <v>121.62836434800001</v>
      </c>
      <c r="BZ7" s="1641">
        <f>BW7+C7</f>
        <v>471</v>
      </c>
      <c r="CA7" s="1641">
        <f>BX7+D7</f>
        <v>2543793</v>
      </c>
      <c r="CB7" s="1640">
        <f>BY7+E7</f>
        <v>1327.3808689469997</v>
      </c>
    </row>
    <row r="8" spans="1:80" ht="15" customHeight="1" x14ac:dyDescent="0.2">
      <c r="A8" s="1645">
        <v>5</v>
      </c>
      <c r="B8" s="1644" t="s">
        <v>133</v>
      </c>
      <c r="C8" s="1643">
        <v>734</v>
      </c>
      <c r="D8" s="1643">
        <v>188572</v>
      </c>
      <c r="E8" s="1642">
        <v>734.53195029599999</v>
      </c>
      <c r="F8" s="1643">
        <v>1</v>
      </c>
      <c r="G8" s="1643">
        <v>350</v>
      </c>
      <c r="H8" s="1642">
        <v>84.904476158000008</v>
      </c>
      <c r="I8" s="1643">
        <v>0</v>
      </c>
      <c r="J8" s="1643">
        <v>0</v>
      </c>
      <c r="K8" s="1642">
        <v>0</v>
      </c>
      <c r="L8" s="1643">
        <v>0</v>
      </c>
      <c r="M8" s="1643">
        <v>0</v>
      </c>
      <c r="N8" s="1642">
        <v>0</v>
      </c>
      <c r="O8" s="1643">
        <v>0</v>
      </c>
      <c r="P8" s="1643">
        <v>0</v>
      </c>
      <c r="Q8" s="1642">
        <v>0</v>
      </c>
      <c r="R8" s="1643">
        <v>1</v>
      </c>
      <c r="S8" s="1643">
        <v>11340</v>
      </c>
      <c r="T8" s="1642">
        <v>273.52303686900012</v>
      </c>
      <c r="U8" s="1643">
        <v>0</v>
      </c>
      <c r="V8" s="1643">
        <v>433</v>
      </c>
      <c r="W8" s="1642">
        <v>1.8922204549999999</v>
      </c>
      <c r="X8" s="1643">
        <v>0</v>
      </c>
      <c r="Y8" s="1643">
        <v>0</v>
      </c>
      <c r="Z8" s="1642">
        <v>0</v>
      </c>
      <c r="AA8" s="1643">
        <v>0</v>
      </c>
      <c r="AB8" s="1643">
        <v>7</v>
      </c>
      <c r="AC8" s="1642">
        <v>1.1105639999999999E-3</v>
      </c>
      <c r="AD8" s="1643">
        <v>0</v>
      </c>
      <c r="AE8" s="1643">
        <v>0</v>
      </c>
      <c r="AF8" s="1642">
        <v>0</v>
      </c>
      <c r="AG8" s="1643">
        <v>0</v>
      </c>
      <c r="AH8" s="1643">
        <v>0</v>
      </c>
      <c r="AI8" s="1642">
        <v>0</v>
      </c>
      <c r="AJ8" s="1643">
        <v>1</v>
      </c>
      <c r="AK8" s="1643">
        <v>1709</v>
      </c>
      <c r="AL8" s="1642">
        <v>124.25223887999999</v>
      </c>
      <c r="AM8" s="1643">
        <v>0</v>
      </c>
      <c r="AN8" s="1643">
        <v>0</v>
      </c>
      <c r="AO8" s="1642">
        <v>0</v>
      </c>
      <c r="AP8" s="1643">
        <v>2</v>
      </c>
      <c r="AQ8" s="1643">
        <v>2414</v>
      </c>
      <c r="AR8" s="1642">
        <v>0.48108494999999996</v>
      </c>
      <c r="AS8" s="1643">
        <v>3</v>
      </c>
      <c r="AT8" s="1643">
        <v>8622</v>
      </c>
      <c r="AU8" s="1642">
        <v>0.27672486400000001</v>
      </c>
      <c r="AV8" s="1643">
        <v>0</v>
      </c>
      <c r="AW8" s="1643">
        <v>0</v>
      </c>
      <c r="AX8" s="1642">
        <v>0</v>
      </c>
      <c r="AY8" s="1643">
        <v>0</v>
      </c>
      <c r="AZ8" s="1643">
        <v>1467</v>
      </c>
      <c r="BA8" s="1642">
        <v>4.9383765000000039</v>
      </c>
      <c r="BB8" s="1643">
        <v>0</v>
      </c>
      <c r="BC8" s="1643">
        <v>0</v>
      </c>
      <c r="BD8" s="1642">
        <v>0</v>
      </c>
      <c r="BE8" s="1643">
        <v>0</v>
      </c>
      <c r="BF8" s="1643">
        <v>0</v>
      </c>
      <c r="BG8" s="1642">
        <v>0</v>
      </c>
      <c r="BH8" s="1643">
        <v>0</v>
      </c>
      <c r="BI8" s="1643">
        <v>0</v>
      </c>
      <c r="BJ8" s="1642">
        <v>0</v>
      </c>
      <c r="BK8" s="1643">
        <v>4</v>
      </c>
      <c r="BL8" s="1643">
        <v>659225</v>
      </c>
      <c r="BM8" s="1642">
        <v>501.64075405200003</v>
      </c>
      <c r="BN8" s="1643">
        <v>0</v>
      </c>
      <c r="BO8" s="1643">
        <v>0</v>
      </c>
      <c r="BP8" s="1642">
        <v>0</v>
      </c>
      <c r="BQ8" s="1643">
        <v>0</v>
      </c>
      <c r="BR8" s="1643">
        <v>0</v>
      </c>
      <c r="BS8" s="1642">
        <v>0</v>
      </c>
      <c r="BT8" s="1643">
        <v>0</v>
      </c>
      <c r="BU8" s="1643">
        <v>709</v>
      </c>
      <c r="BV8" s="1642">
        <v>0.62486620599999998</v>
      </c>
      <c r="BW8" s="1641">
        <f>F8+I8+L8+O8+R8+U8+X8+AA8+AD8+AG8+AJ8+AM8+AP8+AS8+AV8+AY8+BB8+BE8+BH8+BK8+BN8+BQ8+BT8</f>
        <v>12</v>
      </c>
      <c r="BX8" s="1641">
        <f>G8+J8+M8+P8+S8+V8+Y8+AB8+AE8+AH8+AK8+AN8+AQ8+AT8+AW8+AZ8+BC8+BF8+BI8+BL8+BO8+BR8+BU8</f>
        <v>686276</v>
      </c>
      <c r="BY8" s="1640">
        <f>H8+K8+N8+Q8+T8+W8+Z8+AC8+AF8+AI8+AL8+AO8+AR8+AU8+AX8+BA8+BD8+BG8+BJ8+BM8+BP8+BS8+BV8</f>
        <v>992.53488949800021</v>
      </c>
      <c r="BZ8" s="1641">
        <f>BW8+C8</f>
        <v>746</v>
      </c>
      <c r="CA8" s="1641">
        <f>BX8+D8</f>
        <v>874848</v>
      </c>
      <c r="CB8" s="1640">
        <f>BY8+E8</f>
        <v>1727.0668397940003</v>
      </c>
    </row>
    <row r="9" spans="1:80" ht="15" customHeight="1" x14ac:dyDescent="0.2">
      <c r="A9" s="1645">
        <v>6</v>
      </c>
      <c r="B9" s="1644" t="s">
        <v>134</v>
      </c>
      <c r="C9" s="1643">
        <v>79</v>
      </c>
      <c r="D9" s="1643">
        <v>45800</v>
      </c>
      <c r="E9" s="1642">
        <v>422.30755141300006</v>
      </c>
      <c r="F9" s="1643">
        <v>0</v>
      </c>
      <c r="G9" s="1643">
        <v>148</v>
      </c>
      <c r="H9" s="1642">
        <v>0.12977913500000002</v>
      </c>
      <c r="I9" s="1643">
        <v>0</v>
      </c>
      <c r="J9" s="1643">
        <v>0</v>
      </c>
      <c r="K9" s="1642">
        <v>0</v>
      </c>
      <c r="L9" s="1643">
        <v>0</v>
      </c>
      <c r="M9" s="1643">
        <v>0</v>
      </c>
      <c r="N9" s="1642">
        <v>0</v>
      </c>
      <c r="O9" s="1643">
        <v>0</v>
      </c>
      <c r="P9" s="1643">
        <v>255</v>
      </c>
      <c r="Q9" s="1642">
        <v>7.9584746575342544E-4</v>
      </c>
      <c r="R9" s="1643">
        <v>1</v>
      </c>
      <c r="S9" s="1643">
        <v>1717</v>
      </c>
      <c r="T9" s="1642">
        <v>3.1747435410000002</v>
      </c>
      <c r="U9" s="1643">
        <v>0</v>
      </c>
      <c r="V9" s="1643">
        <v>18</v>
      </c>
      <c r="W9" s="1642">
        <v>2.1743758000000005E-2</v>
      </c>
      <c r="X9" s="1643">
        <v>0</v>
      </c>
      <c r="Y9" s="1643">
        <v>0</v>
      </c>
      <c r="Z9" s="1642">
        <v>0</v>
      </c>
      <c r="AA9" s="1643">
        <v>0</v>
      </c>
      <c r="AB9" s="1643">
        <v>0</v>
      </c>
      <c r="AC9" s="1642">
        <v>0</v>
      </c>
      <c r="AD9" s="1643">
        <v>0</v>
      </c>
      <c r="AE9" s="1643">
        <v>0</v>
      </c>
      <c r="AF9" s="1642">
        <v>0</v>
      </c>
      <c r="AG9" s="1643">
        <v>0</v>
      </c>
      <c r="AH9" s="1643">
        <v>0</v>
      </c>
      <c r="AI9" s="1642">
        <v>0</v>
      </c>
      <c r="AJ9" s="1643">
        <v>1</v>
      </c>
      <c r="AK9" s="1643">
        <v>97</v>
      </c>
      <c r="AL9" s="1642">
        <v>3.6320632819999998</v>
      </c>
      <c r="AM9" s="1643">
        <v>0</v>
      </c>
      <c r="AN9" s="1643">
        <v>734</v>
      </c>
      <c r="AO9" s="1642">
        <v>0.14807219999999999</v>
      </c>
      <c r="AP9" s="1643">
        <v>1</v>
      </c>
      <c r="AQ9" s="1643">
        <v>88</v>
      </c>
      <c r="AR9" s="1642">
        <v>7.4546750000000009E-3</v>
      </c>
      <c r="AS9" s="1643">
        <v>1</v>
      </c>
      <c r="AT9" s="1643">
        <v>477</v>
      </c>
      <c r="AU9" s="1642">
        <v>2.1148739030000003</v>
      </c>
      <c r="AV9" s="1643">
        <v>0</v>
      </c>
      <c r="AW9" s="1643">
        <v>0</v>
      </c>
      <c r="AX9" s="1642">
        <v>0</v>
      </c>
      <c r="AY9" s="1643">
        <v>0</v>
      </c>
      <c r="AZ9" s="1643">
        <v>230</v>
      </c>
      <c r="BA9" s="1642">
        <v>9.2383900000000005E-2</v>
      </c>
      <c r="BB9" s="1643">
        <v>0</v>
      </c>
      <c r="BC9" s="1643">
        <v>0</v>
      </c>
      <c r="BD9" s="1642">
        <v>0</v>
      </c>
      <c r="BE9" s="1643">
        <v>0</v>
      </c>
      <c r="BF9" s="1643">
        <v>0</v>
      </c>
      <c r="BG9" s="1642">
        <v>0</v>
      </c>
      <c r="BH9" s="1643">
        <v>0</v>
      </c>
      <c r="BI9" s="1643">
        <v>0</v>
      </c>
      <c r="BJ9" s="1642">
        <v>0</v>
      </c>
      <c r="BK9" s="1643">
        <v>0</v>
      </c>
      <c r="BL9" s="1643">
        <v>4639</v>
      </c>
      <c r="BM9" s="1642">
        <v>6.9042918699999998</v>
      </c>
      <c r="BN9" s="1643">
        <v>0</v>
      </c>
      <c r="BO9" s="1643">
        <v>0</v>
      </c>
      <c r="BP9" s="1642">
        <v>0</v>
      </c>
      <c r="BQ9" s="1643">
        <v>0</v>
      </c>
      <c r="BR9" s="1643">
        <v>0</v>
      </c>
      <c r="BS9" s="1642">
        <v>0</v>
      </c>
      <c r="BT9" s="1643">
        <v>0</v>
      </c>
      <c r="BU9" s="1643">
        <v>192</v>
      </c>
      <c r="BV9" s="1642">
        <v>0.12684973199999999</v>
      </c>
      <c r="BW9" s="1641">
        <f>F9+I9+L9+O9+R9+U9+X9+AA9+AD9+AG9+AJ9+AM9+AP9+AS9+AV9+AY9+BB9+BE9+BH9+BK9+BN9+BQ9+BT9</f>
        <v>4</v>
      </c>
      <c r="BX9" s="1641">
        <f>G9+J9+M9+P9+S9+V9+Y9+AB9+AE9+AH9+AK9+AN9+AQ9+AT9+AW9+AZ9+BC9+BF9+BI9+BL9+BO9+BR9+BU9</f>
        <v>8595</v>
      </c>
      <c r="BY9" s="1640">
        <f>H9+K9+N9+Q9+T9+W9+Z9+AC9+AF9+AI9+AL9+AO9+AR9+AU9+AX9+BA9+BD9+BG9+BJ9+BM9+BP9+BS9+BV9</f>
        <v>16.353051843465753</v>
      </c>
      <c r="BZ9" s="1641">
        <f>BW9+C9</f>
        <v>83</v>
      </c>
      <c r="CA9" s="1641">
        <f>BX9+D9</f>
        <v>54395</v>
      </c>
      <c r="CB9" s="1640">
        <f>BY9+E9</f>
        <v>438.66060325646583</v>
      </c>
    </row>
    <row r="10" spans="1:80" ht="15" customHeight="1" x14ac:dyDescent="0.2">
      <c r="A10" s="1645">
        <v>7</v>
      </c>
      <c r="B10" s="1644" t="s">
        <v>135</v>
      </c>
      <c r="C10" s="1643">
        <v>1935</v>
      </c>
      <c r="D10" s="1643">
        <v>1034621</v>
      </c>
      <c r="E10" s="1642">
        <v>2591.7803924589998</v>
      </c>
      <c r="F10" s="1643">
        <v>17</v>
      </c>
      <c r="G10" s="1643">
        <v>35763</v>
      </c>
      <c r="H10" s="1642">
        <v>451.19643406400007</v>
      </c>
      <c r="I10" s="1643">
        <v>0</v>
      </c>
      <c r="J10" s="1643">
        <v>0</v>
      </c>
      <c r="K10" s="1642">
        <v>0</v>
      </c>
      <c r="L10" s="1643">
        <v>0</v>
      </c>
      <c r="M10" s="1643">
        <v>-26</v>
      </c>
      <c r="N10" s="1642">
        <v>0</v>
      </c>
      <c r="O10" s="1643">
        <v>0</v>
      </c>
      <c r="P10" s="1643">
        <v>391</v>
      </c>
      <c r="Q10" s="1642">
        <v>3.0562520714081924</v>
      </c>
      <c r="R10" s="1643">
        <v>23</v>
      </c>
      <c r="S10" s="1643">
        <v>11770</v>
      </c>
      <c r="T10" s="1642">
        <v>332.42399222655933</v>
      </c>
      <c r="U10" s="1643">
        <v>1</v>
      </c>
      <c r="V10" s="1643">
        <v>7057</v>
      </c>
      <c r="W10" s="1642">
        <v>27.284545957000024</v>
      </c>
      <c r="X10" s="1643">
        <v>0</v>
      </c>
      <c r="Y10" s="1643">
        <v>0</v>
      </c>
      <c r="Z10" s="1642">
        <v>1.581980194</v>
      </c>
      <c r="AA10" s="1643">
        <v>0</v>
      </c>
      <c r="AB10" s="1643">
        <v>2114</v>
      </c>
      <c r="AC10" s="1642">
        <v>1.5677343012303793</v>
      </c>
      <c r="AD10" s="1643">
        <v>0</v>
      </c>
      <c r="AE10" s="1643">
        <v>505</v>
      </c>
      <c r="AF10" s="1642">
        <v>0.44953189000000027</v>
      </c>
      <c r="AG10" s="1643">
        <v>0</v>
      </c>
      <c r="AH10" s="1643">
        <v>230</v>
      </c>
      <c r="AI10" s="1642">
        <v>0.20360629800000002</v>
      </c>
      <c r="AJ10" s="1643">
        <v>16</v>
      </c>
      <c r="AK10" s="1643">
        <v>406195</v>
      </c>
      <c r="AL10" s="1642">
        <v>927.27122209299864</v>
      </c>
      <c r="AM10" s="1643">
        <v>62</v>
      </c>
      <c r="AN10" s="1643">
        <v>69195</v>
      </c>
      <c r="AO10" s="1642">
        <v>46.606647177999996</v>
      </c>
      <c r="AP10" s="1643">
        <v>38</v>
      </c>
      <c r="AQ10" s="1643">
        <v>232160</v>
      </c>
      <c r="AR10" s="1642">
        <v>45.471913720000003</v>
      </c>
      <c r="AS10" s="1643">
        <v>25</v>
      </c>
      <c r="AT10" s="1643">
        <v>1004032</v>
      </c>
      <c r="AU10" s="1642">
        <v>252.86630285199999</v>
      </c>
      <c r="AV10" s="1643">
        <v>0</v>
      </c>
      <c r="AW10" s="1643">
        <v>317</v>
      </c>
      <c r="AX10" s="1642">
        <v>1.0949985250000001</v>
      </c>
      <c r="AY10" s="1643">
        <v>11</v>
      </c>
      <c r="AZ10" s="1643">
        <v>15368</v>
      </c>
      <c r="BA10" s="1642">
        <v>7.2034514000000227</v>
      </c>
      <c r="BB10" s="1643">
        <v>9</v>
      </c>
      <c r="BC10" s="1643">
        <v>34176</v>
      </c>
      <c r="BD10" s="1642">
        <v>2.6962731939999989</v>
      </c>
      <c r="BE10" s="1643">
        <v>7</v>
      </c>
      <c r="BF10" s="1643">
        <v>1757</v>
      </c>
      <c r="BG10" s="1642">
        <v>4.5625631190000009</v>
      </c>
      <c r="BH10" s="1643">
        <v>0</v>
      </c>
      <c r="BI10" s="1643">
        <v>0</v>
      </c>
      <c r="BJ10" s="1642">
        <v>0</v>
      </c>
      <c r="BK10" s="1643">
        <v>22</v>
      </c>
      <c r="BL10" s="1643">
        <v>783071</v>
      </c>
      <c r="BM10" s="1642">
        <v>828.37077628899999</v>
      </c>
      <c r="BN10" s="1643">
        <v>1</v>
      </c>
      <c r="BO10" s="1643">
        <v>256</v>
      </c>
      <c r="BP10" s="1642">
        <v>5.7253322000000002E-2</v>
      </c>
      <c r="BQ10" s="1643">
        <v>1</v>
      </c>
      <c r="BR10" s="1643">
        <v>704</v>
      </c>
      <c r="BS10" s="1642">
        <v>0.153101441</v>
      </c>
      <c r="BT10" s="1643">
        <v>2</v>
      </c>
      <c r="BU10" s="1643">
        <v>8719</v>
      </c>
      <c r="BV10" s="1642">
        <v>7.8668966970800032</v>
      </c>
      <c r="BW10" s="1641">
        <f>F10+I10+L10+O10+R10+U10+X10+AA10+AD10+AG10+AJ10+AM10+AP10+AS10+AV10+AY10+BB10+BE10+BH10+BK10+BN10+BQ10+BT10</f>
        <v>235</v>
      </c>
      <c r="BX10" s="1641">
        <f>G10+J10+M10+P10+S10+V10+Y10+AB10+AE10+AH10+AK10+AN10+AQ10+AT10+AW10+AZ10+BC10+BF10+BI10+BL10+BO10+BR10+BU10</f>
        <v>2613754</v>
      </c>
      <c r="BY10" s="1640">
        <f>H10+K10+N10+Q10+T10+W10+Z10+AC10+AF10+AI10+AL10+AO10+AR10+AU10+AX10+BA10+BD10+BG10+BJ10+BM10+BP10+BS10+BV10</f>
        <v>2941.9854768322766</v>
      </c>
      <c r="BZ10" s="1641">
        <f>BW10+C10</f>
        <v>2170</v>
      </c>
      <c r="CA10" s="1641">
        <f>BX10+D10</f>
        <v>3648375</v>
      </c>
      <c r="CB10" s="1640">
        <f>BY10+E10</f>
        <v>5533.7658692912764</v>
      </c>
    </row>
    <row r="11" spans="1:80" ht="15" customHeight="1" x14ac:dyDescent="0.2">
      <c r="A11" s="1645">
        <v>8</v>
      </c>
      <c r="B11" s="1644" t="s">
        <v>136</v>
      </c>
      <c r="C11" s="1643">
        <v>348</v>
      </c>
      <c r="D11" s="1643">
        <v>679013</v>
      </c>
      <c r="E11" s="1642">
        <v>192.92292399499999</v>
      </c>
      <c r="F11" s="1643">
        <v>12</v>
      </c>
      <c r="G11" s="1643">
        <v>28217</v>
      </c>
      <c r="H11" s="1642">
        <v>61.274783293999604</v>
      </c>
      <c r="I11" s="1643">
        <v>0</v>
      </c>
      <c r="J11" s="1643">
        <v>0</v>
      </c>
      <c r="K11" s="1642">
        <v>0</v>
      </c>
      <c r="L11" s="1643">
        <v>0</v>
      </c>
      <c r="M11" s="1643">
        <v>0</v>
      </c>
      <c r="N11" s="1642">
        <v>0</v>
      </c>
      <c r="O11" s="1643">
        <v>20</v>
      </c>
      <c r="P11" s="1643">
        <v>19328</v>
      </c>
      <c r="Q11" s="1642">
        <v>15.556633043825586</v>
      </c>
      <c r="R11" s="1643">
        <v>26</v>
      </c>
      <c r="S11" s="1643">
        <v>2253484</v>
      </c>
      <c r="T11" s="1642">
        <v>186.11038676671183</v>
      </c>
      <c r="U11" s="1643">
        <v>0</v>
      </c>
      <c r="V11" s="1643">
        <v>33</v>
      </c>
      <c r="W11" s="1642">
        <v>4.4611697000000006E-2</v>
      </c>
      <c r="X11" s="1643">
        <v>7</v>
      </c>
      <c r="Y11" s="1643">
        <v>14488</v>
      </c>
      <c r="Z11" s="1642">
        <v>13.265844055000002</v>
      </c>
      <c r="AA11" s="1643">
        <v>1</v>
      </c>
      <c r="AB11" s="1643">
        <v>8347</v>
      </c>
      <c r="AC11" s="1642">
        <v>0.57489753107298225</v>
      </c>
      <c r="AD11" s="1643">
        <v>1</v>
      </c>
      <c r="AE11" s="1643">
        <v>33829</v>
      </c>
      <c r="AF11" s="1642">
        <v>7.8031246270168255</v>
      </c>
      <c r="AG11" s="1643">
        <v>0</v>
      </c>
      <c r="AH11" s="1643">
        <v>4718</v>
      </c>
      <c r="AI11" s="1642">
        <v>5.5996774459999976</v>
      </c>
      <c r="AJ11" s="1643">
        <v>11</v>
      </c>
      <c r="AK11" s="1643">
        <v>508296</v>
      </c>
      <c r="AL11" s="1642">
        <v>339.921920231</v>
      </c>
      <c r="AM11" s="1643">
        <v>33</v>
      </c>
      <c r="AN11" s="1643">
        <v>4077651</v>
      </c>
      <c r="AO11" s="1642">
        <v>283.57701518099998</v>
      </c>
      <c r="AP11" s="1643">
        <v>24</v>
      </c>
      <c r="AQ11" s="1643">
        <v>186479</v>
      </c>
      <c r="AR11" s="1642">
        <v>23.555031770999637</v>
      </c>
      <c r="AS11" s="1643">
        <v>51</v>
      </c>
      <c r="AT11" s="1643">
        <v>159671</v>
      </c>
      <c r="AU11" s="1642">
        <v>117.47159618499998</v>
      </c>
      <c r="AV11" s="1643">
        <v>4</v>
      </c>
      <c r="AW11" s="1643">
        <v>961391</v>
      </c>
      <c r="AX11" s="1642">
        <v>20.989843769</v>
      </c>
      <c r="AY11" s="1643">
        <v>13</v>
      </c>
      <c r="AZ11" s="1643">
        <v>95266</v>
      </c>
      <c r="BA11" s="1642">
        <v>50.065197843999947</v>
      </c>
      <c r="BB11" s="1643">
        <v>21</v>
      </c>
      <c r="BC11" s="1643">
        <v>37276</v>
      </c>
      <c r="BD11" s="1642">
        <v>8.2168880230000187</v>
      </c>
      <c r="BE11" s="1643">
        <v>0</v>
      </c>
      <c r="BF11" s="1643">
        <v>0</v>
      </c>
      <c r="BG11" s="1642">
        <v>0</v>
      </c>
      <c r="BH11" s="1643">
        <v>0</v>
      </c>
      <c r="BI11" s="1643">
        <v>0</v>
      </c>
      <c r="BJ11" s="1642">
        <v>0</v>
      </c>
      <c r="BK11" s="1643">
        <v>10</v>
      </c>
      <c r="BL11" s="1643">
        <v>191855</v>
      </c>
      <c r="BM11" s="1642">
        <v>1451.71715574</v>
      </c>
      <c r="BN11" s="1643">
        <v>8</v>
      </c>
      <c r="BO11" s="1643">
        <v>16435</v>
      </c>
      <c r="BP11" s="1642">
        <v>1.9710469729999989</v>
      </c>
      <c r="BQ11" s="1643">
        <v>6</v>
      </c>
      <c r="BR11" s="1643">
        <v>9746</v>
      </c>
      <c r="BS11" s="1642">
        <v>4.4437543069999998</v>
      </c>
      <c r="BT11" s="1643">
        <v>33</v>
      </c>
      <c r="BU11" s="1643">
        <v>24702</v>
      </c>
      <c r="BV11" s="1642">
        <v>16.12156373046</v>
      </c>
      <c r="BW11" s="1641">
        <f>F11+I11+L11+O11+R11+U11+X11+AA11+AD11+AG11+AJ11+AM11+AP11+AS11+AV11+AY11+BB11+BE11+BH11+BK11+BN11+BQ11+BT11</f>
        <v>281</v>
      </c>
      <c r="BX11" s="1641">
        <f>G11+J11+M11+P11+S11+V11+Y11+AB11+AE11+AH11+AK11+AN11+AQ11+AT11+AW11+AZ11+BC11+BF11+BI11+BL11+BO11+BR11+BU11</f>
        <v>8631212</v>
      </c>
      <c r="BY11" s="1640">
        <f>H11+K11+N11+Q11+T11+W11+Z11+AC11+AF11+AI11+AL11+AO11+AR11+AU11+AX11+BA11+BD11+BG11+BJ11+BM11+BP11+BS11+BV11</f>
        <v>2608.2809722150855</v>
      </c>
      <c r="BZ11" s="1641">
        <f>BW11+C11</f>
        <v>629</v>
      </c>
      <c r="CA11" s="1641">
        <f>BX11+D11</f>
        <v>9310225</v>
      </c>
      <c r="CB11" s="1640">
        <f>BY11+E11</f>
        <v>2801.2038962100855</v>
      </c>
    </row>
    <row r="12" spans="1:80" ht="15" customHeight="1" x14ac:dyDescent="0.2">
      <c r="A12" s="1645">
        <v>9</v>
      </c>
      <c r="B12" s="1644" t="s">
        <v>137</v>
      </c>
      <c r="C12" s="1643">
        <v>387</v>
      </c>
      <c r="D12" s="1643">
        <v>213000</v>
      </c>
      <c r="E12" s="1642">
        <v>193.21117544500001</v>
      </c>
      <c r="F12" s="1643">
        <v>0</v>
      </c>
      <c r="G12" s="1643">
        <v>716</v>
      </c>
      <c r="H12" s="1642">
        <v>0.51793713399999985</v>
      </c>
      <c r="I12" s="1643">
        <v>0</v>
      </c>
      <c r="J12" s="1643">
        <v>0</v>
      </c>
      <c r="K12" s="1642">
        <v>0</v>
      </c>
      <c r="L12" s="1643">
        <v>0</v>
      </c>
      <c r="M12" s="1643">
        <v>0</v>
      </c>
      <c r="N12" s="1642">
        <v>0</v>
      </c>
      <c r="O12" s="1643">
        <v>0</v>
      </c>
      <c r="P12" s="1643">
        <v>0</v>
      </c>
      <c r="Q12" s="1642">
        <v>0</v>
      </c>
      <c r="R12" s="1643">
        <v>1</v>
      </c>
      <c r="S12" s="1643">
        <v>246</v>
      </c>
      <c r="T12" s="1642">
        <v>18.475315484999992</v>
      </c>
      <c r="U12" s="1643">
        <v>0</v>
      </c>
      <c r="V12" s="1643">
        <v>0</v>
      </c>
      <c r="W12" s="1642">
        <v>0</v>
      </c>
      <c r="X12" s="1643">
        <v>0</v>
      </c>
      <c r="Y12" s="1643">
        <v>0</v>
      </c>
      <c r="Z12" s="1642">
        <v>4</v>
      </c>
      <c r="AA12" s="1643">
        <v>0</v>
      </c>
      <c r="AB12" s="1643">
        <v>0</v>
      </c>
      <c r="AC12" s="1642">
        <v>0</v>
      </c>
      <c r="AD12" s="1643">
        <v>0</v>
      </c>
      <c r="AE12" s="1643">
        <v>0</v>
      </c>
      <c r="AF12" s="1642">
        <v>0</v>
      </c>
      <c r="AG12" s="1643">
        <v>0</v>
      </c>
      <c r="AH12" s="1643">
        <v>0</v>
      </c>
      <c r="AI12" s="1642">
        <v>0</v>
      </c>
      <c r="AJ12" s="1643">
        <v>1</v>
      </c>
      <c r="AK12" s="1643">
        <v>409</v>
      </c>
      <c r="AL12" s="1642">
        <v>7.7201531510000008</v>
      </c>
      <c r="AM12" s="1643">
        <v>0</v>
      </c>
      <c r="AN12" s="1643">
        <v>0</v>
      </c>
      <c r="AO12" s="1642">
        <v>0</v>
      </c>
      <c r="AP12" s="1643">
        <v>0</v>
      </c>
      <c r="AQ12" s="1643">
        <v>0</v>
      </c>
      <c r="AR12" s="1642">
        <v>0.5</v>
      </c>
      <c r="AS12" s="1643">
        <v>5</v>
      </c>
      <c r="AT12" s="1643">
        <v>4162</v>
      </c>
      <c r="AU12" s="1642">
        <v>0.41757215499999994</v>
      </c>
      <c r="AV12" s="1643">
        <v>0</v>
      </c>
      <c r="AW12" s="1643">
        <v>0</v>
      </c>
      <c r="AX12" s="1642">
        <v>0</v>
      </c>
      <c r="AY12" s="1643">
        <v>0</v>
      </c>
      <c r="AZ12" s="1643">
        <v>7092</v>
      </c>
      <c r="BA12" s="1642">
        <v>10.81267400000003</v>
      </c>
      <c r="BB12" s="1643">
        <v>0</v>
      </c>
      <c r="BC12" s="1643">
        <v>8</v>
      </c>
      <c r="BD12" s="1642">
        <v>4.4121545999999998E-2</v>
      </c>
      <c r="BE12" s="1643">
        <v>0</v>
      </c>
      <c r="BF12" s="1643">
        <v>0</v>
      </c>
      <c r="BG12" s="1642">
        <v>0</v>
      </c>
      <c r="BH12" s="1643">
        <v>0</v>
      </c>
      <c r="BI12" s="1643">
        <v>0</v>
      </c>
      <c r="BJ12" s="1642">
        <v>0</v>
      </c>
      <c r="BK12" s="1643">
        <v>5</v>
      </c>
      <c r="BL12" s="1643">
        <v>74640</v>
      </c>
      <c r="BM12" s="1642">
        <v>13.146717934000002</v>
      </c>
      <c r="BN12" s="1643">
        <v>0</v>
      </c>
      <c r="BO12" s="1643">
        <v>0</v>
      </c>
      <c r="BP12" s="1642">
        <v>0</v>
      </c>
      <c r="BQ12" s="1643">
        <v>0</v>
      </c>
      <c r="BR12" s="1643">
        <v>0</v>
      </c>
      <c r="BS12" s="1642">
        <v>0</v>
      </c>
      <c r="BT12" s="1643">
        <v>0</v>
      </c>
      <c r="BU12" s="1643">
        <v>178</v>
      </c>
      <c r="BV12" s="1642">
        <v>0.13046919180000002</v>
      </c>
      <c r="BW12" s="1641">
        <f>F12+I12+L12+O12+R12+U12+X12+AA12+AD12+AG12+AJ12+AM12+AP12+AS12+AV12+AY12+BB12+BE12+BH12+BK12+BN12+BQ12+BT12</f>
        <v>12</v>
      </c>
      <c r="BX12" s="1641">
        <f>G12+J12+M12+P12+S12+V12+Y12+AB12+AE12+AH12+AK12+AN12+AQ12+AT12+AW12+AZ12+BC12+BF12+BI12+BL12+BO12+BR12+BU12</f>
        <v>87451</v>
      </c>
      <c r="BY12" s="1640">
        <f>H12+K12+N12+Q12+T12+W12+Z12+AC12+AF12+AI12+AL12+AO12+AR12+AU12+AX12+BA12+BD12+BG12+BJ12+BM12+BP12+BS12+BV12</f>
        <v>55.76496059680003</v>
      </c>
      <c r="BZ12" s="1641">
        <f>BW12+C12</f>
        <v>399</v>
      </c>
      <c r="CA12" s="1641">
        <f>BX12+D12</f>
        <v>300451</v>
      </c>
      <c r="CB12" s="1640">
        <f>BY12+E12</f>
        <v>248.97613604180003</v>
      </c>
    </row>
    <row r="13" spans="1:80" ht="15" customHeight="1" x14ac:dyDescent="0.2">
      <c r="A13" s="1645">
        <v>10</v>
      </c>
      <c r="B13" s="1644" t="s">
        <v>161</v>
      </c>
      <c r="C13" s="1643">
        <v>242</v>
      </c>
      <c r="D13" s="1643">
        <v>265892</v>
      </c>
      <c r="E13" s="1642">
        <v>1683.9501604</v>
      </c>
      <c r="F13" s="1643">
        <v>0</v>
      </c>
      <c r="G13" s="1643">
        <v>0</v>
      </c>
      <c r="H13" s="1642">
        <v>0</v>
      </c>
      <c r="I13" s="1643">
        <v>0</v>
      </c>
      <c r="J13" s="1643">
        <v>0</v>
      </c>
      <c r="K13" s="1642">
        <v>0</v>
      </c>
      <c r="L13" s="1643">
        <v>0</v>
      </c>
      <c r="M13" s="1643">
        <v>0</v>
      </c>
      <c r="N13" s="1642">
        <v>0</v>
      </c>
      <c r="O13" s="1643">
        <v>0</v>
      </c>
      <c r="P13" s="1643">
        <v>0</v>
      </c>
      <c r="Q13" s="1642">
        <v>0</v>
      </c>
      <c r="R13" s="1643">
        <v>0</v>
      </c>
      <c r="S13" s="1643">
        <v>112</v>
      </c>
      <c r="T13" s="1642">
        <v>0.35719920466101696</v>
      </c>
      <c r="U13" s="1643">
        <v>0</v>
      </c>
      <c r="V13" s="1643">
        <v>0</v>
      </c>
      <c r="W13" s="1642">
        <v>0</v>
      </c>
      <c r="X13" s="1643">
        <v>0</v>
      </c>
      <c r="Y13" s="1643">
        <v>0</v>
      </c>
      <c r="Z13" s="1642">
        <v>0</v>
      </c>
      <c r="AA13" s="1643">
        <v>0</v>
      </c>
      <c r="AB13" s="1643">
        <v>0</v>
      </c>
      <c r="AC13" s="1642">
        <v>0</v>
      </c>
      <c r="AD13" s="1643">
        <v>0</v>
      </c>
      <c r="AE13" s="1643">
        <v>0</v>
      </c>
      <c r="AF13" s="1642">
        <v>0</v>
      </c>
      <c r="AG13" s="1643">
        <v>0</v>
      </c>
      <c r="AH13" s="1643">
        <v>0</v>
      </c>
      <c r="AI13" s="1642">
        <v>0</v>
      </c>
      <c r="AJ13" s="1643">
        <v>0</v>
      </c>
      <c r="AK13" s="1643">
        <v>18</v>
      </c>
      <c r="AL13" s="1642">
        <v>3.5696773909999995</v>
      </c>
      <c r="AM13" s="1643">
        <v>0</v>
      </c>
      <c r="AN13" s="1643">
        <v>0</v>
      </c>
      <c r="AO13" s="1642">
        <v>0</v>
      </c>
      <c r="AP13" s="1643">
        <v>0</v>
      </c>
      <c r="AQ13" s="1643">
        <v>0</v>
      </c>
      <c r="AR13" s="1642">
        <v>0</v>
      </c>
      <c r="AS13" s="1643">
        <v>0</v>
      </c>
      <c r="AT13" s="1643">
        <v>0</v>
      </c>
      <c r="AU13" s="1642">
        <v>0</v>
      </c>
      <c r="AV13" s="1643">
        <v>0</v>
      </c>
      <c r="AW13" s="1643">
        <v>0</v>
      </c>
      <c r="AX13" s="1642">
        <v>0</v>
      </c>
      <c r="AY13" s="1643">
        <v>0</v>
      </c>
      <c r="AZ13" s="1643">
        <v>88479</v>
      </c>
      <c r="BA13" s="1642">
        <v>77.734427399998978</v>
      </c>
      <c r="BB13" s="1643">
        <v>0</v>
      </c>
      <c r="BC13" s="1643">
        <v>0</v>
      </c>
      <c r="BD13" s="1642">
        <v>0</v>
      </c>
      <c r="BE13" s="1643">
        <v>0</v>
      </c>
      <c r="BF13" s="1643">
        <v>0</v>
      </c>
      <c r="BG13" s="1642">
        <v>0</v>
      </c>
      <c r="BH13" s="1643">
        <v>0</v>
      </c>
      <c r="BI13" s="1643">
        <v>0</v>
      </c>
      <c r="BJ13" s="1642">
        <v>0</v>
      </c>
      <c r="BK13" s="1643">
        <v>1</v>
      </c>
      <c r="BL13" s="1643">
        <v>27456</v>
      </c>
      <c r="BM13" s="1642">
        <v>46.584471699999995</v>
      </c>
      <c r="BN13" s="1643">
        <v>0</v>
      </c>
      <c r="BO13" s="1643">
        <v>0</v>
      </c>
      <c r="BP13" s="1642">
        <v>0</v>
      </c>
      <c r="BQ13" s="1643">
        <v>0</v>
      </c>
      <c r="BR13" s="1643">
        <v>0</v>
      </c>
      <c r="BS13" s="1642">
        <v>0</v>
      </c>
      <c r="BT13" s="1643">
        <v>0</v>
      </c>
      <c r="BU13" s="1643">
        <v>15</v>
      </c>
      <c r="BV13" s="1642">
        <v>2.7660753E-2</v>
      </c>
      <c r="BW13" s="1641">
        <f>F13+I13+L13+O13+R13+U13+X13+AA13+AD13+AG13+AJ13+AM13+AP13+AS13+AV13+AY13+BB13+BE13+BH13+BK13+BN13+BQ13+BT13</f>
        <v>1</v>
      </c>
      <c r="BX13" s="1641">
        <f>G13+J13+M13+P13+S13+V13+Y13+AB13+AE13+AH13+AK13+AN13+AQ13+AT13+AW13+AZ13+BC13+BF13+BI13+BL13+BO13+BR13+BU13</f>
        <v>116080</v>
      </c>
      <c r="BY13" s="1640">
        <f>H13+K13+N13+Q13+T13+W13+Z13+AC13+AF13+AI13+AL13+AO13+AR13+AU13+AX13+BA13+BD13+BG13+BJ13+BM13+BP13+BS13+BV13</f>
        <v>128.27343644865996</v>
      </c>
      <c r="BZ13" s="1641">
        <f>BW13+C13</f>
        <v>243</v>
      </c>
      <c r="CA13" s="1641">
        <f>BX13+D13</f>
        <v>381972</v>
      </c>
      <c r="CB13" s="1640">
        <f>BY13+E13</f>
        <v>1812.22359684866</v>
      </c>
    </row>
    <row r="14" spans="1:80" ht="15" customHeight="1" x14ac:dyDescent="0.2">
      <c r="A14" s="1645">
        <v>11</v>
      </c>
      <c r="B14" s="1644" t="s">
        <v>837</v>
      </c>
      <c r="C14" s="1643">
        <v>837</v>
      </c>
      <c r="D14" s="1643">
        <v>144223</v>
      </c>
      <c r="E14" s="1642">
        <v>2482.7877172659996</v>
      </c>
      <c r="F14" s="1643">
        <v>0</v>
      </c>
      <c r="G14" s="1643">
        <v>854</v>
      </c>
      <c r="H14" s="1642">
        <v>0.11517363400000027</v>
      </c>
      <c r="I14" s="1643">
        <v>0</v>
      </c>
      <c r="J14" s="1643">
        <v>0</v>
      </c>
      <c r="K14" s="1642">
        <v>0</v>
      </c>
      <c r="L14" s="1643">
        <v>0</v>
      </c>
      <c r="M14" s="1643">
        <v>0</v>
      </c>
      <c r="N14" s="1642">
        <v>0</v>
      </c>
      <c r="O14" s="1643">
        <v>0</v>
      </c>
      <c r="P14" s="1643">
        <v>0</v>
      </c>
      <c r="Q14" s="1642">
        <v>0</v>
      </c>
      <c r="R14" s="1643">
        <v>0</v>
      </c>
      <c r="S14" s="1643">
        <v>0</v>
      </c>
      <c r="T14" s="1642">
        <v>7.9734683999999986E-2</v>
      </c>
      <c r="U14" s="1643">
        <v>0</v>
      </c>
      <c r="V14" s="1643">
        <v>50</v>
      </c>
      <c r="W14" s="1642">
        <v>6.5228680000000011E-2</v>
      </c>
      <c r="X14" s="1643">
        <v>0</v>
      </c>
      <c r="Y14" s="1643">
        <v>0</v>
      </c>
      <c r="Z14" s="1642">
        <v>0</v>
      </c>
      <c r="AA14" s="1643">
        <v>0</v>
      </c>
      <c r="AB14" s="1643">
        <v>0</v>
      </c>
      <c r="AC14" s="1642">
        <v>0</v>
      </c>
      <c r="AD14" s="1643">
        <v>0</v>
      </c>
      <c r="AE14" s="1643">
        <v>0</v>
      </c>
      <c r="AF14" s="1642">
        <v>0</v>
      </c>
      <c r="AG14" s="1643">
        <v>0</v>
      </c>
      <c r="AH14" s="1643">
        <v>0</v>
      </c>
      <c r="AI14" s="1642">
        <v>0</v>
      </c>
      <c r="AJ14" s="1643">
        <v>1</v>
      </c>
      <c r="AK14" s="1643">
        <v>47690</v>
      </c>
      <c r="AL14" s="1642">
        <v>134.34667496900002</v>
      </c>
      <c r="AM14" s="1643">
        <v>0</v>
      </c>
      <c r="AN14" s="1643">
        <v>0</v>
      </c>
      <c r="AO14" s="1642">
        <v>0</v>
      </c>
      <c r="AP14" s="1643">
        <v>1</v>
      </c>
      <c r="AQ14" s="1643">
        <v>1860</v>
      </c>
      <c r="AR14" s="1642">
        <v>0.12484068599999984</v>
      </c>
      <c r="AS14" s="1643">
        <v>1</v>
      </c>
      <c r="AT14" s="1643">
        <v>2404</v>
      </c>
      <c r="AU14" s="1642">
        <v>3.6902147999999996E-2</v>
      </c>
      <c r="AV14" s="1643">
        <v>0</v>
      </c>
      <c r="AW14" s="1643">
        <v>0</v>
      </c>
      <c r="AX14" s="1642">
        <v>0</v>
      </c>
      <c r="AY14" s="1643">
        <v>0</v>
      </c>
      <c r="AZ14" s="1643">
        <v>968</v>
      </c>
      <c r="BA14" s="1642">
        <v>2.3718508000000007</v>
      </c>
      <c r="BB14" s="1643">
        <v>0</v>
      </c>
      <c r="BC14" s="1643">
        <v>0</v>
      </c>
      <c r="BD14" s="1642">
        <v>0</v>
      </c>
      <c r="BE14" s="1643">
        <v>0</v>
      </c>
      <c r="BF14" s="1643">
        <v>0</v>
      </c>
      <c r="BG14" s="1642">
        <v>0</v>
      </c>
      <c r="BH14" s="1643">
        <v>0</v>
      </c>
      <c r="BI14" s="1643">
        <v>0</v>
      </c>
      <c r="BJ14" s="1642">
        <v>0</v>
      </c>
      <c r="BK14" s="1643">
        <v>20</v>
      </c>
      <c r="BL14" s="1643">
        <v>568645</v>
      </c>
      <c r="BM14" s="1642">
        <v>69.114045177000008</v>
      </c>
      <c r="BN14" s="1643">
        <v>0</v>
      </c>
      <c r="BO14" s="1643">
        <v>0</v>
      </c>
      <c r="BP14" s="1642">
        <v>0</v>
      </c>
      <c r="BQ14" s="1643">
        <v>0</v>
      </c>
      <c r="BR14" s="1643">
        <v>0</v>
      </c>
      <c r="BS14" s="1642">
        <v>0</v>
      </c>
      <c r="BT14" s="1643">
        <v>0</v>
      </c>
      <c r="BU14" s="1643">
        <v>1308</v>
      </c>
      <c r="BV14" s="1642">
        <v>0.96043586099999967</v>
      </c>
      <c r="BW14" s="1641">
        <f>F14+I14+L14+O14+R14+U14+X14+AA14+AD14+AG14+AJ14+AM14+AP14+AS14+AV14+AY14+BB14+BE14+BH14+BK14+BN14+BQ14+BT14</f>
        <v>23</v>
      </c>
      <c r="BX14" s="1641">
        <f>G14+J14+M14+P14+S14+V14+Y14+AB14+AE14+AH14+AK14+AN14+AQ14+AT14+AW14+AZ14+BC14+BF14+BI14+BL14+BO14+BR14+BU14</f>
        <v>623779</v>
      </c>
      <c r="BY14" s="1640">
        <f>H14+K14+N14+Q14+T14+W14+Z14+AC14+AF14+AI14+AL14+AO14+AR14+AU14+AX14+BA14+BD14+BG14+BJ14+BM14+BP14+BS14+BV14</f>
        <v>207.21488663900004</v>
      </c>
      <c r="BZ14" s="1641">
        <f>BW14+C14</f>
        <v>860</v>
      </c>
      <c r="CA14" s="1641">
        <f>BX14+D14</f>
        <v>768002</v>
      </c>
      <c r="CB14" s="1640">
        <f>BY14+E14</f>
        <v>2690.0026039049999</v>
      </c>
    </row>
    <row r="15" spans="1:80" ht="15" customHeight="1" x14ac:dyDescent="0.2">
      <c r="A15" s="1645">
        <v>12</v>
      </c>
      <c r="B15" s="1644" t="s">
        <v>139</v>
      </c>
      <c r="C15" s="1643">
        <v>2685</v>
      </c>
      <c r="D15" s="1643">
        <v>7966673</v>
      </c>
      <c r="E15" s="1642">
        <v>17690.557332617998</v>
      </c>
      <c r="F15" s="1643">
        <v>33</v>
      </c>
      <c r="G15" s="1643">
        <v>1327828</v>
      </c>
      <c r="H15" s="1642">
        <v>286.96435943000756</v>
      </c>
      <c r="I15" s="1643">
        <v>0</v>
      </c>
      <c r="J15" s="1643">
        <v>0</v>
      </c>
      <c r="K15" s="1642">
        <v>0</v>
      </c>
      <c r="L15" s="1643">
        <v>0</v>
      </c>
      <c r="M15" s="1643">
        <v>0</v>
      </c>
      <c r="N15" s="1642">
        <v>0</v>
      </c>
      <c r="O15" s="1643">
        <v>10</v>
      </c>
      <c r="P15" s="1643">
        <v>30665</v>
      </c>
      <c r="Q15" s="1642">
        <v>3.9187440692030853</v>
      </c>
      <c r="R15" s="1643">
        <v>24</v>
      </c>
      <c r="S15" s="1643">
        <v>3006289</v>
      </c>
      <c r="T15" s="1642">
        <v>510.33549980174655</v>
      </c>
      <c r="U15" s="1643">
        <v>1</v>
      </c>
      <c r="V15" s="1643">
        <v>4651</v>
      </c>
      <c r="W15" s="1642">
        <v>14.705374533000011</v>
      </c>
      <c r="X15" s="1643">
        <v>15</v>
      </c>
      <c r="Y15" s="1643">
        <v>3845175</v>
      </c>
      <c r="Z15" s="1642">
        <v>662.01440279999997</v>
      </c>
      <c r="AA15" s="1643">
        <v>2</v>
      </c>
      <c r="AB15" s="1643">
        <v>47123</v>
      </c>
      <c r="AC15" s="1642">
        <v>3.8163413947974902</v>
      </c>
      <c r="AD15" s="1643">
        <v>4</v>
      </c>
      <c r="AE15" s="1643">
        <v>30019</v>
      </c>
      <c r="AF15" s="1642">
        <v>20.624185795728195</v>
      </c>
      <c r="AG15" s="1643">
        <v>2</v>
      </c>
      <c r="AH15" s="1643">
        <v>8582</v>
      </c>
      <c r="AI15" s="1642">
        <v>6.9916575510000021</v>
      </c>
      <c r="AJ15" s="1643">
        <v>21</v>
      </c>
      <c r="AK15" s="1643">
        <v>3608673</v>
      </c>
      <c r="AL15" s="1642">
        <v>804.52679195300152</v>
      </c>
      <c r="AM15" s="1643">
        <v>168</v>
      </c>
      <c r="AN15" s="1643">
        <v>503408</v>
      </c>
      <c r="AO15" s="1642">
        <v>208.70849963000001</v>
      </c>
      <c r="AP15" s="1643">
        <v>21</v>
      </c>
      <c r="AQ15" s="1643">
        <v>-573074</v>
      </c>
      <c r="AR15" s="1642">
        <v>-0.87091050802453496</v>
      </c>
      <c r="AS15" s="1643">
        <v>142</v>
      </c>
      <c r="AT15" s="1643">
        <v>8370997</v>
      </c>
      <c r="AU15" s="1642">
        <v>732.02281469600007</v>
      </c>
      <c r="AV15" s="1643">
        <v>5</v>
      </c>
      <c r="AW15" s="1643">
        <v>24151</v>
      </c>
      <c r="AX15" s="1642">
        <v>11.076920855000001</v>
      </c>
      <c r="AY15" s="1643">
        <v>38</v>
      </c>
      <c r="AZ15" s="1643">
        <v>1112044</v>
      </c>
      <c r="BA15" s="1642">
        <v>81.536705467000445</v>
      </c>
      <c r="BB15" s="1643">
        <v>11</v>
      </c>
      <c r="BC15" s="1643">
        <v>75246</v>
      </c>
      <c r="BD15" s="1642">
        <v>103.05787130799999</v>
      </c>
      <c r="BE15" s="1643">
        <v>8</v>
      </c>
      <c r="BF15" s="1643">
        <v>3146</v>
      </c>
      <c r="BG15" s="1642">
        <v>0.85193412899999921</v>
      </c>
      <c r="BH15" s="1643">
        <v>0</v>
      </c>
      <c r="BI15" s="1643">
        <v>0</v>
      </c>
      <c r="BJ15" s="1642">
        <v>0</v>
      </c>
      <c r="BK15" s="1643">
        <v>39</v>
      </c>
      <c r="BL15" s="1643">
        <v>652412</v>
      </c>
      <c r="BM15" s="1642">
        <v>323.03301962</v>
      </c>
      <c r="BN15" s="1643">
        <v>12</v>
      </c>
      <c r="BO15" s="1643">
        <v>742581</v>
      </c>
      <c r="BP15" s="1642">
        <v>84.29560476500005</v>
      </c>
      <c r="BQ15" s="1643">
        <v>5</v>
      </c>
      <c r="BR15" s="1643">
        <v>1570</v>
      </c>
      <c r="BS15" s="1642">
        <v>10.349485124999999</v>
      </c>
      <c r="BT15" s="1643">
        <v>55</v>
      </c>
      <c r="BU15" s="1643">
        <v>363523</v>
      </c>
      <c r="BV15" s="1642">
        <v>92.99447441305368</v>
      </c>
      <c r="BW15" s="1641">
        <f>F15+I15+L15+O15+R15+U15+X15+AA15+AD15+AG15+AJ15+AM15+AP15+AS15+AV15+AY15+BB15+BE15+BH15+BK15+BN15+BQ15+BT15</f>
        <v>616</v>
      </c>
      <c r="BX15" s="1641">
        <f>G15+J15+M15+P15+S15+V15+Y15+AB15+AE15+AH15+AK15+AN15+AQ15+AT15+AW15+AZ15+BC15+BF15+BI15+BL15+BO15+BR15+BU15</f>
        <v>23185009</v>
      </c>
      <c r="BY15" s="1640">
        <f>H15+K15+N15+Q15+T15+W15+Z15+AC15+AF15+AI15+AL15+AO15+AR15+AU15+AX15+BA15+BD15+BG15+BJ15+BM15+BP15+BS15+BV15</f>
        <v>3960.9537768285131</v>
      </c>
      <c r="BZ15" s="1641">
        <f>BW15+C15</f>
        <v>3301</v>
      </c>
      <c r="CA15" s="1641">
        <f>BX15+D15</f>
        <v>31151682</v>
      </c>
      <c r="CB15" s="1640">
        <f>BY15+E15</f>
        <v>21651.51110944651</v>
      </c>
    </row>
    <row r="16" spans="1:80" ht="15" customHeight="1" x14ac:dyDescent="0.2">
      <c r="A16" s="1645">
        <v>13</v>
      </c>
      <c r="B16" s="1644" t="s">
        <v>140</v>
      </c>
      <c r="C16" s="1643">
        <v>1783</v>
      </c>
      <c r="D16" s="1643">
        <v>886008</v>
      </c>
      <c r="E16" s="1642">
        <v>3207.5244337540003</v>
      </c>
      <c r="F16" s="1643">
        <v>1</v>
      </c>
      <c r="G16" s="1643">
        <v>1517</v>
      </c>
      <c r="H16" s="1642">
        <v>7.8106697309999964</v>
      </c>
      <c r="I16" s="1643">
        <v>0</v>
      </c>
      <c r="J16" s="1643">
        <v>0</v>
      </c>
      <c r="K16" s="1642">
        <v>0</v>
      </c>
      <c r="L16" s="1643">
        <v>1</v>
      </c>
      <c r="M16" s="1643">
        <v>5183</v>
      </c>
      <c r="N16" s="1642">
        <v>21.841307495999992</v>
      </c>
      <c r="O16" s="1643">
        <v>0</v>
      </c>
      <c r="P16" s="1643">
        <v>0</v>
      </c>
      <c r="Q16" s="1642">
        <v>0</v>
      </c>
      <c r="R16" s="1643">
        <v>2</v>
      </c>
      <c r="S16" s="1643">
        <v>1377181</v>
      </c>
      <c r="T16" s="1642">
        <v>88.461274237372891</v>
      </c>
      <c r="U16" s="1643">
        <v>0</v>
      </c>
      <c r="V16" s="1643">
        <v>1273</v>
      </c>
      <c r="W16" s="1642">
        <v>6.5344162200000024</v>
      </c>
      <c r="X16" s="1643">
        <v>32</v>
      </c>
      <c r="Y16" s="1643">
        <v>24585</v>
      </c>
      <c r="Z16" s="1642">
        <v>0.48791814799999994</v>
      </c>
      <c r="AA16" s="1643">
        <v>0</v>
      </c>
      <c r="AB16" s="1643">
        <v>407</v>
      </c>
      <c r="AC16" s="1642">
        <v>6.6602908269852244E-3</v>
      </c>
      <c r="AD16" s="1643">
        <v>0</v>
      </c>
      <c r="AE16" s="1643">
        <v>2748</v>
      </c>
      <c r="AF16" s="1642">
        <v>0.71662196899999986</v>
      </c>
      <c r="AG16" s="1643">
        <v>0</v>
      </c>
      <c r="AH16" s="1643">
        <v>0</v>
      </c>
      <c r="AI16" s="1642">
        <v>0</v>
      </c>
      <c r="AJ16" s="1643">
        <v>3</v>
      </c>
      <c r="AK16" s="1643">
        <v>1930290</v>
      </c>
      <c r="AL16" s="1642">
        <v>162.36634643199994</v>
      </c>
      <c r="AM16" s="1643">
        <v>2</v>
      </c>
      <c r="AN16" s="1643">
        <v>20357</v>
      </c>
      <c r="AO16" s="1642">
        <v>1.0584638319999999</v>
      </c>
      <c r="AP16" s="1643">
        <v>8</v>
      </c>
      <c r="AQ16" s="1643">
        <v>20829</v>
      </c>
      <c r="AR16" s="1642">
        <v>1.1283064760000008</v>
      </c>
      <c r="AS16" s="1643">
        <v>28</v>
      </c>
      <c r="AT16" s="1643">
        <v>1888757</v>
      </c>
      <c r="AU16" s="1642">
        <v>129.27783338400005</v>
      </c>
      <c r="AV16" s="1643">
        <v>0</v>
      </c>
      <c r="AW16" s="1643">
        <v>700</v>
      </c>
      <c r="AX16" s="1642">
        <v>3.7387090000000002E-3</v>
      </c>
      <c r="AY16" s="1643">
        <v>2</v>
      </c>
      <c r="AZ16" s="1643">
        <v>12368</v>
      </c>
      <c r="BA16" s="1642">
        <v>7.3712893000000053</v>
      </c>
      <c r="BB16" s="1643">
        <v>1</v>
      </c>
      <c r="BC16" s="1643">
        <v>26</v>
      </c>
      <c r="BD16" s="1642">
        <v>4.4324330000000038E-3</v>
      </c>
      <c r="BE16" s="1643">
        <v>0</v>
      </c>
      <c r="BF16" s="1643">
        <v>0</v>
      </c>
      <c r="BG16" s="1642">
        <v>0</v>
      </c>
      <c r="BH16" s="1643">
        <v>0</v>
      </c>
      <c r="BI16" s="1643">
        <v>0</v>
      </c>
      <c r="BJ16" s="1642">
        <v>0</v>
      </c>
      <c r="BK16" s="1643">
        <v>8</v>
      </c>
      <c r="BL16" s="1643">
        <v>112825</v>
      </c>
      <c r="BM16" s="1642">
        <v>674.71526349700014</v>
      </c>
      <c r="BN16" s="1643">
        <v>0</v>
      </c>
      <c r="BO16" s="1643">
        <v>1919</v>
      </c>
      <c r="BP16" s="1642">
        <v>0.39175226899999993</v>
      </c>
      <c r="BQ16" s="1643">
        <v>0</v>
      </c>
      <c r="BR16" s="1643">
        <v>0</v>
      </c>
      <c r="BS16" s="1642">
        <v>0</v>
      </c>
      <c r="BT16" s="1643">
        <v>0</v>
      </c>
      <c r="BU16" s="1643">
        <v>1796</v>
      </c>
      <c r="BV16" s="1642">
        <v>1.3545262370000004</v>
      </c>
      <c r="BW16" s="1641">
        <f>F16+I16+L16+O16+R16+U16+X16+AA16+AD16+AG16+AJ16+AM16+AP16+AS16+AV16+AY16+BB16+BE16+BH16+BK16+BN16+BQ16+BT16</f>
        <v>88</v>
      </c>
      <c r="BX16" s="1641">
        <f>G16+J16+M16+P16+S16+V16+Y16+AB16+AE16+AH16+AK16+AN16+AQ16+AT16+AW16+AZ16+BC16+BF16+BI16+BL16+BO16+BR16+BU16</f>
        <v>5402761</v>
      </c>
      <c r="BY16" s="1640">
        <f>H16+K16+N16+Q16+T16+W16+Z16+AC16+AF16+AI16+AL16+AO16+AR16+AU16+AX16+BA16+BD16+BG16+BJ16+BM16+BP16+BS16+BV16</f>
        <v>1103.5308206612001</v>
      </c>
      <c r="BZ16" s="1641">
        <f>BW16+C16</f>
        <v>1871</v>
      </c>
      <c r="CA16" s="1641">
        <f>BX16+D16</f>
        <v>6288769</v>
      </c>
      <c r="CB16" s="1640">
        <f>BY16+E16</f>
        <v>4311.0552544152006</v>
      </c>
    </row>
    <row r="17" spans="1:80" ht="15" customHeight="1" x14ac:dyDescent="0.2">
      <c r="A17" s="1645">
        <v>14</v>
      </c>
      <c r="B17" s="1644" t="s">
        <v>141</v>
      </c>
      <c r="C17" s="1643">
        <v>1887</v>
      </c>
      <c r="D17" s="1643">
        <v>361001</v>
      </c>
      <c r="E17" s="1642">
        <v>1275.73428201</v>
      </c>
      <c r="F17" s="1643">
        <v>7</v>
      </c>
      <c r="G17" s="1643">
        <v>6789</v>
      </c>
      <c r="H17" s="1642">
        <v>6.5706430090000012</v>
      </c>
      <c r="I17" s="1643">
        <v>0</v>
      </c>
      <c r="J17" s="1643">
        <v>0</v>
      </c>
      <c r="K17" s="1642">
        <v>0</v>
      </c>
      <c r="L17" s="1643">
        <v>0</v>
      </c>
      <c r="M17" s="1643">
        <v>0</v>
      </c>
      <c r="N17" s="1642">
        <v>0</v>
      </c>
      <c r="O17" s="1643">
        <v>1</v>
      </c>
      <c r="P17" s="1643">
        <v>1387</v>
      </c>
      <c r="Q17" s="1642">
        <v>0.41859935461643838</v>
      </c>
      <c r="R17" s="1643">
        <v>1</v>
      </c>
      <c r="S17" s="1643">
        <v>829</v>
      </c>
      <c r="T17" s="1642">
        <v>8.6151521048474589</v>
      </c>
      <c r="U17" s="1643">
        <v>1</v>
      </c>
      <c r="V17" s="1643">
        <v>2097</v>
      </c>
      <c r="W17" s="1642">
        <v>5.0519116859999968</v>
      </c>
      <c r="X17" s="1643">
        <v>1</v>
      </c>
      <c r="Y17" s="1643">
        <v>7458</v>
      </c>
      <c r="Z17" s="1642">
        <v>0.25966005800000003</v>
      </c>
      <c r="AA17" s="1643">
        <v>0</v>
      </c>
      <c r="AB17" s="1643">
        <v>176</v>
      </c>
      <c r="AC17" s="1642">
        <v>1.5880778000000002E-2</v>
      </c>
      <c r="AD17" s="1643">
        <v>0</v>
      </c>
      <c r="AE17" s="1643">
        <v>-42</v>
      </c>
      <c r="AF17" s="1642">
        <v>0.43887429948036705</v>
      </c>
      <c r="AG17" s="1643">
        <v>0</v>
      </c>
      <c r="AH17" s="1643">
        <v>0</v>
      </c>
      <c r="AI17" s="1642">
        <v>0</v>
      </c>
      <c r="AJ17" s="1643">
        <v>3</v>
      </c>
      <c r="AK17" s="1643">
        <v>856</v>
      </c>
      <c r="AL17" s="1642">
        <v>52.418248714000001</v>
      </c>
      <c r="AM17" s="1643">
        <v>2</v>
      </c>
      <c r="AN17" s="1643">
        <v>142</v>
      </c>
      <c r="AO17" s="1642">
        <v>265.91987584899999</v>
      </c>
      <c r="AP17" s="1643">
        <v>6</v>
      </c>
      <c r="AQ17" s="1643">
        <v>79952</v>
      </c>
      <c r="AR17" s="1642">
        <v>9.5760243889999899</v>
      </c>
      <c r="AS17" s="1643">
        <v>5</v>
      </c>
      <c r="AT17" s="1643">
        <v>33685</v>
      </c>
      <c r="AU17" s="1642">
        <v>0.850624622</v>
      </c>
      <c r="AV17" s="1643">
        <v>0</v>
      </c>
      <c r="AW17" s="1643">
        <v>413</v>
      </c>
      <c r="AX17" s="1642">
        <v>4.7931139999999994E-3</v>
      </c>
      <c r="AY17" s="1643">
        <v>1</v>
      </c>
      <c r="AZ17" s="1643">
        <v>7645</v>
      </c>
      <c r="BA17" s="1642">
        <v>10.143753300000018</v>
      </c>
      <c r="BB17" s="1643">
        <v>0</v>
      </c>
      <c r="BC17" s="1643">
        <v>0</v>
      </c>
      <c r="BD17" s="1642">
        <v>0</v>
      </c>
      <c r="BE17" s="1643">
        <v>0</v>
      </c>
      <c r="BF17" s="1643">
        <v>0</v>
      </c>
      <c r="BG17" s="1642">
        <v>0</v>
      </c>
      <c r="BH17" s="1643">
        <v>0</v>
      </c>
      <c r="BI17" s="1643">
        <v>0</v>
      </c>
      <c r="BJ17" s="1642">
        <v>0</v>
      </c>
      <c r="BK17" s="1643">
        <v>6</v>
      </c>
      <c r="BL17" s="1643">
        <v>766774</v>
      </c>
      <c r="BM17" s="1642">
        <v>85.444751335999996</v>
      </c>
      <c r="BN17" s="1643">
        <v>0</v>
      </c>
      <c r="BO17" s="1643">
        <v>1058</v>
      </c>
      <c r="BP17" s="1642">
        <v>0.35342274899999992</v>
      </c>
      <c r="BQ17" s="1643">
        <v>2</v>
      </c>
      <c r="BR17" s="1643">
        <v>732130</v>
      </c>
      <c r="BS17" s="1642">
        <v>28.023002224999999</v>
      </c>
      <c r="BT17" s="1643">
        <v>0</v>
      </c>
      <c r="BU17" s="1643">
        <v>3390</v>
      </c>
      <c r="BV17" s="1642">
        <v>2.5100976941800015</v>
      </c>
      <c r="BW17" s="1641">
        <f>F17+I17+L17+O17+R17+U17+X17+AA17+AD17+AG17+AJ17+AM17+AP17+AS17+AV17+AY17+BB17+BE17+BH17+BK17+BN17+BQ17+BT17</f>
        <v>36</v>
      </c>
      <c r="BX17" s="1641">
        <f>G17+J17+M17+P17+S17+V17+Y17+AB17+AE17+AH17+AK17+AN17+AQ17+AT17+AW17+AZ17+BC17+BF17+BI17+BL17+BO17+BR17+BU17</f>
        <v>1644739</v>
      </c>
      <c r="BY17" s="1640">
        <f>H17+K17+N17+Q17+T17+W17+Z17+AC17+AF17+AI17+AL17+AO17+AR17+AU17+AX17+BA17+BD17+BG17+BJ17+BM17+BP17+BS17+BV17</f>
        <v>476.61531528212424</v>
      </c>
      <c r="BZ17" s="1641">
        <f>BW17+C17</f>
        <v>1923</v>
      </c>
      <c r="CA17" s="1641">
        <f>BX17+D17</f>
        <v>2005740</v>
      </c>
      <c r="CB17" s="1640">
        <f>BY17+E17</f>
        <v>1752.3495972921241</v>
      </c>
    </row>
    <row r="18" spans="1:80" ht="15" customHeight="1" x14ac:dyDescent="0.2">
      <c r="A18" s="1645">
        <v>15</v>
      </c>
      <c r="B18" s="1644" t="s">
        <v>142</v>
      </c>
      <c r="C18" s="1643">
        <v>3918</v>
      </c>
      <c r="D18" s="1643">
        <v>4573861</v>
      </c>
      <c r="E18" s="1642">
        <v>48426.366017562999</v>
      </c>
      <c r="F18" s="1643">
        <v>99</v>
      </c>
      <c r="G18" s="1643">
        <v>973809</v>
      </c>
      <c r="H18" s="1642">
        <v>1798.7414206099932</v>
      </c>
      <c r="I18" s="1643">
        <v>19</v>
      </c>
      <c r="J18" s="1643">
        <v>80237</v>
      </c>
      <c r="K18" s="1642">
        <v>6.2253937629999996</v>
      </c>
      <c r="L18" s="1643">
        <v>2</v>
      </c>
      <c r="M18" s="1643">
        <v>25426</v>
      </c>
      <c r="N18" s="1642">
        <v>150.7341979869999</v>
      </c>
      <c r="O18" s="1643">
        <v>12</v>
      </c>
      <c r="P18" s="1643">
        <v>68612</v>
      </c>
      <c r="Q18" s="1642">
        <v>31.746361527334894</v>
      </c>
      <c r="R18" s="1643">
        <v>79</v>
      </c>
      <c r="S18" s="1643">
        <v>5611943</v>
      </c>
      <c r="T18" s="1642">
        <v>1898.7480908723719</v>
      </c>
      <c r="U18" s="1643">
        <v>10</v>
      </c>
      <c r="V18" s="1643">
        <v>448849</v>
      </c>
      <c r="W18" s="1642">
        <v>27.506167753760529</v>
      </c>
      <c r="X18" s="1643">
        <v>16</v>
      </c>
      <c r="Y18" s="1643">
        <v>69712</v>
      </c>
      <c r="Z18" s="1642">
        <v>78.548688986999977</v>
      </c>
      <c r="AA18" s="1643">
        <v>4</v>
      </c>
      <c r="AB18" s="1643">
        <v>19030</v>
      </c>
      <c r="AC18" s="1642">
        <v>15.010724763020287</v>
      </c>
      <c r="AD18" s="1643">
        <v>6</v>
      </c>
      <c r="AE18" s="1643">
        <v>-81412</v>
      </c>
      <c r="AF18" s="1642">
        <v>47.466265379751796</v>
      </c>
      <c r="AG18" s="1643">
        <v>17</v>
      </c>
      <c r="AH18" s="1643">
        <v>48240</v>
      </c>
      <c r="AI18" s="1642">
        <v>43.283596291999956</v>
      </c>
      <c r="AJ18" s="1643">
        <v>83</v>
      </c>
      <c r="AK18" s="1643">
        <v>16457749</v>
      </c>
      <c r="AL18" s="1642">
        <v>4892.9960883099948</v>
      </c>
      <c r="AM18" s="1643">
        <v>539</v>
      </c>
      <c r="AN18" s="1643">
        <v>25422301</v>
      </c>
      <c r="AO18" s="1642">
        <v>3606.5870077039999</v>
      </c>
      <c r="AP18" s="1643">
        <v>67</v>
      </c>
      <c r="AQ18" s="1643">
        <v>3017308</v>
      </c>
      <c r="AR18" s="1642">
        <v>615.67103274100236</v>
      </c>
      <c r="AS18" s="1643">
        <v>203</v>
      </c>
      <c r="AT18" s="1643">
        <v>2718064</v>
      </c>
      <c r="AU18" s="1642">
        <v>900.61528500300039</v>
      </c>
      <c r="AV18" s="1643">
        <v>53</v>
      </c>
      <c r="AW18" s="1643">
        <v>2632229</v>
      </c>
      <c r="AX18" s="1642">
        <v>752.6441604370001</v>
      </c>
      <c r="AY18" s="1643">
        <v>24</v>
      </c>
      <c r="AZ18" s="1643">
        <v>766736</v>
      </c>
      <c r="BA18" s="1642">
        <v>106.23589592099972</v>
      </c>
      <c r="BB18" s="1643">
        <v>27</v>
      </c>
      <c r="BC18" s="1643">
        <v>324565</v>
      </c>
      <c r="BD18" s="1642">
        <v>38.903065648000023</v>
      </c>
      <c r="BE18" s="1643">
        <v>67</v>
      </c>
      <c r="BF18" s="1643">
        <v>170436</v>
      </c>
      <c r="BG18" s="1642">
        <v>112.65382984300027</v>
      </c>
      <c r="BH18" s="1643">
        <v>0</v>
      </c>
      <c r="BI18" s="1643">
        <v>0</v>
      </c>
      <c r="BJ18" s="1642">
        <v>0</v>
      </c>
      <c r="BK18" s="1643">
        <v>44</v>
      </c>
      <c r="BL18" s="1643">
        <v>1699916</v>
      </c>
      <c r="BM18" s="1642">
        <v>659.37845817900006</v>
      </c>
      <c r="BN18" s="1643">
        <v>16</v>
      </c>
      <c r="BO18" s="1643">
        <v>414806</v>
      </c>
      <c r="BP18" s="1642">
        <v>144.01626943000002</v>
      </c>
      <c r="BQ18" s="1643">
        <v>33</v>
      </c>
      <c r="BR18" s="1643">
        <v>4093982</v>
      </c>
      <c r="BS18" s="1642">
        <v>634.78830798699994</v>
      </c>
      <c r="BT18" s="1643">
        <v>99</v>
      </c>
      <c r="BU18" s="1643">
        <v>220222</v>
      </c>
      <c r="BV18" s="1642">
        <v>123.36204872956216</v>
      </c>
      <c r="BW18" s="1641">
        <f>F18+I18+L18+O18+R18+U18+X18+AA18+AD18+AG18+AJ18+AM18+AP18+AS18+AV18+AY18+BB18+BE18+BH18+BK18+BN18+BQ18+BT18</f>
        <v>1519</v>
      </c>
      <c r="BX18" s="1641">
        <f>G18+J18+M18+P18+S18+V18+Y18+AB18+AE18+AH18+AK18+AN18+AQ18+AT18+AW18+AZ18+BC18+BF18+BI18+BL18+BO18+BR18+BU18</f>
        <v>65202760</v>
      </c>
      <c r="BY18" s="1640">
        <f>H18+K18+N18+Q18+T18+W18+Z18+AC18+AF18+AI18+AL18+AO18+AR18+AU18+AX18+BA18+BD18+BG18+BJ18+BM18+BP18+BS18+BV18</f>
        <v>16685.862357867794</v>
      </c>
      <c r="BZ18" s="1641">
        <f>BW18+C18</f>
        <v>5437</v>
      </c>
      <c r="CA18" s="1641">
        <f>BX18+D18</f>
        <v>69776621</v>
      </c>
      <c r="CB18" s="1640">
        <f>BY18+E18</f>
        <v>65112.228375430794</v>
      </c>
    </row>
    <row r="19" spans="1:80" ht="15" customHeight="1" x14ac:dyDescent="0.2">
      <c r="A19" s="1645">
        <v>16</v>
      </c>
      <c r="B19" s="1644" t="s">
        <v>143</v>
      </c>
      <c r="C19" s="1643">
        <v>0</v>
      </c>
      <c r="D19" s="1643">
        <v>0</v>
      </c>
      <c r="E19" s="1642">
        <v>0</v>
      </c>
      <c r="F19" s="1643">
        <v>0</v>
      </c>
      <c r="G19" s="1643">
        <v>0</v>
      </c>
      <c r="H19" s="1642">
        <v>0</v>
      </c>
      <c r="I19" s="1643">
        <v>0</v>
      </c>
      <c r="J19" s="1643">
        <v>0</v>
      </c>
      <c r="K19" s="1642">
        <v>0</v>
      </c>
      <c r="L19" s="1643">
        <v>0</v>
      </c>
      <c r="M19" s="1643">
        <v>0</v>
      </c>
      <c r="N19" s="1642">
        <v>0</v>
      </c>
      <c r="O19" s="1643">
        <v>0</v>
      </c>
      <c r="P19" s="1643">
        <v>0</v>
      </c>
      <c r="Q19" s="1642">
        <v>0</v>
      </c>
      <c r="R19" s="1643">
        <v>0</v>
      </c>
      <c r="S19" s="1643">
        <v>0</v>
      </c>
      <c r="T19" s="1642">
        <v>0</v>
      </c>
      <c r="U19" s="1643">
        <v>0</v>
      </c>
      <c r="V19" s="1643">
        <v>0</v>
      </c>
      <c r="W19" s="1642">
        <v>0</v>
      </c>
      <c r="X19" s="1643">
        <v>0</v>
      </c>
      <c r="Y19" s="1643">
        <v>0</v>
      </c>
      <c r="Z19" s="1642">
        <v>0</v>
      </c>
      <c r="AA19" s="1643">
        <v>0</v>
      </c>
      <c r="AB19" s="1643">
        <v>0</v>
      </c>
      <c r="AC19" s="1642">
        <v>0</v>
      </c>
      <c r="AD19" s="1643">
        <v>0</v>
      </c>
      <c r="AE19" s="1643">
        <v>0</v>
      </c>
      <c r="AF19" s="1642">
        <v>0</v>
      </c>
      <c r="AG19" s="1643">
        <v>0</v>
      </c>
      <c r="AH19" s="1643">
        <v>0</v>
      </c>
      <c r="AI19" s="1642">
        <v>0</v>
      </c>
      <c r="AJ19" s="1643">
        <v>0</v>
      </c>
      <c r="AK19" s="1643">
        <v>0</v>
      </c>
      <c r="AL19" s="1642">
        <v>0</v>
      </c>
      <c r="AM19" s="1643">
        <v>0</v>
      </c>
      <c r="AN19" s="1643">
        <v>0</v>
      </c>
      <c r="AO19" s="1642">
        <v>0</v>
      </c>
      <c r="AP19" s="1643">
        <v>0</v>
      </c>
      <c r="AQ19" s="1643">
        <v>0</v>
      </c>
      <c r="AR19" s="1642">
        <v>0</v>
      </c>
      <c r="AS19" s="1643">
        <v>0</v>
      </c>
      <c r="AT19" s="1643">
        <v>0</v>
      </c>
      <c r="AU19" s="1642">
        <v>0</v>
      </c>
      <c r="AV19" s="1643">
        <v>0</v>
      </c>
      <c r="AW19" s="1643">
        <v>0</v>
      </c>
      <c r="AX19" s="1642">
        <v>0</v>
      </c>
      <c r="AY19" s="1643">
        <v>0</v>
      </c>
      <c r="AZ19" s="1643">
        <v>1088</v>
      </c>
      <c r="BA19" s="1642">
        <v>1.4410265000000009</v>
      </c>
      <c r="BB19" s="1643">
        <v>1</v>
      </c>
      <c r="BC19" s="1643">
        <v>1963</v>
      </c>
      <c r="BD19" s="1642">
        <v>2.8448219999999993E-2</v>
      </c>
      <c r="BE19" s="1643">
        <v>0</v>
      </c>
      <c r="BF19" s="1643">
        <v>0</v>
      </c>
      <c r="BG19" s="1642">
        <v>0</v>
      </c>
      <c r="BH19" s="1643">
        <v>0</v>
      </c>
      <c r="BI19" s="1643">
        <v>0</v>
      </c>
      <c r="BJ19" s="1642">
        <v>0</v>
      </c>
      <c r="BK19" s="1643">
        <v>0</v>
      </c>
      <c r="BL19" s="1643">
        <v>28116</v>
      </c>
      <c r="BM19" s="1642">
        <v>4.0524405999999997</v>
      </c>
      <c r="BN19" s="1643">
        <v>0</v>
      </c>
      <c r="BO19" s="1643">
        <v>0</v>
      </c>
      <c r="BP19" s="1642">
        <v>0</v>
      </c>
      <c r="BQ19" s="1643">
        <v>0</v>
      </c>
      <c r="BR19" s="1643">
        <v>0</v>
      </c>
      <c r="BS19" s="1642">
        <v>0</v>
      </c>
      <c r="BT19" s="1643">
        <v>0</v>
      </c>
      <c r="BU19" s="1643">
        <v>2</v>
      </c>
      <c r="BV19" s="1642">
        <v>5.0099999999999997E-3</v>
      </c>
      <c r="BW19" s="1641">
        <f>F19+I19+L19+O19+R19+U19+X19+AA19+AD19+AG19+AJ19+AM19+AP19+AS19+AV19+AY19+BB19+BE19+BH19+BK19+BN19+BQ19+BT19</f>
        <v>1</v>
      </c>
      <c r="BX19" s="1641">
        <f>G19+J19+M19+P19+S19+V19+Y19+AB19+AE19+AH19+AK19+AN19+AQ19+AT19+AW19+AZ19+BC19+BF19+BI19+BL19+BO19+BR19+BU19</f>
        <v>31169</v>
      </c>
      <c r="BY19" s="1640">
        <f>H19+K19+N19+Q19+T19+W19+Z19+AC19+AF19+AI19+AL19+AO19+AR19+AU19+AX19+BA19+BD19+BG19+BJ19+BM19+BP19+BS19+BV19</f>
        <v>5.526925320000001</v>
      </c>
      <c r="BZ19" s="1641">
        <f>BW19+C19</f>
        <v>1</v>
      </c>
      <c r="CA19" s="1641">
        <f>BX19+D19</f>
        <v>31169</v>
      </c>
      <c r="CB19" s="1640">
        <f>BY19+E19</f>
        <v>5.526925320000001</v>
      </c>
    </row>
    <row r="20" spans="1:80" ht="15" customHeight="1" x14ac:dyDescent="0.2">
      <c r="A20" s="1645">
        <v>17</v>
      </c>
      <c r="B20" s="1644" t="s">
        <v>144</v>
      </c>
      <c r="C20" s="1643">
        <v>0</v>
      </c>
      <c r="D20" s="1643">
        <v>0</v>
      </c>
      <c r="E20" s="1642">
        <v>0</v>
      </c>
      <c r="F20" s="1643">
        <v>1</v>
      </c>
      <c r="G20" s="1643">
        <v>164</v>
      </c>
      <c r="H20" s="1642">
        <v>6.0442200000000001E-2</v>
      </c>
      <c r="I20" s="1643">
        <v>0</v>
      </c>
      <c r="J20" s="1643">
        <v>0</v>
      </c>
      <c r="K20" s="1642">
        <v>0</v>
      </c>
      <c r="L20" s="1643">
        <v>0</v>
      </c>
      <c r="M20" s="1643">
        <v>0</v>
      </c>
      <c r="N20" s="1642">
        <v>0</v>
      </c>
      <c r="O20" s="1643">
        <v>0</v>
      </c>
      <c r="P20" s="1643">
        <v>0</v>
      </c>
      <c r="Q20" s="1642">
        <v>0</v>
      </c>
      <c r="R20" s="1643">
        <v>0</v>
      </c>
      <c r="S20" s="1643">
        <v>0</v>
      </c>
      <c r="T20" s="1642">
        <v>0</v>
      </c>
      <c r="U20" s="1643">
        <v>0</v>
      </c>
      <c r="V20" s="1643">
        <v>0</v>
      </c>
      <c r="W20" s="1642">
        <v>0</v>
      </c>
      <c r="X20" s="1643">
        <v>0</v>
      </c>
      <c r="Y20" s="1643">
        <v>0</v>
      </c>
      <c r="Z20" s="1642">
        <v>0</v>
      </c>
      <c r="AA20" s="1643">
        <v>0</v>
      </c>
      <c r="AB20" s="1643">
        <v>0</v>
      </c>
      <c r="AC20" s="1642">
        <v>0</v>
      </c>
      <c r="AD20" s="1643">
        <v>0</v>
      </c>
      <c r="AE20" s="1643">
        <v>0</v>
      </c>
      <c r="AF20" s="1642">
        <v>0</v>
      </c>
      <c r="AG20" s="1643">
        <v>0</v>
      </c>
      <c r="AH20" s="1643">
        <v>0</v>
      </c>
      <c r="AI20" s="1642">
        <v>0</v>
      </c>
      <c r="AJ20" s="1643">
        <v>0</v>
      </c>
      <c r="AK20" s="1643">
        <v>3</v>
      </c>
      <c r="AL20" s="1642">
        <v>1.3259023000000001</v>
      </c>
      <c r="AM20" s="1643">
        <v>0</v>
      </c>
      <c r="AN20" s="1643">
        <v>0</v>
      </c>
      <c r="AO20" s="1642">
        <v>0</v>
      </c>
      <c r="AP20" s="1643">
        <v>0</v>
      </c>
      <c r="AQ20" s="1643">
        <v>0</v>
      </c>
      <c r="AR20" s="1642">
        <v>0</v>
      </c>
      <c r="AS20" s="1643">
        <v>0</v>
      </c>
      <c r="AT20" s="1643">
        <v>0</v>
      </c>
      <c r="AU20" s="1642">
        <v>0</v>
      </c>
      <c r="AV20" s="1643">
        <v>0</v>
      </c>
      <c r="AW20" s="1643">
        <v>0</v>
      </c>
      <c r="AX20" s="1642">
        <v>0</v>
      </c>
      <c r="AY20" s="1643">
        <v>0</v>
      </c>
      <c r="AZ20" s="1643">
        <v>95</v>
      </c>
      <c r="BA20" s="1642">
        <v>0.32510899999999993</v>
      </c>
      <c r="BB20" s="1643">
        <v>0</v>
      </c>
      <c r="BC20" s="1643">
        <v>0</v>
      </c>
      <c r="BD20" s="1642">
        <v>0</v>
      </c>
      <c r="BE20" s="1643">
        <v>0</v>
      </c>
      <c r="BF20" s="1643">
        <v>0</v>
      </c>
      <c r="BG20" s="1642">
        <v>0</v>
      </c>
      <c r="BH20" s="1643">
        <v>0</v>
      </c>
      <c r="BI20" s="1643">
        <v>0</v>
      </c>
      <c r="BJ20" s="1642">
        <v>0</v>
      </c>
      <c r="BK20" s="1643">
        <v>2</v>
      </c>
      <c r="BL20" s="1643">
        <v>61157</v>
      </c>
      <c r="BM20" s="1642">
        <v>26.982653438</v>
      </c>
      <c r="BN20" s="1643">
        <v>0</v>
      </c>
      <c r="BO20" s="1643">
        <v>0</v>
      </c>
      <c r="BP20" s="1642">
        <v>0</v>
      </c>
      <c r="BQ20" s="1643">
        <v>0</v>
      </c>
      <c r="BR20" s="1643">
        <v>0</v>
      </c>
      <c r="BS20" s="1642">
        <v>0</v>
      </c>
      <c r="BT20" s="1643">
        <v>0</v>
      </c>
      <c r="BU20" s="1643">
        <v>2</v>
      </c>
      <c r="BV20" s="1642">
        <v>1.0030919000000001E-2</v>
      </c>
      <c r="BW20" s="1641">
        <f>F20+I20+L20+O20+R20+U20+X20+AA20+AD20+AG20+AJ20+AM20+AP20+AS20+AV20+AY20+BB20+BE20+BH20+BK20+BN20+BQ20+BT20</f>
        <v>3</v>
      </c>
      <c r="BX20" s="1641">
        <f>G20+J20+M20+P20+S20+V20+Y20+AB20+AE20+AH20+AK20+AN20+AQ20+AT20+AW20+AZ20+BC20+BF20+BI20+BL20+BO20+BR20+BU20</f>
        <v>61421</v>
      </c>
      <c r="BY20" s="1640">
        <f>H20+K20+N20+Q20+T20+W20+Z20+AC20+AF20+AI20+AL20+AO20+AR20+AU20+AX20+BA20+BD20+BG20+BJ20+BM20+BP20+BS20+BV20</f>
        <v>28.704137856999999</v>
      </c>
      <c r="BZ20" s="1641">
        <f>BW20+C20</f>
        <v>3</v>
      </c>
      <c r="CA20" s="1641">
        <f>BX20+D20</f>
        <v>61421</v>
      </c>
      <c r="CB20" s="1640">
        <f>BY20+E20</f>
        <v>28.704137856999999</v>
      </c>
    </row>
    <row r="21" spans="1:80" ht="15" customHeight="1" x14ac:dyDescent="0.2">
      <c r="A21" s="1645">
        <v>18</v>
      </c>
      <c r="B21" s="1644" t="s">
        <v>145</v>
      </c>
      <c r="C21" s="1643">
        <v>0</v>
      </c>
      <c r="D21" s="1643">
        <v>0</v>
      </c>
      <c r="E21" s="1642">
        <v>0</v>
      </c>
      <c r="F21" s="1643">
        <v>0</v>
      </c>
      <c r="G21" s="1643">
        <v>0</v>
      </c>
      <c r="H21" s="1642">
        <v>0</v>
      </c>
      <c r="I21" s="1643">
        <v>0</v>
      </c>
      <c r="J21" s="1643">
        <v>0</v>
      </c>
      <c r="K21" s="1642">
        <v>0</v>
      </c>
      <c r="L21" s="1643">
        <v>0</v>
      </c>
      <c r="M21" s="1643">
        <v>0</v>
      </c>
      <c r="N21" s="1642">
        <v>0</v>
      </c>
      <c r="O21" s="1643">
        <v>0</v>
      </c>
      <c r="P21" s="1643">
        <v>0</v>
      </c>
      <c r="Q21" s="1642">
        <v>0</v>
      </c>
      <c r="R21" s="1643">
        <v>0</v>
      </c>
      <c r="S21" s="1643">
        <v>0</v>
      </c>
      <c r="T21" s="1642">
        <v>0</v>
      </c>
      <c r="U21" s="1643">
        <v>0</v>
      </c>
      <c r="V21" s="1643">
        <v>0</v>
      </c>
      <c r="W21" s="1642">
        <v>0</v>
      </c>
      <c r="X21" s="1643">
        <v>0</v>
      </c>
      <c r="Y21" s="1643">
        <v>0</v>
      </c>
      <c r="Z21" s="1642">
        <v>0</v>
      </c>
      <c r="AA21" s="1643">
        <v>0</v>
      </c>
      <c r="AB21" s="1643">
        <v>0</v>
      </c>
      <c r="AC21" s="1642">
        <v>0</v>
      </c>
      <c r="AD21" s="1643">
        <v>0</v>
      </c>
      <c r="AE21" s="1643">
        <v>0</v>
      </c>
      <c r="AF21" s="1642">
        <v>0</v>
      </c>
      <c r="AG21" s="1643">
        <v>0</v>
      </c>
      <c r="AH21" s="1643">
        <v>0</v>
      </c>
      <c r="AI21" s="1642">
        <v>0</v>
      </c>
      <c r="AJ21" s="1643">
        <v>0</v>
      </c>
      <c r="AK21" s="1643">
        <v>0</v>
      </c>
      <c r="AL21" s="1642">
        <v>0</v>
      </c>
      <c r="AM21" s="1643">
        <v>0</v>
      </c>
      <c r="AN21" s="1643">
        <v>0</v>
      </c>
      <c r="AO21" s="1642">
        <v>0</v>
      </c>
      <c r="AP21" s="1643">
        <v>0</v>
      </c>
      <c r="AQ21" s="1643">
        <v>0</v>
      </c>
      <c r="AR21" s="1642">
        <v>0</v>
      </c>
      <c r="AS21" s="1643">
        <v>0</v>
      </c>
      <c r="AT21" s="1643">
        <v>0</v>
      </c>
      <c r="AU21" s="1642">
        <v>0</v>
      </c>
      <c r="AV21" s="1643">
        <v>0</v>
      </c>
      <c r="AW21" s="1643">
        <v>0</v>
      </c>
      <c r="AX21" s="1642">
        <v>0</v>
      </c>
      <c r="AY21" s="1643">
        <v>0</v>
      </c>
      <c r="AZ21" s="1643">
        <v>72</v>
      </c>
      <c r="BA21" s="1642">
        <v>0.26848959999999999</v>
      </c>
      <c r="BB21" s="1643">
        <v>0</v>
      </c>
      <c r="BC21" s="1643">
        <v>0</v>
      </c>
      <c r="BD21" s="1642">
        <v>0</v>
      </c>
      <c r="BE21" s="1643">
        <v>0</v>
      </c>
      <c r="BF21" s="1643">
        <v>0</v>
      </c>
      <c r="BG21" s="1642">
        <v>0</v>
      </c>
      <c r="BH21" s="1643">
        <v>0</v>
      </c>
      <c r="BI21" s="1643">
        <v>0</v>
      </c>
      <c r="BJ21" s="1642">
        <v>0</v>
      </c>
      <c r="BK21" s="1643">
        <v>1</v>
      </c>
      <c r="BL21" s="1643">
        <v>29706</v>
      </c>
      <c r="BM21" s="1642">
        <v>16.209099022</v>
      </c>
      <c r="BN21" s="1643">
        <v>0</v>
      </c>
      <c r="BO21" s="1643">
        <v>0</v>
      </c>
      <c r="BP21" s="1642">
        <v>0</v>
      </c>
      <c r="BQ21" s="1643">
        <v>0</v>
      </c>
      <c r="BR21" s="1643">
        <v>0</v>
      </c>
      <c r="BS21" s="1642">
        <v>0</v>
      </c>
      <c r="BT21" s="1643">
        <v>0</v>
      </c>
      <c r="BU21" s="1643">
        <v>2</v>
      </c>
      <c r="BV21" s="1642">
        <v>1.230735E-2</v>
      </c>
      <c r="BW21" s="1641">
        <f>F21+I21+L21+O21+R21+U21+X21+AA21+AD21+AG21+AJ21+AM21+AP21+AS21+AV21+AY21+BB21+BE21+BH21+BK21+BN21+BQ21+BT21</f>
        <v>1</v>
      </c>
      <c r="BX21" s="1641">
        <f>G21+J21+M21+P21+S21+V21+Y21+AB21+AE21+AH21+AK21+AN21+AQ21+AT21+AW21+AZ21+BC21+BF21+BI21+BL21+BO21+BR21+BU21</f>
        <v>29780</v>
      </c>
      <c r="BY21" s="1640">
        <f>H21+K21+N21+Q21+T21+W21+Z21+AC21+AF21+AI21+AL21+AO21+AR21+AU21+AX21+BA21+BD21+BG21+BJ21+BM21+BP21+BS21+BV21</f>
        <v>16.489895971999999</v>
      </c>
      <c r="BZ21" s="1641">
        <f>BW21+C21</f>
        <v>1</v>
      </c>
      <c r="CA21" s="1641">
        <f>BX21+D21</f>
        <v>29780</v>
      </c>
      <c r="CB21" s="1640">
        <f>BY21+E21</f>
        <v>16.489895971999999</v>
      </c>
    </row>
    <row r="22" spans="1:80" ht="15" customHeight="1" x14ac:dyDescent="0.2">
      <c r="A22" s="1645">
        <v>19</v>
      </c>
      <c r="B22" s="1644" t="s">
        <v>146</v>
      </c>
      <c r="C22" s="1643">
        <v>0</v>
      </c>
      <c r="D22" s="1643">
        <v>0</v>
      </c>
      <c r="E22" s="1642">
        <v>0</v>
      </c>
      <c r="F22" s="1643">
        <v>0</v>
      </c>
      <c r="G22" s="1643">
        <v>0</v>
      </c>
      <c r="H22" s="1642">
        <v>0</v>
      </c>
      <c r="I22" s="1643">
        <v>0</v>
      </c>
      <c r="J22" s="1643">
        <v>0</v>
      </c>
      <c r="K22" s="1642">
        <v>0</v>
      </c>
      <c r="L22" s="1643">
        <v>0</v>
      </c>
      <c r="M22" s="1643">
        <v>0</v>
      </c>
      <c r="N22" s="1642">
        <v>0</v>
      </c>
      <c r="O22" s="1643">
        <v>0</v>
      </c>
      <c r="P22" s="1643">
        <v>0</v>
      </c>
      <c r="Q22" s="1642">
        <v>0</v>
      </c>
      <c r="R22" s="1643">
        <v>0</v>
      </c>
      <c r="S22" s="1643">
        <v>0</v>
      </c>
      <c r="T22" s="1642">
        <v>0</v>
      </c>
      <c r="U22" s="1643">
        <v>0</v>
      </c>
      <c r="V22" s="1643">
        <v>0</v>
      </c>
      <c r="W22" s="1642">
        <v>0</v>
      </c>
      <c r="X22" s="1643">
        <v>0</v>
      </c>
      <c r="Y22" s="1643">
        <v>0</v>
      </c>
      <c r="Z22" s="1642">
        <v>0</v>
      </c>
      <c r="AA22" s="1643">
        <v>0</v>
      </c>
      <c r="AB22" s="1643">
        <v>0</v>
      </c>
      <c r="AC22" s="1642">
        <v>0</v>
      </c>
      <c r="AD22" s="1643">
        <v>0</v>
      </c>
      <c r="AE22" s="1643">
        <v>0</v>
      </c>
      <c r="AF22" s="1642">
        <v>0</v>
      </c>
      <c r="AG22" s="1643">
        <v>0</v>
      </c>
      <c r="AH22" s="1643">
        <v>0</v>
      </c>
      <c r="AI22" s="1642">
        <v>0</v>
      </c>
      <c r="AJ22" s="1643">
        <v>0</v>
      </c>
      <c r="AK22" s="1643">
        <v>0</v>
      </c>
      <c r="AL22" s="1642">
        <v>0</v>
      </c>
      <c r="AM22" s="1643">
        <v>0</v>
      </c>
      <c r="AN22" s="1643">
        <v>0</v>
      </c>
      <c r="AO22" s="1642">
        <v>0</v>
      </c>
      <c r="AP22" s="1643">
        <v>0</v>
      </c>
      <c r="AQ22" s="1643">
        <v>0</v>
      </c>
      <c r="AR22" s="1642">
        <v>0</v>
      </c>
      <c r="AS22" s="1643">
        <v>0</v>
      </c>
      <c r="AT22" s="1643">
        <v>0</v>
      </c>
      <c r="AU22" s="1642">
        <v>0</v>
      </c>
      <c r="AV22" s="1643">
        <v>0</v>
      </c>
      <c r="AW22" s="1643">
        <v>0</v>
      </c>
      <c r="AX22" s="1642">
        <v>0</v>
      </c>
      <c r="AY22" s="1643">
        <v>0</v>
      </c>
      <c r="AZ22" s="1643">
        <v>21</v>
      </c>
      <c r="BA22" s="1642">
        <v>5.2372200000000008E-2</v>
      </c>
      <c r="BB22" s="1643">
        <v>0</v>
      </c>
      <c r="BC22" s="1643">
        <v>0</v>
      </c>
      <c r="BD22" s="1642">
        <v>0</v>
      </c>
      <c r="BE22" s="1643">
        <v>0</v>
      </c>
      <c r="BF22" s="1643">
        <v>0</v>
      </c>
      <c r="BG22" s="1642">
        <v>0</v>
      </c>
      <c r="BH22" s="1643">
        <v>0</v>
      </c>
      <c r="BI22" s="1643">
        <v>0</v>
      </c>
      <c r="BJ22" s="1642">
        <v>0</v>
      </c>
      <c r="BK22" s="1643">
        <v>0</v>
      </c>
      <c r="BL22" s="1643">
        <v>33071</v>
      </c>
      <c r="BM22" s="1642">
        <v>2.3265863999999996</v>
      </c>
      <c r="BN22" s="1643">
        <v>0</v>
      </c>
      <c r="BO22" s="1643">
        <v>0</v>
      </c>
      <c r="BP22" s="1642">
        <v>0</v>
      </c>
      <c r="BQ22" s="1643">
        <v>0</v>
      </c>
      <c r="BR22" s="1643">
        <v>0</v>
      </c>
      <c r="BS22" s="1642">
        <v>0</v>
      </c>
      <c r="BT22" s="1643">
        <v>0</v>
      </c>
      <c r="BU22" s="1643">
        <v>1</v>
      </c>
      <c r="BV22" s="1642">
        <v>4.7039999999999997E-5</v>
      </c>
      <c r="BW22" s="1641">
        <f>F22+I22+L22+O22+R22+U22+X22+AA22+AD22+AG22+AJ22+AM22+AP22+AS22+AV22+AY22+BB22+BE22+BH22+BK22+BN22+BQ22+BT22</f>
        <v>0</v>
      </c>
      <c r="BX22" s="1641">
        <f>G22+J22+M22+P22+S22+V22+Y22+AB22+AE22+AH22+AK22+AN22+AQ22+AT22+AW22+AZ22+BC22+BF22+BI22+BL22+BO22+BR22+BU22</f>
        <v>33093</v>
      </c>
      <c r="BY22" s="1640">
        <f>H22+K22+N22+Q22+T22+W22+Z22+AC22+AF22+AI22+AL22+AO22+AR22+AU22+AX22+BA22+BD22+BG22+BJ22+BM22+BP22+BS22+BV22</f>
        <v>2.3790056399999999</v>
      </c>
      <c r="BZ22" s="1641">
        <f>BW22+C22</f>
        <v>0</v>
      </c>
      <c r="CA22" s="1641">
        <f>BX22+D22</f>
        <v>33093</v>
      </c>
      <c r="CB22" s="1640">
        <f>BY22+E22</f>
        <v>2.3790056399999999</v>
      </c>
    </row>
    <row r="23" spans="1:80" ht="15" customHeight="1" x14ac:dyDescent="0.2">
      <c r="A23" s="1645">
        <v>20</v>
      </c>
      <c r="B23" s="1644" t="s">
        <v>147</v>
      </c>
      <c r="C23" s="1643">
        <v>1346</v>
      </c>
      <c r="D23" s="1643">
        <v>888744</v>
      </c>
      <c r="E23" s="1642">
        <v>1697.178335561</v>
      </c>
      <c r="F23" s="1643">
        <v>13</v>
      </c>
      <c r="G23" s="1643">
        <v>8448</v>
      </c>
      <c r="H23" s="1642">
        <v>7.695680416000001</v>
      </c>
      <c r="I23" s="1643">
        <v>0</v>
      </c>
      <c r="J23" s="1643">
        <v>0</v>
      </c>
      <c r="K23" s="1642">
        <v>0</v>
      </c>
      <c r="L23" s="1643">
        <v>0</v>
      </c>
      <c r="M23" s="1643">
        <v>0</v>
      </c>
      <c r="N23" s="1642">
        <v>0</v>
      </c>
      <c r="O23" s="1643">
        <v>0</v>
      </c>
      <c r="P23" s="1643">
        <v>12</v>
      </c>
      <c r="Q23" s="1642">
        <v>1.7676570000000003E-2</v>
      </c>
      <c r="R23" s="1643">
        <v>1</v>
      </c>
      <c r="S23" s="1643">
        <v>1125</v>
      </c>
      <c r="T23" s="1642">
        <v>18.202711945999997</v>
      </c>
      <c r="U23" s="1643">
        <v>0</v>
      </c>
      <c r="V23" s="1643">
        <v>6975</v>
      </c>
      <c r="W23" s="1642">
        <v>2.1642925099999997</v>
      </c>
      <c r="X23" s="1643">
        <v>0</v>
      </c>
      <c r="Y23" s="1643">
        <v>0</v>
      </c>
      <c r="Z23" s="1642">
        <v>0</v>
      </c>
      <c r="AA23" s="1643">
        <v>0</v>
      </c>
      <c r="AB23" s="1643">
        <v>34344</v>
      </c>
      <c r="AC23" s="1642">
        <v>1.0365419609999593</v>
      </c>
      <c r="AD23" s="1643">
        <v>0</v>
      </c>
      <c r="AE23" s="1643">
        <v>-86</v>
      </c>
      <c r="AF23" s="1642">
        <v>1.5020319427949864</v>
      </c>
      <c r="AG23" s="1643">
        <v>1</v>
      </c>
      <c r="AH23" s="1643">
        <v>16000</v>
      </c>
      <c r="AI23" s="1642">
        <v>2.24E-2</v>
      </c>
      <c r="AJ23" s="1643">
        <v>0</v>
      </c>
      <c r="AK23" s="1643">
        <v>140440</v>
      </c>
      <c r="AL23" s="1642">
        <v>57.965891399999997</v>
      </c>
      <c r="AM23" s="1643">
        <v>1</v>
      </c>
      <c r="AN23" s="1643">
        <v>1654</v>
      </c>
      <c r="AO23" s="1642">
        <v>4.0488499000000004</v>
      </c>
      <c r="AP23" s="1643">
        <v>4</v>
      </c>
      <c r="AQ23" s="1643">
        <v>1183706</v>
      </c>
      <c r="AR23" s="1642">
        <v>50.294904237000111</v>
      </c>
      <c r="AS23" s="1643">
        <v>1</v>
      </c>
      <c r="AT23" s="1643">
        <v>328919</v>
      </c>
      <c r="AU23" s="1642">
        <v>12.643760515</v>
      </c>
      <c r="AV23" s="1643">
        <v>0</v>
      </c>
      <c r="AW23" s="1643">
        <v>0</v>
      </c>
      <c r="AX23" s="1642">
        <v>0</v>
      </c>
      <c r="AY23" s="1643">
        <v>0</v>
      </c>
      <c r="AZ23" s="1643">
        <v>2775</v>
      </c>
      <c r="BA23" s="1642">
        <v>5.9928833000000017</v>
      </c>
      <c r="BB23" s="1643">
        <v>1</v>
      </c>
      <c r="BC23" s="1643">
        <v>2470</v>
      </c>
      <c r="BD23" s="1642">
        <v>3.4868400000000001E-2</v>
      </c>
      <c r="BE23" s="1643">
        <v>0</v>
      </c>
      <c r="BF23" s="1643">
        <v>-10</v>
      </c>
      <c r="BG23" s="1642">
        <v>0</v>
      </c>
      <c r="BH23" s="1643">
        <v>0</v>
      </c>
      <c r="BI23" s="1643">
        <v>0</v>
      </c>
      <c r="BJ23" s="1642">
        <v>0</v>
      </c>
      <c r="BK23" s="1643">
        <v>4</v>
      </c>
      <c r="BL23" s="1643">
        <v>544001</v>
      </c>
      <c r="BM23" s="1642">
        <v>109.23747574299999</v>
      </c>
      <c r="BN23" s="1643">
        <v>0</v>
      </c>
      <c r="BO23" s="1643">
        <v>0</v>
      </c>
      <c r="BP23" s="1642">
        <v>0</v>
      </c>
      <c r="BQ23" s="1643">
        <v>0</v>
      </c>
      <c r="BR23" s="1643">
        <v>0</v>
      </c>
      <c r="BS23" s="1642">
        <v>0</v>
      </c>
      <c r="BT23" s="1643">
        <v>0</v>
      </c>
      <c r="BU23" s="1643">
        <v>1263</v>
      </c>
      <c r="BV23" s="1642">
        <v>0.94791944599999989</v>
      </c>
      <c r="BW23" s="1641">
        <f>F23+I23+L23+O23+R23+U23+X23+AA23+AD23+AG23+AJ23+AM23+AP23+AS23+AV23+AY23+BB23+BE23+BH23+BK23+BN23+BQ23+BT23</f>
        <v>26</v>
      </c>
      <c r="BX23" s="1641">
        <f>G23+J23+M23+P23+S23+V23+Y23+AB23+AE23+AH23+AK23+AN23+AQ23+AT23+AW23+AZ23+BC23+BF23+BI23+BL23+BO23+BR23+BU23</f>
        <v>2272036</v>
      </c>
      <c r="BY23" s="1640">
        <f>H23+K23+N23+Q23+T23+W23+Z23+AC23+AF23+AI23+AL23+AO23+AR23+AU23+AX23+BA23+BD23+BG23+BJ23+BM23+BP23+BS23+BV23</f>
        <v>271.80788828679505</v>
      </c>
      <c r="BZ23" s="1641">
        <f>BW23+C23</f>
        <v>1372</v>
      </c>
      <c r="CA23" s="1641">
        <f>BX23+D23</f>
        <v>3160780</v>
      </c>
      <c r="CB23" s="1640">
        <f>BY23+E23</f>
        <v>1968.9862238477951</v>
      </c>
    </row>
    <row r="24" spans="1:80" ht="15" customHeight="1" x14ac:dyDescent="0.2">
      <c r="A24" s="1645">
        <v>21</v>
      </c>
      <c r="B24" s="1644" t="s">
        <v>148</v>
      </c>
      <c r="C24" s="1643">
        <v>577</v>
      </c>
      <c r="D24" s="1643">
        <v>594662</v>
      </c>
      <c r="E24" s="1642">
        <v>171.078769588</v>
      </c>
      <c r="F24" s="1643">
        <v>2</v>
      </c>
      <c r="G24" s="1643">
        <v>2126</v>
      </c>
      <c r="H24" s="1642">
        <v>5.1560965130000005</v>
      </c>
      <c r="I24" s="1643">
        <v>0</v>
      </c>
      <c r="J24" s="1643">
        <v>0</v>
      </c>
      <c r="K24" s="1642">
        <v>0</v>
      </c>
      <c r="L24" s="1643">
        <v>0</v>
      </c>
      <c r="M24" s="1643">
        <v>0</v>
      </c>
      <c r="N24" s="1642">
        <v>0</v>
      </c>
      <c r="O24" s="1643">
        <v>0</v>
      </c>
      <c r="P24" s="1643">
        <v>1</v>
      </c>
      <c r="Q24" s="1642">
        <v>-1.0141284109589041E-3</v>
      </c>
      <c r="R24" s="1643">
        <v>1</v>
      </c>
      <c r="S24" s="1643">
        <v>1372</v>
      </c>
      <c r="T24" s="1642">
        <v>91.619919837491537</v>
      </c>
      <c r="U24" s="1643">
        <v>0</v>
      </c>
      <c r="V24" s="1643">
        <v>280</v>
      </c>
      <c r="W24" s="1642">
        <v>0.97455770499999883</v>
      </c>
      <c r="X24" s="1643">
        <v>0</v>
      </c>
      <c r="Y24" s="1643">
        <v>0</v>
      </c>
      <c r="Z24" s="1642">
        <v>0</v>
      </c>
      <c r="AA24" s="1643">
        <v>0</v>
      </c>
      <c r="AB24" s="1643">
        <v>0</v>
      </c>
      <c r="AC24" s="1642">
        <v>0</v>
      </c>
      <c r="AD24" s="1643">
        <v>0</v>
      </c>
      <c r="AE24" s="1643">
        <v>0</v>
      </c>
      <c r="AF24" s="1642">
        <v>0</v>
      </c>
      <c r="AG24" s="1643">
        <v>0</v>
      </c>
      <c r="AH24" s="1643">
        <v>0</v>
      </c>
      <c r="AI24" s="1642">
        <v>0</v>
      </c>
      <c r="AJ24" s="1643">
        <v>7</v>
      </c>
      <c r="AK24" s="1643">
        <v>345224</v>
      </c>
      <c r="AL24" s="1642">
        <v>65.100265906000203</v>
      </c>
      <c r="AM24" s="1643">
        <v>0</v>
      </c>
      <c r="AN24" s="1643">
        <v>2673</v>
      </c>
      <c r="AO24" s="1642">
        <v>1.5455615000000001E-2</v>
      </c>
      <c r="AP24" s="1643">
        <v>0</v>
      </c>
      <c r="AQ24" s="1643">
        <v>83</v>
      </c>
      <c r="AR24" s="1642">
        <v>1.6739399999999998E-3</v>
      </c>
      <c r="AS24" s="1643">
        <v>6</v>
      </c>
      <c r="AT24" s="1643">
        <v>468174</v>
      </c>
      <c r="AU24" s="1642">
        <v>13.177463647</v>
      </c>
      <c r="AV24" s="1643">
        <v>0</v>
      </c>
      <c r="AW24" s="1643">
        <v>240</v>
      </c>
      <c r="AX24" s="1642">
        <v>4.6999292999999998E-2</v>
      </c>
      <c r="AY24" s="1643">
        <v>0</v>
      </c>
      <c r="AZ24" s="1643">
        <v>7083</v>
      </c>
      <c r="BA24" s="1642">
        <v>15.258353399999999</v>
      </c>
      <c r="BB24" s="1643">
        <v>0</v>
      </c>
      <c r="BC24" s="1643">
        <v>0</v>
      </c>
      <c r="BD24" s="1642">
        <v>0</v>
      </c>
      <c r="BE24" s="1643">
        <v>1</v>
      </c>
      <c r="BF24" s="1643">
        <v>10</v>
      </c>
      <c r="BG24" s="1642">
        <v>2.4949999999999998E-3</v>
      </c>
      <c r="BH24" s="1643">
        <v>0</v>
      </c>
      <c r="BI24" s="1643">
        <v>0</v>
      </c>
      <c r="BJ24" s="1642">
        <v>0</v>
      </c>
      <c r="BK24" s="1643">
        <v>8</v>
      </c>
      <c r="BL24" s="1643">
        <v>167773</v>
      </c>
      <c r="BM24" s="1642">
        <v>58.007537712999998</v>
      </c>
      <c r="BN24" s="1643">
        <v>0</v>
      </c>
      <c r="BO24" s="1643">
        <v>3</v>
      </c>
      <c r="BP24" s="1642">
        <v>4.8870980000000003E-3</v>
      </c>
      <c r="BQ24" s="1643">
        <v>1</v>
      </c>
      <c r="BR24" s="1643">
        <v>190</v>
      </c>
      <c r="BS24" s="1642">
        <v>3.7572140000000004E-2</v>
      </c>
      <c r="BT24" s="1643">
        <v>0</v>
      </c>
      <c r="BU24" s="1643">
        <v>3873</v>
      </c>
      <c r="BV24" s="1642">
        <v>1.4565359889999996</v>
      </c>
      <c r="BW24" s="1641">
        <f>F24+I24+L24+O24+R24+U24+X24+AA24+AD24+AG24+AJ24+AM24+AP24+AS24+AV24+AY24+BB24+BE24+BH24+BK24+BN24+BQ24+BT24</f>
        <v>26</v>
      </c>
      <c r="BX24" s="1641">
        <f>G24+J24+M24+P24+S24+V24+Y24+AB24+AE24+AH24+AK24+AN24+AQ24+AT24+AW24+AZ24+BC24+BF24+BI24+BL24+BO24+BR24+BU24</f>
        <v>999105</v>
      </c>
      <c r="BY24" s="1640">
        <f>H24+K24+N24+Q24+T24+W24+Z24+AC24+AF24+AI24+AL24+AO24+AR24+AU24+AX24+BA24+BD24+BG24+BJ24+BM24+BP24+BS24+BV24</f>
        <v>250.85879966808082</v>
      </c>
      <c r="BZ24" s="1641">
        <f>BW24+C24</f>
        <v>603</v>
      </c>
      <c r="CA24" s="1641">
        <f>BX24+D24</f>
        <v>1593767</v>
      </c>
      <c r="CB24" s="1640">
        <f>BY24+E24</f>
        <v>421.93756925608079</v>
      </c>
    </row>
    <row r="25" spans="1:80" ht="15" customHeight="1" x14ac:dyDescent="0.2">
      <c r="A25" s="1645">
        <v>22</v>
      </c>
      <c r="B25" s="1644" t="s">
        <v>836</v>
      </c>
      <c r="C25" s="1643">
        <v>910</v>
      </c>
      <c r="D25" s="1643">
        <v>958731</v>
      </c>
      <c r="E25" s="1642">
        <v>1251.5945958540001</v>
      </c>
      <c r="F25" s="1643">
        <v>13</v>
      </c>
      <c r="G25" s="1643">
        <v>5932</v>
      </c>
      <c r="H25" s="1642">
        <v>52.175419995999995</v>
      </c>
      <c r="I25" s="1643">
        <v>0</v>
      </c>
      <c r="J25" s="1643">
        <v>0</v>
      </c>
      <c r="K25" s="1642">
        <v>0</v>
      </c>
      <c r="L25" s="1643">
        <v>0</v>
      </c>
      <c r="M25" s="1643">
        <v>0</v>
      </c>
      <c r="N25" s="1642">
        <v>0</v>
      </c>
      <c r="O25" s="1643">
        <v>0</v>
      </c>
      <c r="P25" s="1643">
        <v>0</v>
      </c>
      <c r="Q25" s="1642">
        <v>0</v>
      </c>
      <c r="R25" s="1643">
        <v>0</v>
      </c>
      <c r="S25" s="1643">
        <v>0</v>
      </c>
      <c r="T25" s="1642">
        <v>34.992683215999989</v>
      </c>
      <c r="U25" s="1643">
        <v>2</v>
      </c>
      <c r="V25" s="1643">
        <v>6124</v>
      </c>
      <c r="W25" s="1642">
        <v>13.93069279600001</v>
      </c>
      <c r="X25" s="1643">
        <v>0</v>
      </c>
      <c r="Y25" s="1643">
        <v>0</v>
      </c>
      <c r="Z25" s="1642">
        <v>0</v>
      </c>
      <c r="AA25" s="1643">
        <v>1</v>
      </c>
      <c r="AB25" s="1643">
        <v>95493</v>
      </c>
      <c r="AC25" s="1642">
        <v>2.8526232667888252</v>
      </c>
      <c r="AD25" s="1643">
        <v>0</v>
      </c>
      <c r="AE25" s="1643">
        <v>129</v>
      </c>
      <c r="AF25" s="1642">
        <v>2.9978231849315071E-2</v>
      </c>
      <c r="AG25" s="1643">
        <v>0</v>
      </c>
      <c r="AH25" s="1643">
        <v>4180</v>
      </c>
      <c r="AI25" s="1642">
        <v>62.170511026</v>
      </c>
      <c r="AJ25" s="1643">
        <v>6</v>
      </c>
      <c r="AK25" s="1643">
        <v>110056</v>
      </c>
      <c r="AL25" s="1642">
        <v>177.93211195700005</v>
      </c>
      <c r="AM25" s="1643">
        <v>1</v>
      </c>
      <c r="AN25" s="1643">
        <v>1282</v>
      </c>
      <c r="AO25" s="1642">
        <v>0.37081149999999996</v>
      </c>
      <c r="AP25" s="1643">
        <v>6</v>
      </c>
      <c r="AQ25" s="1643">
        <v>434359</v>
      </c>
      <c r="AR25" s="1642">
        <v>57.282822976000013</v>
      </c>
      <c r="AS25" s="1643">
        <v>17</v>
      </c>
      <c r="AT25" s="1643">
        <v>48134</v>
      </c>
      <c r="AU25" s="1642">
        <v>16.028033033000003</v>
      </c>
      <c r="AV25" s="1643">
        <v>2</v>
      </c>
      <c r="AW25" s="1643">
        <v>402</v>
      </c>
      <c r="AX25" s="1642">
        <v>7.3605605000000005E-2</v>
      </c>
      <c r="AY25" s="1643">
        <v>4</v>
      </c>
      <c r="AZ25" s="1643">
        <v>21604</v>
      </c>
      <c r="BA25" s="1642">
        <v>21.104540399999927</v>
      </c>
      <c r="BB25" s="1643">
        <v>3</v>
      </c>
      <c r="BC25" s="1643">
        <v>104935</v>
      </c>
      <c r="BD25" s="1642">
        <v>4.4391253919999221</v>
      </c>
      <c r="BE25" s="1643">
        <v>0</v>
      </c>
      <c r="BF25" s="1643">
        <v>0</v>
      </c>
      <c r="BG25" s="1642">
        <v>0</v>
      </c>
      <c r="BH25" s="1643">
        <v>0</v>
      </c>
      <c r="BI25" s="1643">
        <v>0</v>
      </c>
      <c r="BJ25" s="1642">
        <v>0</v>
      </c>
      <c r="BK25" s="1643">
        <v>3</v>
      </c>
      <c r="BL25" s="1643">
        <v>916716</v>
      </c>
      <c r="BM25" s="1642">
        <v>218.37162088400001</v>
      </c>
      <c r="BN25" s="1643">
        <v>1</v>
      </c>
      <c r="BO25" s="1643">
        <v>2749475</v>
      </c>
      <c r="BP25" s="1642">
        <v>149.18615471900006</v>
      </c>
      <c r="BQ25" s="1643">
        <v>0</v>
      </c>
      <c r="BR25" s="1643">
        <v>0</v>
      </c>
      <c r="BS25" s="1642">
        <v>0</v>
      </c>
      <c r="BT25" s="1643">
        <v>2</v>
      </c>
      <c r="BU25" s="1643">
        <v>7077</v>
      </c>
      <c r="BV25" s="1642">
        <v>2.8723361538600476</v>
      </c>
      <c r="BW25" s="1641">
        <f>F25+I25+L25+O25+R25+U25+X25+AA25+AD25+AG25+AJ25+AM25+AP25+AS25+AV25+AY25+BB25+BE25+BH25+BK25+BN25+BQ25+BT25</f>
        <v>61</v>
      </c>
      <c r="BX25" s="1641">
        <f>G25+J25+M25+P25+S25+V25+Y25+AB25+AE25+AH25+AK25+AN25+AQ25+AT25+AW25+AZ25+BC25+BF25+BI25+BL25+BO25+BR25+BU25</f>
        <v>4505898</v>
      </c>
      <c r="BY25" s="1640">
        <f>H25+K25+N25+Q25+T25+W25+Z25+AC25+AF25+AI25+AL25+AO25+AR25+AU25+AX25+BA25+BD25+BG25+BJ25+BM25+BP25+BS25+BV25</f>
        <v>813.8130711524982</v>
      </c>
      <c r="BZ25" s="1641">
        <f>BW25+C25</f>
        <v>971</v>
      </c>
      <c r="CA25" s="1641">
        <f>BX25+D25</f>
        <v>5464629</v>
      </c>
      <c r="CB25" s="1640">
        <f>BY25+E25</f>
        <v>2065.4076670064983</v>
      </c>
    </row>
    <row r="26" spans="1:80" ht="15" customHeight="1" x14ac:dyDescent="0.2">
      <c r="A26" s="1645">
        <v>23</v>
      </c>
      <c r="B26" s="1644" t="s">
        <v>150</v>
      </c>
      <c r="C26" s="1643">
        <v>0</v>
      </c>
      <c r="D26" s="1643">
        <v>0</v>
      </c>
      <c r="E26" s="1642">
        <v>0</v>
      </c>
      <c r="F26" s="1643">
        <v>0</v>
      </c>
      <c r="G26" s="1643">
        <v>0</v>
      </c>
      <c r="H26" s="1642">
        <v>0</v>
      </c>
      <c r="I26" s="1643">
        <v>0</v>
      </c>
      <c r="J26" s="1643">
        <v>0</v>
      </c>
      <c r="K26" s="1642">
        <v>0</v>
      </c>
      <c r="L26" s="1643">
        <v>0</v>
      </c>
      <c r="M26" s="1643">
        <v>0</v>
      </c>
      <c r="N26" s="1642">
        <v>0</v>
      </c>
      <c r="O26" s="1643">
        <v>0</v>
      </c>
      <c r="P26" s="1643">
        <v>0</v>
      </c>
      <c r="Q26" s="1642">
        <v>0</v>
      </c>
      <c r="R26" s="1643">
        <v>0</v>
      </c>
      <c r="S26" s="1643">
        <v>0</v>
      </c>
      <c r="T26" s="1642">
        <v>0</v>
      </c>
      <c r="U26" s="1643">
        <v>0</v>
      </c>
      <c r="V26" s="1643">
        <v>12</v>
      </c>
      <c r="W26" s="1642">
        <v>8.0095841000000001E-2</v>
      </c>
      <c r="X26" s="1643">
        <v>0</v>
      </c>
      <c r="Y26" s="1643">
        <v>0</v>
      </c>
      <c r="Z26" s="1642">
        <v>0</v>
      </c>
      <c r="AA26" s="1643">
        <v>0</v>
      </c>
      <c r="AB26" s="1643">
        <v>0</v>
      </c>
      <c r="AC26" s="1642">
        <v>0</v>
      </c>
      <c r="AD26" s="1643">
        <v>0</v>
      </c>
      <c r="AE26" s="1643">
        <v>-8</v>
      </c>
      <c r="AF26" s="1642">
        <v>-2.9799999999999999E-7</v>
      </c>
      <c r="AG26" s="1643">
        <v>0</v>
      </c>
      <c r="AH26" s="1643">
        <v>0</v>
      </c>
      <c r="AI26" s="1642">
        <v>0</v>
      </c>
      <c r="AJ26" s="1643">
        <v>0</v>
      </c>
      <c r="AK26" s="1643">
        <v>116</v>
      </c>
      <c r="AL26" s="1642">
        <v>1.7155699999999996E-2</v>
      </c>
      <c r="AM26" s="1643">
        <v>0</v>
      </c>
      <c r="AN26" s="1643">
        <v>0</v>
      </c>
      <c r="AO26" s="1642">
        <v>0</v>
      </c>
      <c r="AP26" s="1643">
        <v>0</v>
      </c>
      <c r="AQ26" s="1643">
        <v>0</v>
      </c>
      <c r="AR26" s="1642">
        <v>0</v>
      </c>
      <c r="AS26" s="1643">
        <v>0</v>
      </c>
      <c r="AT26" s="1643">
        <v>0</v>
      </c>
      <c r="AU26" s="1642">
        <v>0</v>
      </c>
      <c r="AV26" s="1643">
        <v>0</v>
      </c>
      <c r="AW26" s="1643">
        <v>-25</v>
      </c>
      <c r="AX26" s="1642">
        <v>-6.2853649999999994E-3</v>
      </c>
      <c r="AY26" s="1643">
        <v>0</v>
      </c>
      <c r="AZ26" s="1643">
        <v>45</v>
      </c>
      <c r="BA26" s="1642">
        <v>0.35026350000000006</v>
      </c>
      <c r="BB26" s="1643">
        <v>0</v>
      </c>
      <c r="BC26" s="1643">
        <v>0</v>
      </c>
      <c r="BD26" s="1642">
        <v>0</v>
      </c>
      <c r="BE26" s="1643">
        <v>0</v>
      </c>
      <c r="BF26" s="1643">
        <v>0</v>
      </c>
      <c r="BG26" s="1642">
        <v>0</v>
      </c>
      <c r="BH26" s="1643">
        <v>0</v>
      </c>
      <c r="BI26" s="1643">
        <v>0</v>
      </c>
      <c r="BJ26" s="1642">
        <v>0</v>
      </c>
      <c r="BK26" s="1643">
        <v>0</v>
      </c>
      <c r="BL26" s="1643">
        <v>13071</v>
      </c>
      <c r="BM26" s="1642">
        <v>8.1026288270000002</v>
      </c>
      <c r="BN26" s="1643">
        <v>0</v>
      </c>
      <c r="BO26" s="1643">
        <v>0</v>
      </c>
      <c r="BP26" s="1642">
        <v>0</v>
      </c>
      <c r="BQ26" s="1643">
        <v>0</v>
      </c>
      <c r="BR26" s="1643">
        <v>0</v>
      </c>
      <c r="BS26" s="1642">
        <v>0</v>
      </c>
      <c r="BT26" s="1643">
        <v>0</v>
      </c>
      <c r="BU26" s="1643">
        <v>8</v>
      </c>
      <c r="BV26" s="1642">
        <v>1.9802272999999999E-2</v>
      </c>
      <c r="BW26" s="1641">
        <f>F26+I26+L26+O26+R26+U26+X26+AA26+AD26+AG26+AJ26+AM26+AP26+AS26+AV26+AY26+BB26+BE26+BH26+BK26+BN26+BQ26+BT26</f>
        <v>0</v>
      </c>
      <c r="BX26" s="1641">
        <f>G26+J26+M26+P26+S26+V26+Y26+AB26+AE26+AH26+AK26+AN26+AQ26+AT26+AW26+AZ26+BC26+BF26+BI26+BL26+BO26+BR26+BU26</f>
        <v>13219</v>
      </c>
      <c r="BY26" s="1640">
        <f>H26+K26+N26+Q26+T26+W26+Z26+AC26+AF26+AI26+AL26+AO26+AR26+AU26+AX26+BA26+BD26+BG26+BJ26+BM26+BP26+BS26+BV26</f>
        <v>8.5636604779999992</v>
      </c>
      <c r="BZ26" s="1641">
        <f>BW26+C26</f>
        <v>0</v>
      </c>
      <c r="CA26" s="1641">
        <f>BX26+D26</f>
        <v>13219</v>
      </c>
      <c r="CB26" s="1640">
        <f>BY26+E26</f>
        <v>8.5636604779999992</v>
      </c>
    </row>
    <row r="27" spans="1:80" ht="15" customHeight="1" x14ac:dyDescent="0.2">
      <c r="A27" s="1645">
        <v>24</v>
      </c>
      <c r="B27" s="1644" t="s">
        <v>835</v>
      </c>
      <c r="C27" s="1667">
        <v>4679</v>
      </c>
      <c r="D27" s="1667">
        <v>3443439</v>
      </c>
      <c r="E27" s="1666">
        <v>19287.854429800998</v>
      </c>
      <c r="F27" s="1667">
        <v>31</v>
      </c>
      <c r="G27" s="1667">
        <v>99497</v>
      </c>
      <c r="H27" s="1666">
        <v>40.165991014999918</v>
      </c>
      <c r="I27" s="1667">
        <v>0</v>
      </c>
      <c r="J27" s="1667">
        <v>0</v>
      </c>
      <c r="K27" s="1666">
        <v>0</v>
      </c>
      <c r="L27" s="1667">
        <v>0</v>
      </c>
      <c r="M27" s="1667">
        <v>-18</v>
      </c>
      <c r="N27" s="1666">
        <v>0.62350430000000001</v>
      </c>
      <c r="O27" s="1667">
        <v>4</v>
      </c>
      <c r="P27" s="1667">
        <v>6119</v>
      </c>
      <c r="Q27" s="1666">
        <v>4.4669070338693482</v>
      </c>
      <c r="R27" s="1667">
        <v>14</v>
      </c>
      <c r="S27" s="1667">
        <v>234965</v>
      </c>
      <c r="T27" s="1666">
        <v>17.459227936830512</v>
      </c>
      <c r="U27" s="1667">
        <v>0</v>
      </c>
      <c r="V27" s="1667">
        <v>5588</v>
      </c>
      <c r="W27" s="1666">
        <v>28.518628079999974</v>
      </c>
      <c r="X27" s="1667">
        <v>2</v>
      </c>
      <c r="Y27" s="1667">
        <v>498</v>
      </c>
      <c r="Z27" s="1666">
        <v>8.6250795000000019E-2</v>
      </c>
      <c r="AA27" s="1667">
        <v>0</v>
      </c>
      <c r="AB27" s="1667">
        <v>119438</v>
      </c>
      <c r="AC27" s="1666">
        <v>6.5167805825803109</v>
      </c>
      <c r="AD27" s="1667">
        <v>0</v>
      </c>
      <c r="AE27" s="1667">
        <v>1106234</v>
      </c>
      <c r="AF27" s="1666">
        <v>58.622499263770329</v>
      </c>
      <c r="AG27" s="1667">
        <v>1</v>
      </c>
      <c r="AH27" s="1667">
        <v>3586</v>
      </c>
      <c r="AI27" s="1666">
        <v>0.84244120400000144</v>
      </c>
      <c r="AJ27" s="1667">
        <v>21</v>
      </c>
      <c r="AK27" s="1667">
        <v>3771107</v>
      </c>
      <c r="AL27" s="1666">
        <v>790.8194946050113</v>
      </c>
      <c r="AM27" s="1667">
        <v>88</v>
      </c>
      <c r="AN27" s="1667">
        <v>860487</v>
      </c>
      <c r="AO27" s="1666">
        <v>326.64560677399999</v>
      </c>
      <c r="AP27" s="1667">
        <v>28</v>
      </c>
      <c r="AQ27" s="1667">
        <v>215730</v>
      </c>
      <c r="AR27" s="1666">
        <v>15.238274841000038</v>
      </c>
      <c r="AS27" s="1667">
        <v>32</v>
      </c>
      <c r="AT27" s="1667">
        <v>1298529</v>
      </c>
      <c r="AU27" s="1666">
        <v>231.54743331398365</v>
      </c>
      <c r="AV27" s="1667">
        <v>8</v>
      </c>
      <c r="AW27" s="1667">
        <v>12034</v>
      </c>
      <c r="AX27" s="1666">
        <v>6.7973682669999986</v>
      </c>
      <c r="AY27" s="1667">
        <v>4</v>
      </c>
      <c r="AZ27" s="1667">
        <v>78748</v>
      </c>
      <c r="BA27" s="1666">
        <v>8.0423655999999824</v>
      </c>
      <c r="BB27" s="1667">
        <v>11</v>
      </c>
      <c r="BC27" s="1667">
        <v>23938</v>
      </c>
      <c r="BD27" s="1666">
        <v>6.9464764869999884</v>
      </c>
      <c r="BE27" s="1667">
        <v>15</v>
      </c>
      <c r="BF27" s="1667">
        <v>9082</v>
      </c>
      <c r="BG27" s="1666">
        <v>22.562210855000004</v>
      </c>
      <c r="BH27" s="1667">
        <v>0</v>
      </c>
      <c r="BI27" s="1667">
        <v>0</v>
      </c>
      <c r="BJ27" s="1666">
        <v>0</v>
      </c>
      <c r="BK27" s="1667">
        <v>31</v>
      </c>
      <c r="BL27" s="1667">
        <v>248378</v>
      </c>
      <c r="BM27" s="1666">
        <v>488.76941742799994</v>
      </c>
      <c r="BN27" s="1667">
        <v>8</v>
      </c>
      <c r="BO27" s="1667">
        <v>2280564</v>
      </c>
      <c r="BP27" s="1666">
        <v>87.031681195999937</v>
      </c>
      <c r="BQ27" s="1667">
        <v>2</v>
      </c>
      <c r="BR27" s="1667">
        <v>442</v>
      </c>
      <c r="BS27" s="1666">
        <v>3.4773304999999997E-2</v>
      </c>
      <c r="BT27" s="1667">
        <v>30</v>
      </c>
      <c r="BU27" s="1667">
        <v>81996</v>
      </c>
      <c r="BV27" s="1666">
        <v>8.2785190871144838</v>
      </c>
      <c r="BW27" s="1665">
        <f>F27+I27+L27+O27+R27+U27+X27+AA27+AD27+AG27+AJ27+AM27+AP27+AS27+AV27+AY27+BB27+BE27+BH27+BK27+BN27+BQ27+BT27</f>
        <v>330</v>
      </c>
      <c r="BX27" s="1665">
        <f>G27+J27+M27+P27+S27+V27+Y27+AB27+AE27+AH27+AK27+AN27+AQ27+AT27+AW27+AZ27+BC27+BF27+BI27+BL27+BO27+BR27+BU27</f>
        <v>10456942</v>
      </c>
      <c r="BY27" s="1664">
        <f>H27+K27+N27+Q27+T27+W27+Z27+AC27+AF27+AI27+AL27+AO27+AR27+AU27+AX27+BA27+BD27+BG27+BJ27+BM27+BP27+BS27+BV27</f>
        <v>2150.0158519701599</v>
      </c>
      <c r="BZ27" s="1665">
        <f>BW27+C27</f>
        <v>5009</v>
      </c>
      <c r="CA27" s="1665">
        <f>BX27+D27</f>
        <v>13900381</v>
      </c>
      <c r="CB27" s="1664">
        <f>BY27+E27</f>
        <v>21437.87028177116</v>
      </c>
    </row>
    <row r="28" spans="1:80" ht="15" customHeight="1" x14ac:dyDescent="0.2">
      <c r="A28" s="1645">
        <v>25</v>
      </c>
      <c r="B28" s="1644" t="s">
        <v>152</v>
      </c>
      <c r="C28" s="1643">
        <v>1792</v>
      </c>
      <c r="D28" s="1643">
        <v>1484183</v>
      </c>
      <c r="E28" s="1642">
        <v>3878.7314033030002</v>
      </c>
      <c r="F28" s="1643">
        <v>4</v>
      </c>
      <c r="G28" s="1643">
        <v>8872</v>
      </c>
      <c r="H28" s="1642">
        <v>19.504999469000261</v>
      </c>
      <c r="I28" s="1643">
        <v>0</v>
      </c>
      <c r="J28" s="1643">
        <v>0</v>
      </c>
      <c r="K28" s="1642">
        <v>0</v>
      </c>
      <c r="L28" s="1643">
        <v>0</v>
      </c>
      <c r="M28" s="1643">
        <v>0</v>
      </c>
      <c r="N28" s="1642">
        <v>0</v>
      </c>
      <c r="O28" s="1643">
        <v>10</v>
      </c>
      <c r="P28" s="1643">
        <v>40753</v>
      </c>
      <c r="Q28" s="1642">
        <v>4.4326764728608312</v>
      </c>
      <c r="R28" s="1643">
        <v>5</v>
      </c>
      <c r="S28" s="1643">
        <v>4718423</v>
      </c>
      <c r="T28" s="1642">
        <v>240.41749202930518</v>
      </c>
      <c r="U28" s="1643">
        <v>0</v>
      </c>
      <c r="V28" s="1643">
        <v>1833</v>
      </c>
      <c r="W28" s="1642">
        <v>11.54821901</v>
      </c>
      <c r="X28" s="1643">
        <v>5</v>
      </c>
      <c r="Y28" s="1643">
        <v>30521</v>
      </c>
      <c r="Z28" s="1642">
        <v>21.629013376999946</v>
      </c>
      <c r="AA28" s="1643">
        <v>0</v>
      </c>
      <c r="AB28" s="1643">
        <v>990</v>
      </c>
      <c r="AC28" s="1642">
        <v>0.8175426949439295</v>
      </c>
      <c r="AD28" s="1643">
        <v>1</v>
      </c>
      <c r="AE28" s="1643">
        <v>5086</v>
      </c>
      <c r="AF28" s="1642">
        <v>9.4080808283532402</v>
      </c>
      <c r="AG28" s="1643">
        <v>4</v>
      </c>
      <c r="AH28" s="1643">
        <v>6564</v>
      </c>
      <c r="AI28" s="1642">
        <v>6.0757087249999993</v>
      </c>
      <c r="AJ28" s="1643">
        <v>14</v>
      </c>
      <c r="AK28" s="1643">
        <v>10848800</v>
      </c>
      <c r="AL28" s="1642">
        <v>420.42265280999993</v>
      </c>
      <c r="AM28" s="1643">
        <v>46</v>
      </c>
      <c r="AN28" s="1643">
        <v>180837</v>
      </c>
      <c r="AO28" s="1642">
        <v>218.41625996100001</v>
      </c>
      <c r="AP28" s="1643">
        <v>22</v>
      </c>
      <c r="AQ28" s="1643">
        <v>-9819</v>
      </c>
      <c r="AR28" s="1642">
        <v>24.951787462999647</v>
      </c>
      <c r="AS28" s="1643">
        <v>33</v>
      </c>
      <c r="AT28" s="1643">
        <v>52855</v>
      </c>
      <c r="AU28" s="1642">
        <v>15.169215200000002</v>
      </c>
      <c r="AV28" s="1643">
        <v>4</v>
      </c>
      <c r="AW28" s="1643">
        <v>36076</v>
      </c>
      <c r="AX28" s="1642">
        <v>9.7734543210000009</v>
      </c>
      <c r="AY28" s="1643">
        <v>6</v>
      </c>
      <c r="AZ28" s="1643">
        <v>149425</v>
      </c>
      <c r="BA28" s="1642">
        <v>5.2467007999999966</v>
      </c>
      <c r="BB28" s="1643">
        <v>8</v>
      </c>
      <c r="BC28" s="1643">
        <v>61750</v>
      </c>
      <c r="BD28" s="1642">
        <v>8.2846142129999993</v>
      </c>
      <c r="BE28" s="1643">
        <v>0</v>
      </c>
      <c r="BF28" s="1643">
        <v>0</v>
      </c>
      <c r="BG28" s="1642">
        <v>-1.0560000000000001E-6</v>
      </c>
      <c r="BH28" s="1643">
        <v>0</v>
      </c>
      <c r="BI28" s="1643">
        <v>0</v>
      </c>
      <c r="BJ28" s="1642">
        <v>0</v>
      </c>
      <c r="BK28" s="1643">
        <v>13</v>
      </c>
      <c r="BL28" s="1643">
        <v>554570</v>
      </c>
      <c r="BM28" s="1642">
        <v>215.67715783399998</v>
      </c>
      <c r="BN28" s="1643">
        <v>9</v>
      </c>
      <c r="BO28" s="1643">
        <v>47029</v>
      </c>
      <c r="BP28" s="1642">
        <v>8.1894902139999921</v>
      </c>
      <c r="BQ28" s="1643">
        <v>1</v>
      </c>
      <c r="BR28" s="1643">
        <v>-23</v>
      </c>
      <c r="BS28" s="1642">
        <v>20.000136883</v>
      </c>
      <c r="BT28" s="1643">
        <v>1</v>
      </c>
      <c r="BU28" s="1643">
        <v>4902</v>
      </c>
      <c r="BV28" s="1642">
        <v>9.0243308169999938</v>
      </c>
      <c r="BW28" s="1641">
        <f>F28+I28+L28+O28+R28+U28+X28+AA28+AD28+AG28+AJ28+AM28+AP28+AS28+AV28+AY28+BB28+BE28+BH28+BK28+BN28+BQ28+BT28</f>
        <v>186</v>
      </c>
      <c r="BX28" s="1641">
        <f>G28+J28+M28+P28+S28+V28+Y28+AB28+AE28+AH28+AK28+AN28+AQ28+AT28+AW28+AZ28+BC28+BF28+BI28+BL28+BO28+BR28+BU28</f>
        <v>16739444</v>
      </c>
      <c r="BY28" s="1640">
        <f>H28+K28+N28+Q28+T28+W28+Z28+AC28+AF28+AI28+AL28+AO28+AR28+AU28+AX28+BA28+BD28+BG28+BJ28+BM28+BP28+BS28+BV28</f>
        <v>1268.9895320664632</v>
      </c>
      <c r="BZ28" s="1641">
        <f>BW28+C28</f>
        <v>1978</v>
      </c>
      <c r="CA28" s="1641">
        <f>BX28+D28</f>
        <v>18223627</v>
      </c>
      <c r="CB28" s="1640">
        <f>BY28+E28</f>
        <v>5147.7209353694634</v>
      </c>
    </row>
    <row r="29" spans="1:80" ht="15" customHeight="1" x14ac:dyDescent="0.2">
      <c r="A29" s="1645">
        <v>26</v>
      </c>
      <c r="B29" s="1644" t="s">
        <v>153</v>
      </c>
      <c r="C29" s="1643">
        <v>0</v>
      </c>
      <c r="D29" s="1643">
        <v>0</v>
      </c>
      <c r="E29" s="1642">
        <v>0</v>
      </c>
      <c r="F29" s="1643">
        <v>0</v>
      </c>
      <c r="G29" s="1643">
        <v>0</v>
      </c>
      <c r="H29" s="1642">
        <v>0</v>
      </c>
      <c r="I29" s="1643">
        <v>0</v>
      </c>
      <c r="J29" s="1643">
        <v>0</v>
      </c>
      <c r="K29" s="1642">
        <v>0</v>
      </c>
      <c r="L29" s="1643">
        <v>0</v>
      </c>
      <c r="M29" s="1643">
        <v>0</v>
      </c>
      <c r="N29" s="1642">
        <v>0</v>
      </c>
      <c r="O29" s="1643">
        <v>0</v>
      </c>
      <c r="P29" s="1643">
        <v>0</v>
      </c>
      <c r="Q29" s="1642">
        <v>0</v>
      </c>
      <c r="R29" s="1643">
        <v>0</v>
      </c>
      <c r="S29" s="1643">
        <v>0</v>
      </c>
      <c r="T29" s="1642">
        <v>17</v>
      </c>
      <c r="U29" s="1643">
        <v>0</v>
      </c>
      <c r="V29" s="1643">
        <v>0</v>
      </c>
      <c r="W29" s="1642">
        <v>0</v>
      </c>
      <c r="X29" s="1643">
        <v>0</v>
      </c>
      <c r="Y29" s="1643">
        <v>0</v>
      </c>
      <c r="Z29" s="1642">
        <v>0</v>
      </c>
      <c r="AA29" s="1643">
        <v>0</v>
      </c>
      <c r="AB29" s="1643">
        <v>0</v>
      </c>
      <c r="AC29" s="1642">
        <v>0</v>
      </c>
      <c r="AD29" s="1643">
        <v>0</v>
      </c>
      <c r="AE29" s="1643">
        <v>0</v>
      </c>
      <c r="AF29" s="1642">
        <v>0</v>
      </c>
      <c r="AG29" s="1643">
        <v>0</v>
      </c>
      <c r="AH29" s="1643">
        <v>0</v>
      </c>
      <c r="AI29" s="1642">
        <v>0</v>
      </c>
      <c r="AJ29" s="1643">
        <v>0</v>
      </c>
      <c r="AK29" s="1643">
        <v>4</v>
      </c>
      <c r="AL29" s="1642">
        <v>1.7527467000000003</v>
      </c>
      <c r="AM29" s="1643">
        <v>0</v>
      </c>
      <c r="AN29" s="1643">
        <v>0</v>
      </c>
      <c r="AO29" s="1642">
        <v>0</v>
      </c>
      <c r="AP29" s="1643">
        <v>0</v>
      </c>
      <c r="AQ29" s="1643">
        <v>0</v>
      </c>
      <c r="AR29" s="1642">
        <v>0</v>
      </c>
      <c r="AS29" s="1643">
        <v>0</v>
      </c>
      <c r="AT29" s="1643">
        <v>0</v>
      </c>
      <c r="AU29" s="1642">
        <v>0</v>
      </c>
      <c r="AV29" s="1643">
        <v>0</v>
      </c>
      <c r="AW29" s="1643">
        <v>0</v>
      </c>
      <c r="AX29" s="1642">
        <v>0</v>
      </c>
      <c r="AY29" s="1643">
        <v>0</v>
      </c>
      <c r="AZ29" s="1643">
        <v>875</v>
      </c>
      <c r="BA29" s="1642">
        <v>2.7341193000000015</v>
      </c>
      <c r="BB29" s="1643">
        <v>0</v>
      </c>
      <c r="BC29" s="1643">
        <v>0</v>
      </c>
      <c r="BD29" s="1642">
        <v>0</v>
      </c>
      <c r="BE29" s="1643">
        <v>0</v>
      </c>
      <c r="BF29" s="1643">
        <v>0</v>
      </c>
      <c r="BG29" s="1642">
        <v>0</v>
      </c>
      <c r="BH29" s="1643">
        <v>0</v>
      </c>
      <c r="BI29" s="1643">
        <v>0</v>
      </c>
      <c r="BJ29" s="1642">
        <v>0</v>
      </c>
      <c r="BK29" s="1643">
        <v>0</v>
      </c>
      <c r="BL29" s="1643">
        <v>19746</v>
      </c>
      <c r="BM29" s="1642">
        <v>9.1836582599999996</v>
      </c>
      <c r="BN29" s="1643">
        <v>0</v>
      </c>
      <c r="BO29" s="1643">
        <v>0</v>
      </c>
      <c r="BP29" s="1642">
        <v>0</v>
      </c>
      <c r="BQ29" s="1643">
        <v>0</v>
      </c>
      <c r="BR29" s="1643">
        <v>0</v>
      </c>
      <c r="BS29" s="1642">
        <v>0</v>
      </c>
      <c r="BT29" s="1643">
        <v>0</v>
      </c>
      <c r="BU29" s="1643">
        <v>4</v>
      </c>
      <c r="BV29" s="1642">
        <v>8.0114499999999998E-3</v>
      </c>
      <c r="BW29" s="1641">
        <f>F29+I29+L29+O29+R29+U29+X29+AA29+AD29+AG29+AJ29+AM29+AP29+AS29+AV29+AY29+BB29+BE29+BH29+BK29+BN29+BQ29+BT29</f>
        <v>0</v>
      </c>
      <c r="BX29" s="1641">
        <f>G29+J29+M29+P29+S29+V29+Y29+AB29+AE29+AH29+AK29+AN29+AQ29+AT29+AW29+AZ29+BC29+BF29+BI29+BL29+BO29+BR29+BU29</f>
        <v>20629</v>
      </c>
      <c r="BY29" s="1640">
        <f>H29+K29+N29+Q29+T29+W29+Z29+AC29+AF29+AI29+AL29+AO29+AR29+AU29+AX29+BA29+BD29+BG29+BJ29+BM29+BP29+BS29+BV29</f>
        <v>30.678535710000002</v>
      </c>
      <c r="BZ29" s="1641">
        <f>BW29+C29</f>
        <v>0</v>
      </c>
      <c r="CA29" s="1641">
        <f>BX29+D29</f>
        <v>20629</v>
      </c>
      <c r="CB29" s="1640">
        <f>BY29+E29</f>
        <v>30.678535710000002</v>
      </c>
    </row>
    <row r="30" spans="1:80" ht="15" customHeight="1" x14ac:dyDescent="0.2">
      <c r="A30" s="1645">
        <v>27</v>
      </c>
      <c r="B30" s="1644" t="s">
        <v>155</v>
      </c>
      <c r="C30" s="1643">
        <v>2904</v>
      </c>
      <c r="D30" s="1643">
        <v>1258094</v>
      </c>
      <c r="E30" s="1642">
        <v>1002.0994996139998</v>
      </c>
      <c r="F30" s="1643">
        <v>18</v>
      </c>
      <c r="G30" s="1643">
        <v>24919</v>
      </c>
      <c r="H30" s="1642">
        <v>32.930612647000075</v>
      </c>
      <c r="I30" s="1643">
        <v>0</v>
      </c>
      <c r="J30" s="1643">
        <v>0</v>
      </c>
      <c r="K30" s="1642">
        <v>0</v>
      </c>
      <c r="L30" s="1643">
        <v>0</v>
      </c>
      <c r="M30" s="1643">
        <v>0</v>
      </c>
      <c r="N30" s="1642">
        <v>0</v>
      </c>
      <c r="O30" s="1643">
        <v>4</v>
      </c>
      <c r="P30" s="1643">
        <v>18432</v>
      </c>
      <c r="Q30" s="1642">
        <v>9.3320706448264872</v>
      </c>
      <c r="R30" s="1643">
        <v>23</v>
      </c>
      <c r="S30" s="1643">
        <v>477531</v>
      </c>
      <c r="T30" s="1642">
        <v>216.83955193822044</v>
      </c>
      <c r="U30" s="1643">
        <v>5</v>
      </c>
      <c r="V30" s="1643">
        <v>569</v>
      </c>
      <c r="W30" s="1642">
        <v>2.0081685410000008</v>
      </c>
      <c r="X30" s="1643">
        <v>4</v>
      </c>
      <c r="Y30" s="1643">
        <v>992</v>
      </c>
      <c r="Z30" s="1642">
        <v>10.969691612</v>
      </c>
      <c r="AA30" s="1643">
        <v>1</v>
      </c>
      <c r="AB30" s="1643">
        <v>19070</v>
      </c>
      <c r="AC30" s="1642">
        <v>0.55345362361642225</v>
      </c>
      <c r="AD30" s="1643">
        <v>0</v>
      </c>
      <c r="AE30" s="1643">
        <v>793</v>
      </c>
      <c r="AF30" s="1642">
        <v>0.74163059315397284</v>
      </c>
      <c r="AG30" s="1643">
        <v>0</v>
      </c>
      <c r="AH30" s="1643">
        <v>1074</v>
      </c>
      <c r="AI30" s="1642">
        <v>0.359720869</v>
      </c>
      <c r="AJ30" s="1643">
        <v>6</v>
      </c>
      <c r="AK30" s="1643">
        <v>3689112</v>
      </c>
      <c r="AL30" s="1642">
        <v>422.62921050900036</v>
      </c>
      <c r="AM30" s="1643">
        <v>4</v>
      </c>
      <c r="AN30" s="1643">
        <v>3071</v>
      </c>
      <c r="AO30" s="1642">
        <v>6.0597282000000003</v>
      </c>
      <c r="AP30" s="1643">
        <v>11</v>
      </c>
      <c r="AQ30" s="1643">
        <v>411757</v>
      </c>
      <c r="AR30" s="1642">
        <v>15.491932509</v>
      </c>
      <c r="AS30" s="1643">
        <v>17</v>
      </c>
      <c r="AT30" s="1643">
        <v>790696</v>
      </c>
      <c r="AU30" s="1642">
        <v>38.112918328999989</v>
      </c>
      <c r="AV30" s="1643">
        <v>0</v>
      </c>
      <c r="AW30" s="1643">
        <v>208</v>
      </c>
      <c r="AX30" s="1642">
        <v>2.3558993999999996E-2</v>
      </c>
      <c r="AY30" s="1643">
        <v>4</v>
      </c>
      <c r="AZ30" s="1643">
        <v>55361</v>
      </c>
      <c r="BA30" s="1642">
        <v>48.510582799999995</v>
      </c>
      <c r="BB30" s="1643">
        <v>22</v>
      </c>
      <c r="BC30" s="1643">
        <v>51068</v>
      </c>
      <c r="BD30" s="1642">
        <v>5.1263534339999977</v>
      </c>
      <c r="BE30" s="1643">
        <v>0</v>
      </c>
      <c r="BF30" s="1643">
        <v>0</v>
      </c>
      <c r="BG30" s="1642">
        <v>-2.2868500000000004E-4</v>
      </c>
      <c r="BH30" s="1643">
        <v>0</v>
      </c>
      <c r="BI30" s="1643">
        <v>0</v>
      </c>
      <c r="BJ30" s="1642">
        <v>0</v>
      </c>
      <c r="BK30" s="1643">
        <v>15</v>
      </c>
      <c r="BL30" s="1643">
        <v>1345776</v>
      </c>
      <c r="BM30" s="1642">
        <v>334.47768933000003</v>
      </c>
      <c r="BN30" s="1643">
        <v>5</v>
      </c>
      <c r="BO30" s="1643">
        <v>57533</v>
      </c>
      <c r="BP30" s="1642">
        <v>8.876908663</v>
      </c>
      <c r="BQ30" s="1643">
        <v>1</v>
      </c>
      <c r="BR30" s="1643">
        <v>961685</v>
      </c>
      <c r="BS30" s="1642">
        <v>20.603980825000001</v>
      </c>
      <c r="BT30" s="1643">
        <v>21</v>
      </c>
      <c r="BU30" s="1643">
        <v>217370</v>
      </c>
      <c r="BV30" s="1642">
        <v>12.644064773997979</v>
      </c>
      <c r="BW30" s="1641">
        <f>F30+I30+L30+O30+R30+U30+X30+AA30+AD30+AG30+AJ30+AM30+AP30+AS30+AV30+AY30+BB30+BE30+BH30+BK30+BN30+BQ30+BT30</f>
        <v>161</v>
      </c>
      <c r="BX30" s="1641">
        <f>G30+J30+M30+P30+S30+V30+Y30+AB30+AE30+AH30+AK30+AN30+AQ30+AT30+AW30+AZ30+BC30+BF30+BI30+BL30+BO30+BR30+BU30</f>
        <v>8127017</v>
      </c>
      <c r="BY30" s="1640">
        <f>H30+K30+N30+Q30+T30+W30+Z30+AC30+AF30+AI30+AL30+AO30+AR30+AU30+AX30+BA30+BD30+BG30+BJ30+BM30+BP30+BS30+BV30</f>
        <v>1186.2916001508156</v>
      </c>
      <c r="BZ30" s="1641">
        <f>BW30+C30</f>
        <v>3065</v>
      </c>
      <c r="CA30" s="1641">
        <f>BX30+D30</f>
        <v>9385111</v>
      </c>
      <c r="CB30" s="1640">
        <f>BY30+E30</f>
        <v>2188.3910997648154</v>
      </c>
    </row>
    <row r="31" spans="1:80" ht="15" customHeight="1" x14ac:dyDescent="0.2">
      <c r="A31" s="1645">
        <v>28</v>
      </c>
      <c r="B31" s="1644" t="s">
        <v>167</v>
      </c>
      <c r="C31" s="1643">
        <v>976</v>
      </c>
      <c r="D31" s="1643">
        <v>247674</v>
      </c>
      <c r="E31" s="1642">
        <v>1162.0708043719999</v>
      </c>
      <c r="F31" s="1643">
        <v>0</v>
      </c>
      <c r="G31" s="1643">
        <v>4</v>
      </c>
      <c r="H31" s="1642">
        <v>1.5918233E-2</v>
      </c>
      <c r="I31" s="1643">
        <v>0</v>
      </c>
      <c r="J31" s="1643">
        <v>0</v>
      </c>
      <c r="K31" s="1642">
        <v>0</v>
      </c>
      <c r="L31" s="1643">
        <v>0</v>
      </c>
      <c r="M31" s="1643">
        <v>0</v>
      </c>
      <c r="N31" s="1642">
        <v>0</v>
      </c>
      <c r="O31" s="1643">
        <v>0</v>
      </c>
      <c r="P31" s="1643">
        <v>191</v>
      </c>
      <c r="Q31" s="1642">
        <v>4.1968667000000001E-2</v>
      </c>
      <c r="R31" s="1643">
        <v>0</v>
      </c>
      <c r="S31" s="1643">
        <v>0</v>
      </c>
      <c r="T31" s="1642">
        <v>0</v>
      </c>
      <c r="U31" s="1643">
        <v>0</v>
      </c>
      <c r="V31" s="1643">
        <v>47</v>
      </c>
      <c r="W31" s="1642">
        <v>0.15024638699999998</v>
      </c>
      <c r="X31" s="1643">
        <v>0</v>
      </c>
      <c r="Y31" s="1643">
        <v>0</v>
      </c>
      <c r="Z31" s="1642">
        <v>0</v>
      </c>
      <c r="AA31" s="1643">
        <v>0</v>
      </c>
      <c r="AB31" s="1643">
        <v>45</v>
      </c>
      <c r="AC31" s="1642">
        <v>1.6854883068493146E-3</v>
      </c>
      <c r="AD31" s="1643">
        <v>0</v>
      </c>
      <c r="AE31" s="1643">
        <v>295</v>
      </c>
      <c r="AF31" s="1642">
        <v>0.20650300555932202</v>
      </c>
      <c r="AG31" s="1643">
        <v>0</v>
      </c>
      <c r="AH31" s="1643">
        <v>0</v>
      </c>
      <c r="AI31" s="1642">
        <v>0</v>
      </c>
      <c r="AJ31" s="1643">
        <v>1</v>
      </c>
      <c r="AK31" s="1643">
        <v>328</v>
      </c>
      <c r="AL31" s="1642">
        <v>398.33863696699996</v>
      </c>
      <c r="AM31" s="1643">
        <v>0</v>
      </c>
      <c r="AN31" s="1643">
        <v>0</v>
      </c>
      <c r="AO31" s="1642">
        <v>0</v>
      </c>
      <c r="AP31" s="1643">
        <v>6</v>
      </c>
      <c r="AQ31" s="1643">
        <v>3121</v>
      </c>
      <c r="AR31" s="1642">
        <v>55.343182785999993</v>
      </c>
      <c r="AS31" s="1643">
        <v>1</v>
      </c>
      <c r="AT31" s="1643">
        <v>714</v>
      </c>
      <c r="AU31" s="1642">
        <v>6.7085665000000003E-2</v>
      </c>
      <c r="AV31" s="1643">
        <v>1</v>
      </c>
      <c r="AW31" s="1643">
        <v>40</v>
      </c>
      <c r="AX31" s="1642">
        <v>8.4287500000000005E-3</v>
      </c>
      <c r="AY31" s="1643">
        <v>0</v>
      </c>
      <c r="AZ31" s="1643">
        <v>5484</v>
      </c>
      <c r="BA31" s="1642">
        <v>54.284795805999934</v>
      </c>
      <c r="BB31" s="1643">
        <v>0</v>
      </c>
      <c r="BC31" s="1643">
        <v>0</v>
      </c>
      <c r="BD31" s="1642">
        <v>0</v>
      </c>
      <c r="BE31" s="1643">
        <v>0</v>
      </c>
      <c r="BF31" s="1643">
        <v>0</v>
      </c>
      <c r="BG31" s="1642">
        <v>0</v>
      </c>
      <c r="BH31" s="1643">
        <v>0</v>
      </c>
      <c r="BI31" s="1643">
        <v>0</v>
      </c>
      <c r="BJ31" s="1642">
        <v>0</v>
      </c>
      <c r="BK31" s="1643">
        <v>3</v>
      </c>
      <c r="BL31" s="1643">
        <v>97165</v>
      </c>
      <c r="BM31" s="1642">
        <v>142.97163514399998</v>
      </c>
      <c r="BN31" s="1643">
        <v>0</v>
      </c>
      <c r="BO31" s="1643">
        <v>24</v>
      </c>
      <c r="BP31" s="1642">
        <v>0.10752847099999999</v>
      </c>
      <c r="BQ31" s="1643">
        <v>0</v>
      </c>
      <c r="BR31" s="1643">
        <v>0</v>
      </c>
      <c r="BS31" s="1642">
        <v>0</v>
      </c>
      <c r="BT31" s="1643">
        <v>0</v>
      </c>
      <c r="BU31" s="1643">
        <v>677</v>
      </c>
      <c r="BV31" s="1642">
        <v>1.7079536299999998</v>
      </c>
      <c r="BW31" s="1641">
        <f>F31+I31+L31+O31+R31+U31+X31+AA31+AD31+AG31+AJ31+AM31+AP31+AS31+AV31+AY31+BB31+BE31+BH31+BK31+BN31+BQ31+BT31</f>
        <v>12</v>
      </c>
      <c r="BX31" s="1641">
        <f>G31+J31+M31+P31+S31+V31+Y31+AB31+AE31+AH31+AK31+AN31+AQ31+AT31+AW31+AZ31+BC31+BF31+BI31+BL31+BO31+BR31+BU31</f>
        <v>108135</v>
      </c>
      <c r="BY31" s="1640">
        <f>H31+K31+N31+Q31+T31+W31+Z31+AC31+AF31+AI31+AL31+AO31+AR31+AU31+AX31+BA31+BD31+BG31+BJ31+BM31+BP31+BS31+BV31</f>
        <v>653.24556899986601</v>
      </c>
      <c r="BZ31" s="1641">
        <f>BW31+C31</f>
        <v>988</v>
      </c>
      <c r="CA31" s="1641">
        <f>BX31+D31</f>
        <v>355809</v>
      </c>
      <c r="CB31" s="1640">
        <f>BY31+E31</f>
        <v>1815.3163733718659</v>
      </c>
    </row>
    <row r="32" spans="1:80" ht="15" customHeight="1" x14ac:dyDescent="0.2">
      <c r="A32" s="1645">
        <v>29</v>
      </c>
      <c r="B32" s="1644" t="s">
        <v>156</v>
      </c>
      <c r="C32" s="1643">
        <v>3492</v>
      </c>
      <c r="D32" s="1643">
        <v>1506531</v>
      </c>
      <c r="E32" s="1642">
        <v>8664.155107008999</v>
      </c>
      <c r="F32" s="1643">
        <v>17</v>
      </c>
      <c r="G32" s="1643">
        <v>7007</v>
      </c>
      <c r="H32" s="1642">
        <v>164.88092616700013</v>
      </c>
      <c r="I32" s="1643">
        <v>0</v>
      </c>
      <c r="J32" s="1643">
        <v>0</v>
      </c>
      <c r="K32" s="1642">
        <v>0</v>
      </c>
      <c r="L32" s="1643">
        <v>0</v>
      </c>
      <c r="M32" s="1643">
        <v>0</v>
      </c>
      <c r="N32" s="1642">
        <v>0</v>
      </c>
      <c r="O32" s="1643">
        <v>2</v>
      </c>
      <c r="P32" s="1643">
        <v>49142</v>
      </c>
      <c r="Q32" s="1642">
        <v>1.4355144446638508</v>
      </c>
      <c r="R32" s="1643">
        <v>7</v>
      </c>
      <c r="S32" s="1643">
        <v>8652204</v>
      </c>
      <c r="T32" s="1642">
        <v>718.94708181999965</v>
      </c>
      <c r="U32" s="1643">
        <v>0</v>
      </c>
      <c r="V32" s="1643">
        <v>535</v>
      </c>
      <c r="W32" s="1642">
        <v>1.1491041660000005</v>
      </c>
      <c r="X32" s="1643">
        <v>0</v>
      </c>
      <c r="Y32" s="1643">
        <v>0</v>
      </c>
      <c r="Z32" s="1642">
        <v>75</v>
      </c>
      <c r="AA32" s="1643">
        <v>0</v>
      </c>
      <c r="AB32" s="1643">
        <v>3077</v>
      </c>
      <c r="AC32" s="1642">
        <v>0.23574444089589144</v>
      </c>
      <c r="AD32" s="1643">
        <v>0</v>
      </c>
      <c r="AE32" s="1643">
        <v>887</v>
      </c>
      <c r="AF32" s="1642">
        <v>0.52881772200000055</v>
      </c>
      <c r="AG32" s="1643">
        <v>0</v>
      </c>
      <c r="AH32" s="1643">
        <v>0</v>
      </c>
      <c r="AI32" s="1642">
        <v>2.5000000000000001E-2</v>
      </c>
      <c r="AJ32" s="1643">
        <v>13</v>
      </c>
      <c r="AK32" s="1643">
        <v>9567894</v>
      </c>
      <c r="AL32" s="1642">
        <v>983.11926099400182</v>
      </c>
      <c r="AM32" s="1643">
        <v>79</v>
      </c>
      <c r="AN32" s="1643">
        <v>152352</v>
      </c>
      <c r="AO32" s="1642">
        <v>138.44509234099999</v>
      </c>
      <c r="AP32" s="1643">
        <v>7</v>
      </c>
      <c r="AQ32" s="1643">
        <v>42055</v>
      </c>
      <c r="AR32" s="1642">
        <v>214.05153818874174</v>
      </c>
      <c r="AS32" s="1643">
        <v>32</v>
      </c>
      <c r="AT32" s="1643">
        <v>2724856</v>
      </c>
      <c r="AU32" s="1642">
        <v>245.44976830899998</v>
      </c>
      <c r="AV32" s="1643">
        <v>1</v>
      </c>
      <c r="AW32" s="1643">
        <v>3785</v>
      </c>
      <c r="AX32" s="1642">
        <v>0.93958170600000002</v>
      </c>
      <c r="AY32" s="1643">
        <v>0</v>
      </c>
      <c r="AZ32" s="1643">
        <v>15870</v>
      </c>
      <c r="BA32" s="1642">
        <v>23.833624900000018</v>
      </c>
      <c r="BB32" s="1643">
        <v>15</v>
      </c>
      <c r="BC32" s="1643">
        <v>175197</v>
      </c>
      <c r="BD32" s="1642">
        <v>1.2429305040000012</v>
      </c>
      <c r="BE32" s="1643">
        <v>5</v>
      </c>
      <c r="BF32" s="1643">
        <v>34311</v>
      </c>
      <c r="BG32" s="1642">
        <v>9.5716084549999891</v>
      </c>
      <c r="BH32" s="1643">
        <v>0</v>
      </c>
      <c r="BI32" s="1643">
        <v>0</v>
      </c>
      <c r="BJ32" s="1642">
        <v>0</v>
      </c>
      <c r="BK32" s="1643">
        <v>22</v>
      </c>
      <c r="BL32" s="1643">
        <v>1100676</v>
      </c>
      <c r="BM32" s="1642">
        <v>832.49351747000208</v>
      </c>
      <c r="BN32" s="1643">
        <v>0</v>
      </c>
      <c r="BO32" s="1643">
        <v>10</v>
      </c>
      <c r="BP32" s="1642">
        <v>1.2182015000000003E-2</v>
      </c>
      <c r="BQ32" s="1643">
        <v>0</v>
      </c>
      <c r="BR32" s="1643">
        <v>0</v>
      </c>
      <c r="BS32" s="1642">
        <v>0</v>
      </c>
      <c r="BT32" s="1643">
        <v>3</v>
      </c>
      <c r="BU32" s="1643">
        <v>8436</v>
      </c>
      <c r="BV32" s="1642">
        <v>6.610320888940004</v>
      </c>
      <c r="BW32" s="1641">
        <f>F32+I32+L32+O32+R32+U32+X32+AA32+AD32+AG32+AJ32+AM32+AP32+AS32+AV32+AY32+BB32+BE32+BH32+BK32+BN32+BQ32+BT32</f>
        <v>203</v>
      </c>
      <c r="BX32" s="1641">
        <f>G32+J32+M32+P32+S32+V32+Y32+AB32+AE32+AH32+AK32+AN32+AQ32+AT32+AW32+AZ32+BC32+BF32+BI32+BL32+BO32+BR32+BU32</f>
        <v>22538294</v>
      </c>
      <c r="BY32" s="1640">
        <f>H32+K32+N32+Q32+T32+W32+Z32+AC32+AF32+AI32+AL32+AO32+AR32+AU32+AX32+BA32+BD32+BG32+BJ32+BM32+BP32+BS32+BV32</f>
        <v>3417.9716145322445</v>
      </c>
      <c r="BZ32" s="1641">
        <f>BW32+C32</f>
        <v>3695</v>
      </c>
      <c r="CA32" s="1641">
        <f>BX32+D32</f>
        <v>24044825</v>
      </c>
      <c r="CB32" s="1640">
        <f>BY32+E32</f>
        <v>12082.126721541244</v>
      </c>
    </row>
    <row r="33" spans="1:80" ht="15" customHeight="1" x14ac:dyDescent="0.2">
      <c r="A33" s="1645">
        <v>30</v>
      </c>
      <c r="B33" s="1644" t="s">
        <v>157</v>
      </c>
      <c r="C33" s="1643">
        <v>0</v>
      </c>
      <c r="D33" s="1643">
        <v>0</v>
      </c>
      <c r="E33" s="1642">
        <v>0</v>
      </c>
      <c r="F33" s="1643">
        <v>0</v>
      </c>
      <c r="G33" s="1643">
        <v>0</v>
      </c>
      <c r="H33" s="1642">
        <v>0</v>
      </c>
      <c r="I33" s="1643">
        <v>0</v>
      </c>
      <c r="J33" s="1643">
        <v>0</v>
      </c>
      <c r="K33" s="1642">
        <v>0</v>
      </c>
      <c r="L33" s="1643">
        <v>0</v>
      </c>
      <c r="M33" s="1643">
        <v>0</v>
      </c>
      <c r="N33" s="1642">
        <v>0</v>
      </c>
      <c r="O33" s="1643">
        <v>0</v>
      </c>
      <c r="P33" s="1643">
        <v>0</v>
      </c>
      <c r="Q33" s="1642">
        <v>0</v>
      </c>
      <c r="R33" s="1643">
        <v>0</v>
      </c>
      <c r="S33" s="1643">
        <v>0</v>
      </c>
      <c r="T33" s="1642">
        <v>0</v>
      </c>
      <c r="U33" s="1643">
        <v>0</v>
      </c>
      <c r="V33" s="1643">
        <v>0</v>
      </c>
      <c r="W33" s="1642">
        <v>0</v>
      </c>
      <c r="X33" s="1643">
        <v>0</v>
      </c>
      <c r="Y33" s="1643">
        <v>0</v>
      </c>
      <c r="Z33" s="1642">
        <v>0</v>
      </c>
      <c r="AA33" s="1643">
        <v>0</v>
      </c>
      <c r="AB33" s="1643">
        <v>0</v>
      </c>
      <c r="AC33" s="1642">
        <v>0</v>
      </c>
      <c r="AD33" s="1643">
        <v>0</v>
      </c>
      <c r="AE33" s="1643">
        <v>0</v>
      </c>
      <c r="AF33" s="1642">
        <v>0</v>
      </c>
      <c r="AG33" s="1643">
        <v>0</v>
      </c>
      <c r="AH33" s="1643">
        <v>0</v>
      </c>
      <c r="AI33" s="1642">
        <v>0</v>
      </c>
      <c r="AJ33" s="1643">
        <v>0</v>
      </c>
      <c r="AK33" s="1643">
        <v>0</v>
      </c>
      <c r="AL33" s="1642">
        <v>0</v>
      </c>
      <c r="AM33" s="1643">
        <v>0</v>
      </c>
      <c r="AN33" s="1643">
        <v>0</v>
      </c>
      <c r="AO33" s="1642">
        <v>0</v>
      </c>
      <c r="AP33" s="1643">
        <v>0</v>
      </c>
      <c r="AQ33" s="1643">
        <v>0</v>
      </c>
      <c r="AR33" s="1642">
        <v>0</v>
      </c>
      <c r="AS33" s="1643">
        <v>0</v>
      </c>
      <c r="AT33" s="1643">
        <v>0</v>
      </c>
      <c r="AU33" s="1642">
        <v>0</v>
      </c>
      <c r="AV33" s="1643">
        <v>0</v>
      </c>
      <c r="AW33" s="1643">
        <v>0</v>
      </c>
      <c r="AX33" s="1642">
        <v>0</v>
      </c>
      <c r="AY33" s="1643">
        <v>0</v>
      </c>
      <c r="AZ33" s="1643">
        <v>84</v>
      </c>
      <c r="BA33" s="1642">
        <v>0.18847970000000006</v>
      </c>
      <c r="BB33" s="1643">
        <v>0</v>
      </c>
      <c r="BC33" s="1643">
        <v>0</v>
      </c>
      <c r="BD33" s="1642">
        <v>0</v>
      </c>
      <c r="BE33" s="1643">
        <v>0</v>
      </c>
      <c r="BF33" s="1643">
        <v>0</v>
      </c>
      <c r="BG33" s="1642">
        <v>0</v>
      </c>
      <c r="BH33" s="1643">
        <v>0</v>
      </c>
      <c r="BI33" s="1643">
        <v>0</v>
      </c>
      <c r="BJ33" s="1642">
        <v>0</v>
      </c>
      <c r="BK33" s="1643">
        <v>0</v>
      </c>
      <c r="BL33" s="1643">
        <v>9505</v>
      </c>
      <c r="BM33" s="1642">
        <v>3.9680210000000002</v>
      </c>
      <c r="BN33" s="1643">
        <v>0</v>
      </c>
      <c r="BO33" s="1643">
        <v>0</v>
      </c>
      <c r="BP33" s="1642">
        <v>0</v>
      </c>
      <c r="BQ33" s="1643">
        <v>0</v>
      </c>
      <c r="BR33" s="1643">
        <v>0</v>
      </c>
      <c r="BS33" s="1642">
        <v>0</v>
      </c>
      <c r="BT33" s="1643">
        <v>0</v>
      </c>
      <c r="BU33" s="1643">
        <v>1</v>
      </c>
      <c r="BV33" s="1642">
        <v>1.03E-4</v>
      </c>
      <c r="BW33" s="1641">
        <f>F33+I33+L33+O33+R33+U33+X33+AA33+AD33+AG33+AJ33+AM33+AP33+AS33+AV33+AY33+BB33+BE33+BH33+BK33+BN33+BQ33+BT33</f>
        <v>0</v>
      </c>
      <c r="BX33" s="1641">
        <f>G33+J33+M33+P33+S33+V33+Y33+AB33+AE33+AH33+AK33+AN33+AQ33+AT33+AW33+AZ33+BC33+BF33+BI33+BL33+BO33+BR33+BU33</f>
        <v>9590</v>
      </c>
      <c r="BY33" s="1640">
        <f>H33+K33+N33+Q33+T33+W33+Z33+AC33+AF33+AI33+AL33+AO33+AR33+AU33+AX33+BA33+BD33+BG33+BJ33+BM33+BP33+BS33+BV33</f>
        <v>4.1566037000000007</v>
      </c>
      <c r="BZ33" s="1641">
        <f>BW33+C33</f>
        <v>0</v>
      </c>
      <c r="CA33" s="1641">
        <f>BX33+D33</f>
        <v>9590</v>
      </c>
      <c r="CB33" s="1640">
        <f>BY33+E33</f>
        <v>4.1566037000000007</v>
      </c>
    </row>
    <row r="34" spans="1:80" ht="15" customHeight="1" x14ac:dyDescent="0.2">
      <c r="A34" s="1645">
        <v>31</v>
      </c>
      <c r="B34" s="1644" t="s">
        <v>158</v>
      </c>
      <c r="C34" s="1643">
        <v>507</v>
      </c>
      <c r="D34" s="1643">
        <v>475299</v>
      </c>
      <c r="E34" s="1642">
        <v>455.631276372</v>
      </c>
      <c r="F34" s="1643">
        <v>0</v>
      </c>
      <c r="G34" s="1643">
        <v>172</v>
      </c>
      <c r="H34" s="1642">
        <v>2.9677052999999995E-2</v>
      </c>
      <c r="I34" s="1643">
        <v>0</v>
      </c>
      <c r="J34" s="1643">
        <v>0</v>
      </c>
      <c r="K34" s="1642">
        <v>0</v>
      </c>
      <c r="L34" s="1643">
        <v>0</v>
      </c>
      <c r="M34" s="1643">
        <v>0</v>
      </c>
      <c r="N34" s="1642">
        <v>0</v>
      </c>
      <c r="O34" s="1643">
        <v>0</v>
      </c>
      <c r="P34" s="1643">
        <v>0</v>
      </c>
      <c r="Q34" s="1642">
        <v>0</v>
      </c>
      <c r="R34" s="1643">
        <v>0</v>
      </c>
      <c r="S34" s="1643">
        <v>1062</v>
      </c>
      <c r="T34" s="1642">
        <v>1.6234369805762709</v>
      </c>
      <c r="U34" s="1643">
        <v>0</v>
      </c>
      <c r="V34" s="1643">
        <v>19</v>
      </c>
      <c r="W34" s="1642">
        <v>8.7201999999999991E-3</v>
      </c>
      <c r="X34" s="1643">
        <v>0</v>
      </c>
      <c r="Y34" s="1643">
        <v>0</v>
      </c>
      <c r="Z34" s="1642">
        <v>0</v>
      </c>
      <c r="AA34" s="1643">
        <v>0</v>
      </c>
      <c r="AB34" s="1643">
        <v>0</v>
      </c>
      <c r="AC34" s="1642">
        <v>0</v>
      </c>
      <c r="AD34" s="1643">
        <v>0</v>
      </c>
      <c r="AE34" s="1643">
        <v>236</v>
      </c>
      <c r="AF34" s="1642">
        <v>3.8572700534246537E-2</v>
      </c>
      <c r="AG34" s="1643">
        <v>0</v>
      </c>
      <c r="AH34" s="1643">
        <v>0</v>
      </c>
      <c r="AI34" s="1642">
        <v>0</v>
      </c>
      <c r="AJ34" s="1643">
        <v>2</v>
      </c>
      <c r="AK34" s="1643">
        <v>105</v>
      </c>
      <c r="AL34" s="1642">
        <v>0.77694180000000002</v>
      </c>
      <c r="AM34" s="1643">
        <v>0</v>
      </c>
      <c r="AN34" s="1643">
        <v>0</v>
      </c>
      <c r="AO34" s="1642">
        <v>0</v>
      </c>
      <c r="AP34" s="1643">
        <v>0</v>
      </c>
      <c r="AQ34" s="1643">
        <v>0</v>
      </c>
      <c r="AR34" s="1642">
        <v>0</v>
      </c>
      <c r="AS34" s="1643">
        <v>0</v>
      </c>
      <c r="AT34" s="1643">
        <v>0</v>
      </c>
      <c r="AU34" s="1642">
        <v>0</v>
      </c>
      <c r="AV34" s="1643">
        <v>0</v>
      </c>
      <c r="AW34" s="1643">
        <v>69</v>
      </c>
      <c r="AX34" s="1642">
        <v>3.2775559999999996E-3</v>
      </c>
      <c r="AY34" s="1643">
        <v>0</v>
      </c>
      <c r="AZ34" s="1643">
        <v>588</v>
      </c>
      <c r="BA34" s="1642">
        <v>1.2912138000000002</v>
      </c>
      <c r="BB34" s="1643">
        <v>0</v>
      </c>
      <c r="BC34" s="1643">
        <v>0</v>
      </c>
      <c r="BD34" s="1642">
        <v>0</v>
      </c>
      <c r="BE34" s="1643">
        <v>0</v>
      </c>
      <c r="BF34" s="1643">
        <v>0</v>
      </c>
      <c r="BG34" s="1642">
        <v>0</v>
      </c>
      <c r="BH34" s="1643">
        <v>0</v>
      </c>
      <c r="BI34" s="1643">
        <v>0</v>
      </c>
      <c r="BJ34" s="1642">
        <v>0</v>
      </c>
      <c r="BK34" s="1643">
        <v>5</v>
      </c>
      <c r="BL34" s="1643">
        <v>5310</v>
      </c>
      <c r="BM34" s="1642">
        <v>10.593174818000001</v>
      </c>
      <c r="BN34" s="1643">
        <v>0</v>
      </c>
      <c r="BO34" s="1643">
        <v>0</v>
      </c>
      <c r="BP34" s="1642">
        <v>0</v>
      </c>
      <c r="BQ34" s="1643">
        <v>0</v>
      </c>
      <c r="BR34" s="1643">
        <v>0</v>
      </c>
      <c r="BS34" s="1642">
        <v>0</v>
      </c>
      <c r="BT34" s="1643">
        <v>1</v>
      </c>
      <c r="BU34" s="1643">
        <v>438</v>
      </c>
      <c r="BV34" s="1642">
        <v>0.53478416399999995</v>
      </c>
      <c r="BW34" s="1641">
        <f>F34+I34+L34+O34+R34+U34+X34+AA34+AD34+AG34+AJ34+AM34+AP34+AS34+AV34+AY34+BB34+BE34+BH34+BK34+BN34+BQ34+BT34</f>
        <v>8</v>
      </c>
      <c r="BX34" s="1641">
        <f>G34+J34+M34+P34+S34+V34+Y34+AB34+AE34+AH34+AK34+AN34+AQ34+AT34+AW34+AZ34+BC34+BF34+BI34+BL34+BO34+BR34+BU34</f>
        <v>7999</v>
      </c>
      <c r="BY34" s="1640">
        <f>H34+K34+N34+Q34+T34+W34+Z34+AC34+AF34+AI34+AL34+AO34+AR34+AU34+AX34+BA34+BD34+BG34+BJ34+BM34+BP34+BS34+BV34</f>
        <v>14.899799072110518</v>
      </c>
      <c r="BZ34" s="1641">
        <f>BW34+C34</f>
        <v>515</v>
      </c>
      <c r="CA34" s="1641">
        <f>BX34+D34</f>
        <v>483298</v>
      </c>
      <c r="CB34" s="1640">
        <f>BY34+E34</f>
        <v>470.53107544411051</v>
      </c>
    </row>
    <row r="35" spans="1:80" ht="15" customHeight="1" x14ac:dyDescent="0.2">
      <c r="A35" s="1645">
        <v>32</v>
      </c>
      <c r="B35" s="1644" t="s">
        <v>834</v>
      </c>
      <c r="C35" s="1643">
        <v>0</v>
      </c>
      <c r="D35" s="1643">
        <v>0</v>
      </c>
      <c r="E35" s="1642">
        <v>0</v>
      </c>
      <c r="F35" s="1643">
        <v>0</v>
      </c>
      <c r="G35" s="1643">
        <v>0</v>
      </c>
      <c r="H35" s="1642">
        <v>0</v>
      </c>
      <c r="I35" s="1643">
        <v>0</v>
      </c>
      <c r="J35" s="1643">
        <v>0</v>
      </c>
      <c r="K35" s="1642">
        <v>0</v>
      </c>
      <c r="L35" s="1643">
        <v>0</v>
      </c>
      <c r="M35" s="1643">
        <v>0</v>
      </c>
      <c r="N35" s="1642">
        <v>0</v>
      </c>
      <c r="O35" s="1643">
        <v>0</v>
      </c>
      <c r="P35" s="1643">
        <v>0</v>
      </c>
      <c r="Q35" s="1642">
        <v>0</v>
      </c>
      <c r="R35" s="1643">
        <v>0</v>
      </c>
      <c r="S35" s="1643">
        <v>0</v>
      </c>
      <c r="T35" s="1642">
        <v>0</v>
      </c>
      <c r="U35" s="1643">
        <v>0</v>
      </c>
      <c r="V35" s="1643">
        <v>0</v>
      </c>
      <c r="W35" s="1642">
        <v>0</v>
      </c>
      <c r="X35" s="1643">
        <v>0</v>
      </c>
      <c r="Y35" s="1643">
        <v>0</v>
      </c>
      <c r="Z35" s="1642">
        <v>0</v>
      </c>
      <c r="AA35" s="1643">
        <v>0</v>
      </c>
      <c r="AB35" s="1643">
        <v>0</v>
      </c>
      <c r="AC35" s="1642">
        <v>0</v>
      </c>
      <c r="AD35" s="1643">
        <v>0</v>
      </c>
      <c r="AE35" s="1643">
        <v>0</v>
      </c>
      <c r="AF35" s="1642">
        <v>0</v>
      </c>
      <c r="AG35" s="1643">
        <v>0</v>
      </c>
      <c r="AH35" s="1643">
        <v>0</v>
      </c>
      <c r="AI35" s="1642">
        <v>0</v>
      </c>
      <c r="AJ35" s="1643">
        <v>0</v>
      </c>
      <c r="AK35" s="1643">
        <v>438</v>
      </c>
      <c r="AL35" s="1642">
        <v>2.9625351000000039E-2</v>
      </c>
      <c r="AM35" s="1643">
        <v>0</v>
      </c>
      <c r="AN35" s="1643">
        <v>0</v>
      </c>
      <c r="AO35" s="1642">
        <v>0</v>
      </c>
      <c r="AP35" s="1643">
        <v>0</v>
      </c>
      <c r="AQ35" s="1643">
        <v>1404</v>
      </c>
      <c r="AR35" s="1642">
        <v>0.100346031</v>
      </c>
      <c r="AS35" s="1643">
        <v>1</v>
      </c>
      <c r="AT35" s="1643">
        <v>496</v>
      </c>
      <c r="AU35" s="1642">
        <v>0.63114748499999995</v>
      </c>
      <c r="AV35" s="1643">
        <v>0</v>
      </c>
      <c r="AW35" s="1643">
        <v>43</v>
      </c>
      <c r="AX35" s="1642">
        <v>4.7453199999999995E-4</v>
      </c>
      <c r="AY35" s="1643">
        <v>0</v>
      </c>
      <c r="AZ35" s="1643">
        <v>13</v>
      </c>
      <c r="BA35" s="1642">
        <v>4.1022000000000003E-3</v>
      </c>
      <c r="BB35" s="1643">
        <v>0</v>
      </c>
      <c r="BC35" s="1643">
        <v>0</v>
      </c>
      <c r="BD35" s="1642">
        <v>0</v>
      </c>
      <c r="BE35" s="1643">
        <v>0</v>
      </c>
      <c r="BF35" s="1643">
        <v>0</v>
      </c>
      <c r="BG35" s="1642">
        <v>0</v>
      </c>
      <c r="BH35" s="1643">
        <v>0</v>
      </c>
      <c r="BI35" s="1643">
        <v>0</v>
      </c>
      <c r="BJ35" s="1642">
        <v>0</v>
      </c>
      <c r="BK35" s="1643">
        <v>0</v>
      </c>
      <c r="BL35" s="1643">
        <v>1517</v>
      </c>
      <c r="BM35" s="1642">
        <v>0.41424050000000001</v>
      </c>
      <c r="BN35" s="1643">
        <v>0</v>
      </c>
      <c r="BO35" s="1643">
        <v>0</v>
      </c>
      <c r="BP35" s="1642">
        <v>0</v>
      </c>
      <c r="BQ35" s="1643">
        <v>0</v>
      </c>
      <c r="BR35" s="1643">
        <v>0</v>
      </c>
      <c r="BS35" s="1642">
        <v>0</v>
      </c>
      <c r="BT35" s="1643">
        <v>0</v>
      </c>
      <c r="BU35" s="1643">
        <v>72</v>
      </c>
      <c r="BV35" s="1642">
        <v>8.3521573000000002E-2</v>
      </c>
      <c r="BW35" s="1641">
        <f>F35+I35+L35+O35+R35+U35+X35+AA35+AD35+AG35+AJ35+AM35+AP35+AS35+AV35+AY35+BB35+BE35+BH35+BK35+BN35+BQ35+BT35</f>
        <v>1</v>
      </c>
      <c r="BX35" s="1641">
        <f>G35+J35+M35+P35+S35+V35+Y35+AB35+AE35+AH35+AK35+AN35+AQ35+AT35+AW35+AZ35+BC35+BF35+BI35+BL35+BO35+BR35+BU35</f>
        <v>3983</v>
      </c>
      <c r="BY35" s="1640">
        <f>H35+K35+N35+Q35+T35+W35+Z35+AC35+AF35+AI35+AL35+AO35+AR35+AU35+AX35+BA35+BD35+BG35+BJ35+BM35+BP35+BS35+BV35</f>
        <v>1.2634576720000001</v>
      </c>
      <c r="BZ35" s="1641">
        <f>BW35+C35</f>
        <v>1</v>
      </c>
      <c r="CA35" s="1641">
        <f>BX35+D35</f>
        <v>3983</v>
      </c>
      <c r="CB35" s="1640">
        <f>BY35+E35</f>
        <v>1.2634576720000001</v>
      </c>
    </row>
    <row r="36" spans="1:80" ht="15" customHeight="1" x14ac:dyDescent="0.2">
      <c r="A36" s="1645">
        <v>33</v>
      </c>
      <c r="B36" s="1644" t="s">
        <v>833</v>
      </c>
      <c r="C36" s="1643">
        <v>1418</v>
      </c>
      <c r="D36" s="1643">
        <v>2414451</v>
      </c>
      <c r="E36" s="1642">
        <v>22213.530516972001</v>
      </c>
      <c r="F36" s="1643">
        <v>11</v>
      </c>
      <c r="G36" s="1643">
        <v>16441</v>
      </c>
      <c r="H36" s="1642">
        <v>104.33266430099999</v>
      </c>
      <c r="I36" s="1643">
        <v>0</v>
      </c>
      <c r="J36" s="1643">
        <v>0</v>
      </c>
      <c r="K36" s="1642">
        <v>0</v>
      </c>
      <c r="L36" s="1643">
        <v>0</v>
      </c>
      <c r="M36" s="1643">
        <v>-16</v>
      </c>
      <c r="N36" s="1642">
        <v>4</v>
      </c>
      <c r="O36" s="1643">
        <v>11</v>
      </c>
      <c r="P36" s="1643">
        <v>11342</v>
      </c>
      <c r="Q36" s="1642">
        <v>6.4472748381408014</v>
      </c>
      <c r="R36" s="1643">
        <v>20</v>
      </c>
      <c r="S36" s="1643">
        <v>1869290</v>
      </c>
      <c r="T36" s="1642">
        <v>353.85020709409815</v>
      </c>
      <c r="U36" s="1643">
        <v>2</v>
      </c>
      <c r="V36" s="1643">
        <v>5275</v>
      </c>
      <c r="W36" s="1642">
        <v>11.82929478</v>
      </c>
      <c r="X36" s="1643">
        <v>1</v>
      </c>
      <c r="Y36" s="1643">
        <v>44407</v>
      </c>
      <c r="Z36" s="1642">
        <v>192.35053265099998</v>
      </c>
      <c r="AA36" s="1643">
        <v>1</v>
      </c>
      <c r="AB36" s="1643">
        <v>898</v>
      </c>
      <c r="AC36" s="1642">
        <v>1.0644822938770346</v>
      </c>
      <c r="AD36" s="1643">
        <v>0</v>
      </c>
      <c r="AE36" s="1643">
        <v>1394</v>
      </c>
      <c r="AF36" s="1642">
        <v>2.4061542944522083</v>
      </c>
      <c r="AG36" s="1643">
        <v>3</v>
      </c>
      <c r="AH36" s="1643">
        <v>16581</v>
      </c>
      <c r="AI36" s="1642">
        <v>11.587060664999992</v>
      </c>
      <c r="AJ36" s="1643">
        <v>18</v>
      </c>
      <c r="AK36" s="1643">
        <v>1156518</v>
      </c>
      <c r="AL36" s="1642">
        <v>1450.3127236800008</v>
      </c>
      <c r="AM36" s="1643">
        <v>237</v>
      </c>
      <c r="AN36" s="1643">
        <v>1159237</v>
      </c>
      <c r="AO36" s="1642">
        <v>632.86549468499993</v>
      </c>
      <c r="AP36" s="1643">
        <v>23</v>
      </c>
      <c r="AQ36" s="1643">
        <v>93037</v>
      </c>
      <c r="AR36" s="1642">
        <v>25.412983899999983</v>
      </c>
      <c r="AS36" s="1643">
        <v>50</v>
      </c>
      <c r="AT36" s="1643">
        <v>1061737</v>
      </c>
      <c r="AU36" s="1642">
        <v>123.265290986</v>
      </c>
      <c r="AV36" s="1643">
        <v>4</v>
      </c>
      <c r="AW36" s="1643">
        <v>765</v>
      </c>
      <c r="AX36" s="1642">
        <v>2.9247871109999997</v>
      </c>
      <c r="AY36" s="1643">
        <v>3</v>
      </c>
      <c r="AZ36" s="1643">
        <v>10564</v>
      </c>
      <c r="BA36" s="1642">
        <v>15.417561399999991</v>
      </c>
      <c r="BB36" s="1643">
        <v>17</v>
      </c>
      <c r="BC36" s="1643">
        <v>138978</v>
      </c>
      <c r="BD36" s="1642">
        <v>3.2894171350001233</v>
      </c>
      <c r="BE36" s="1643">
        <v>13</v>
      </c>
      <c r="BF36" s="1643">
        <v>3273</v>
      </c>
      <c r="BG36" s="1642">
        <v>149.1635190623</v>
      </c>
      <c r="BH36" s="1643">
        <v>0</v>
      </c>
      <c r="BI36" s="1643">
        <v>0</v>
      </c>
      <c r="BJ36" s="1642">
        <v>0</v>
      </c>
      <c r="BK36" s="1643">
        <v>25</v>
      </c>
      <c r="BL36" s="1643">
        <v>281143</v>
      </c>
      <c r="BM36" s="1642">
        <v>1215.7790886409998</v>
      </c>
      <c r="BN36" s="1643">
        <v>6</v>
      </c>
      <c r="BO36" s="1643">
        <v>17968</v>
      </c>
      <c r="BP36" s="1642">
        <v>6.5745186540000011</v>
      </c>
      <c r="BQ36" s="1643">
        <v>7</v>
      </c>
      <c r="BR36" s="1643">
        <v>4551</v>
      </c>
      <c r="BS36" s="1642">
        <v>56.425967888000002</v>
      </c>
      <c r="BT36" s="1643">
        <v>50</v>
      </c>
      <c r="BU36" s="1643">
        <v>43617</v>
      </c>
      <c r="BV36" s="1642">
        <v>26.908571038399927</v>
      </c>
      <c r="BW36" s="1641">
        <f>F36+I36+L36+O36+R36+U36+X36+AA36+AD36+AG36+AJ36+AM36+AP36+AS36+AV36+AY36+BB36+BE36+BH36+BK36+BN36+BQ36+BT36</f>
        <v>502</v>
      </c>
      <c r="BX36" s="1641">
        <f>G36+J36+M36+P36+S36+V36+Y36+AB36+AE36+AH36+AK36+AN36+AQ36+AT36+AW36+AZ36+BC36+BF36+BI36+BL36+BO36+BR36+BU36</f>
        <v>5937000</v>
      </c>
      <c r="BY36" s="1640">
        <f>H36+K36+N36+Q36+T36+W36+Z36+AC36+AF36+AI36+AL36+AO36+AR36+AU36+AX36+BA36+BD36+BG36+BJ36+BM36+BP36+BS36+BV36</f>
        <v>4396.2075950982689</v>
      </c>
      <c r="BZ36" s="1641">
        <f>BW36+C36</f>
        <v>1920</v>
      </c>
      <c r="CA36" s="1641">
        <f>BX36+D36</f>
        <v>8351451</v>
      </c>
      <c r="CB36" s="1640">
        <f>BY36+E36</f>
        <v>26609.73811207027</v>
      </c>
    </row>
    <row r="37" spans="1:80" ht="15" customHeight="1" x14ac:dyDescent="0.2">
      <c r="A37" s="1645">
        <v>34</v>
      </c>
      <c r="B37" s="1644" t="s">
        <v>162</v>
      </c>
      <c r="C37" s="1643">
        <v>0</v>
      </c>
      <c r="D37" s="1643">
        <v>0</v>
      </c>
      <c r="E37" s="1642">
        <v>0</v>
      </c>
      <c r="F37" s="1643">
        <v>0</v>
      </c>
      <c r="G37" s="1643">
        <v>0</v>
      </c>
      <c r="H37" s="1642">
        <v>0</v>
      </c>
      <c r="I37" s="1643">
        <v>0</v>
      </c>
      <c r="J37" s="1643">
        <v>0</v>
      </c>
      <c r="K37" s="1642">
        <v>0</v>
      </c>
      <c r="L37" s="1643">
        <v>0</v>
      </c>
      <c r="M37" s="1643">
        <v>0</v>
      </c>
      <c r="N37" s="1642">
        <v>0</v>
      </c>
      <c r="O37" s="1643">
        <v>0</v>
      </c>
      <c r="P37" s="1643">
        <v>0</v>
      </c>
      <c r="Q37" s="1642">
        <v>0</v>
      </c>
      <c r="R37" s="1643">
        <v>0</v>
      </c>
      <c r="S37" s="1643">
        <v>0</v>
      </c>
      <c r="T37" s="1642">
        <v>0</v>
      </c>
      <c r="U37" s="1643">
        <v>0</v>
      </c>
      <c r="V37" s="1643">
        <v>0</v>
      </c>
      <c r="W37" s="1642">
        <v>0</v>
      </c>
      <c r="X37" s="1643">
        <v>0</v>
      </c>
      <c r="Y37" s="1643">
        <v>0</v>
      </c>
      <c r="Z37" s="1642">
        <v>0</v>
      </c>
      <c r="AA37" s="1643">
        <v>0</v>
      </c>
      <c r="AB37" s="1643">
        <v>0</v>
      </c>
      <c r="AC37" s="1642">
        <v>0</v>
      </c>
      <c r="AD37" s="1643">
        <v>0</v>
      </c>
      <c r="AE37" s="1643">
        <v>0</v>
      </c>
      <c r="AF37" s="1642">
        <v>0</v>
      </c>
      <c r="AG37" s="1643">
        <v>0</v>
      </c>
      <c r="AH37" s="1643">
        <v>0</v>
      </c>
      <c r="AI37" s="1642">
        <v>0</v>
      </c>
      <c r="AJ37" s="1643">
        <v>0</v>
      </c>
      <c r="AK37" s="1643">
        <v>0</v>
      </c>
      <c r="AL37" s="1642">
        <v>0</v>
      </c>
      <c r="AM37" s="1643">
        <v>0</v>
      </c>
      <c r="AN37" s="1643">
        <v>0</v>
      </c>
      <c r="AO37" s="1642">
        <v>0</v>
      </c>
      <c r="AP37" s="1643">
        <v>0</v>
      </c>
      <c r="AQ37" s="1643">
        <v>0</v>
      </c>
      <c r="AR37" s="1642">
        <v>0</v>
      </c>
      <c r="AS37" s="1643">
        <v>0</v>
      </c>
      <c r="AT37" s="1643">
        <v>0</v>
      </c>
      <c r="AU37" s="1642">
        <v>0</v>
      </c>
      <c r="AV37" s="1643">
        <v>0</v>
      </c>
      <c r="AW37" s="1643">
        <v>0</v>
      </c>
      <c r="AX37" s="1642">
        <v>0</v>
      </c>
      <c r="AY37" s="1643">
        <v>0</v>
      </c>
      <c r="AZ37" s="1643">
        <v>1683</v>
      </c>
      <c r="BA37" s="1642">
        <v>0.46943570000000023</v>
      </c>
      <c r="BB37" s="1643">
        <v>0</v>
      </c>
      <c r="BC37" s="1643">
        <v>0</v>
      </c>
      <c r="BD37" s="1642">
        <v>0</v>
      </c>
      <c r="BE37" s="1643">
        <v>0</v>
      </c>
      <c r="BF37" s="1643">
        <v>0</v>
      </c>
      <c r="BG37" s="1642">
        <v>0</v>
      </c>
      <c r="BH37" s="1643">
        <v>0</v>
      </c>
      <c r="BI37" s="1643">
        <v>0</v>
      </c>
      <c r="BJ37" s="1642">
        <v>0</v>
      </c>
      <c r="BK37" s="1643">
        <v>0</v>
      </c>
      <c r="BL37" s="1643">
        <v>0</v>
      </c>
      <c r="BM37" s="1642">
        <v>0</v>
      </c>
      <c r="BN37" s="1643">
        <v>0</v>
      </c>
      <c r="BO37" s="1643">
        <v>0</v>
      </c>
      <c r="BP37" s="1642">
        <v>0</v>
      </c>
      <c r="BQ37" s="1643">
        <v>0</v>
      </c>
      <c r="BR37" s="1643">
        <v>0</v>
      </c>
      <c r="BS37" s="1642">
        <v>0</v>
      </c>
      <c r="BT37" s="1643">
        <v>0</v>
      </c>
      <c r="BU37" s="1643">
        <v>0</v>
      </c>
      <c r="BV37" s="1642">
        <v>0</v>
      </c>
      <c r="BW37" s="1641">
        <f>F37+I37+L37+O37+R37+U37+X37+AA37+AD37+AG37+AJ37+AM37+AP37+AS37+AV37+AY37+BB37+BE37+BH37+BK37+BN37+BQ37+BT37</f>
        <v>0</v>
      </c>
      <c r="BX37" s="1641">
        <f>G37+J37+M37+P37+S37+V37+Y37+AB37+AE37+AH37+AK37+AN37+AQ37+AT37+AW37+AZ37+BC37+BF37+BI37+BL37+BO37+BR37+BU37</f>
        <v>1683</v>
      </c>
      <c r="BY37" s="1640">
        <f>H37+K37+N37+Q37+T37+W37+Z37+AC37+AF37+AI37+AL37+AO37+AR37+AU37+AX37+BA37+BD37+BG37+BJ37+BM37+BP37+BS37+BV37</f>
        <v>0.46943570000000023</v>
      </c>
      <c r="BZ37" s="1641">
        <f>BW37+C37</f>
        <v>0</v>
      </c>
      <c r="CA37" s="1641">
        <f>BX37+D37</f>
        <v>1683</v>
      </c>
      <c r="CB37" s="1640">
        <f>BY37+E37</f>
        <v>0.46943570000000023</v>
      </c>
    </row>
    <row r="38" spans="1:80" ht="15" customHeight="1" x14ac:dyDescent="0.2">
      <c r="A38" s="1645">
        <v>35</v>
      </c>
      <c r="B38" s="1644" t="s">
        <v>163</v>
      </c>
      <c r="C38" s="1643">
        <v>0</v>
      </c>
      <c r="D38" s="1643">
        <v>0</v>
      </c>
      <c r="E38" s="1642">
        <v>0</v>
      </c>
      <c r="F38" s="1643">
        <v>0</v>
      </c>
      <c r="G38" s="1643">
        <v>0</v>
      </c>
      <c r="H38" s="1642">
        <v>0</v>
      </c>
      <c r="I38" s="1643">
        <v>0</v>
      </c>
      <c r="J38" s="1643">
        <v>0</v>
      </c>
      <c r="K38" s="1642">
        <v>0</v>
      </c>
      <c r="L38" s="1643">
        <v>0</v>
      </c>
      <c r="M38" s="1643">
        <v>0</v>
      </c>
      <c r="N38" s="1642">
        <v>0</v>
      </c>
      <c r="O38" s="1643">
        <v>0</v>
      </c>
      <c r="P38" s="1643">
        <v>0</v>
      </c>
      <c r="Q38" s="1642">
        <v>0</v>
      </c>
      <c r="R38" s="1643">
        <v>0</v>
      </c>
      <c r="S38" s="1643">
        <v>0</v>
      </c>
      <c r="T38" s="1642">
        <v>0</v>
      </c>
      <c r="U38" s="1643">
        <v>0</v>
      </c>
      <c r="V38" s="1643">
        <v>0</v>
      </c>
      <c r="W38" s="1642">
        <v>0</v>
      </c>
      <c r="X38" s="1643">
        <v>0</v>
      </c>
      <c r="Y38" s="1643">
        <v>0</v>
      </c>
      <c r="Z38" s="1642">
        <v>0</v>
      </c>
      <c r="AA38" s="1643">
        <v>0</v>
      </c>
      <c r="AB38" s="1643">
        <v>0</v>
      </c>
      <c r="AC38" s="1642">
        <v>0</v>
      </c>
      <c r="AD38" s="1643">
        <v>0</v>
      </c>
      <c r="AE38" s="1643">
        <v>0</v>
      </c>
      <c r="AF38" s="1642">
        <v>0</v>
      </c>
      <c r="AG38" s="1643">
        <v>0</v>
      </c>
      <c r="AH38" s="1643">
        <v>0</v>
      </c>
      <c r="AI38" s="1642">
        <v>0</v>
      </c>
      <c r="AJ38" s="1643">
        <v>0</v>
      </c>
      <c r="AK38" s="1643">
        <v>0</v>
      </c>
      <c r="AL38" s="1642">
        <v>0</v>
      </c>
      <c r="AM38" s="1643">
        <v>0</v>
      </c>
      <c r="AN38" s="1643">
        <v>0</v>
      </c>
      <c r="AO38" s="1642">
        <v>0</v>
      </c>
      <c r="AP38" s="1643">
        <v>0</v>
      </c>
      <c r="AQ38" s="1643">
        <v>0</v>
      </c>
      <c r="AR38" s="1642">
        <v>0</v>
      </c>
      <c r="AS38" s="1643">
        <v>0</v>
      </c>
      <c r="AT38" s="1643">
        <v>0</v>
      </c>
      <c r="AU38" s="1642">
        <v>0</v>
      </c>
      <c r="AV38" s="1643">
        <v>0</v>
      </c>
      <c r="AW38" s="1643">
        <v>0</v>
      </c>
      <c r="AX38" s="1642">
        <v>0</v>
      </c>
      <c r="AY38" s="1643">
        <v>0</v>
      </c>
      <c r="AZ38" s="1643">
        <v>0</v>
      </c>
      <c r="BA38" s="1642">
        <v>0</v>
      </c>
      <c r="BB38" s="1643">
        <v>0</v>
      </c>
      <c r="BC38" s="1643">
        <v>0</v>
      </c>
      <c r="BD38" s="1642">
        <v>0</v>
      </c>
      <c r="BE38" s="1643">
        <v>0</v>
      </c>
      <c r="BF38" s="1643">
        <v>0</v>
      </c>
      <c r="BG38" s="1642">
        <v>0</v>
      </c>
      <c r="BH38" s="1643">
        <v>0</v>
      </c>
      <c r="BI38" s="1643">
        <v>0</v>
      </c>
      <c r="BJ38" s="1642">
        <v>0</v>
      </c>
      <c r="BK38" s="1643">
        <v>0</v>
      </c>
      <c r="BL38" s="1643">
        <v>163</v>
      </c>
      <c r="BM38" s="1642">
        <v>1.0015E-3</v>
      </c>
      <c r="BN38" s="1643">
        <v>0</v>
      </c>
      <c r="BO38" s="1643">
        <v>0</v>
      </c>
      <c r="BP38" s="1642">
        <v>0</v>
      </c>
      <c r="BQ38" s="1643">
        <v>0</v>
      </c>
      <c r="BR38" s="1643">
        <v>0</v>
      </c>
      <c r="BS38" s="1642">
        <v>0</v>
      </c>
      <c r="BT38" s="1643">
        <v>0</v>
      </c>
      <c r="BU38" s="1643">
        <v>0</v>
      </c>
      <c r="BV38" s="1642">
        <v>0</v>
      </c>
      <c r="BW38" s="1641">
        <f>F38+I38+L38+O38+R38+U38+X38+AA38+AD38+AG38+AJ38+AM38+AP38+AS38+AV38+AY38+BB38+BE38+BH38+BK38+BN38+BQ38+BT38</f>
        <v>0</v>
      </c>
      <c r="BX38" s="1641">
        <f>G38+J38+M38+P38+S38+V38+Y38+AB38+AE38+AH38+AK38+AN38+AQ38+AT38+AW38+AZ38+BC38+BF38+BI38+BL38+BO38+BR38+BU38</f>
        <v>163</v>
      </c>
      <c r="BY38" s="1640">
        <f>H38+K38+N38+Q38+T38+W38+Z38+AC38+AF38+AI38+AL38+AO38+AR38+AU38+AX38+BA38+BD38+BG38+BJ38+BM38+BP38+BS38+BV38</f>
        <v>1.0015E-3</v>
      </c>
      <c r="BZ38" s="1641">
        <f>BW38+C38</f>
        <v>0</v>
      </c>
      <c r="CA38" s="1641">
        <f>BX38+D38</f>
        <v>163</v>
      </c>
      <c r="CB38" s="1640">
        <f>BY38+E38</f>
        <v>1.0015E-3</v>
      </c>
    </row>
    <row r="39" spans="1:80" ht="15" customHeight="1" x14ac:dyDescent="0.2">
      <c r="A39" s="1645">
        <v>36</v>
      </c>
      <c r="B39" s="1644" t="s">
        <v>164</v>
      </c>
      <c r="C39" s="1643">
        <v>0</v>
      </c>
      <c r="D39" s="1643">
        <v>0</v>
      </c>
      <c r="E39" s="1642">
        <v>0</v>
      </c>
      <c r="F39" s="1643">
        <v>0</v>
      </c>
      <c r="G39" s="1643">
        <v>0</v>
      </c>
      <c r="H39" s="1642">
        <v>0</v>
      </c>
      <c r="I39" s="1643">
        <v>0</v>
      </c>
      <c r="J39" s="1643">
        <v>0</v>
      </c>
      <c r="K39" s="1642">
        <v>0</v>
      </c>
      <c r="L39" s="1643">
        <v>0</v>
      </c>
      <c r="M39" s="1643">
        <v>0</v>
      </c>
      <c r="N39" s="1642">
        <v>0</v>
      </c>
      <c r="O39" s="1643">
        <v>0</v>
      </c>
      <c r="P39" s="1643">
        <v>0</v>
      </c>
      <c r="Q39" s="1642">
        <v>0</v>
      </c>
      <c r="R39" s="1643">
        <v>0</v>
      </c>
      <c r="S39" s="1643">
        <v>0</v>
      </c>
      <c r="T39" s="1642">
        <v>0</v>
      </c>
      <c r="U39" s="1643">
        <v>0</v>
      </c>
      <c r="V39" s="1643">
        <v>7</v>
      </c>
      <c r="W39" s="1642">
        <v>2.0664540000000001E-3</v>
      </c>
      <c r="X39" s="1643">
        <v>1</v>
      </c>
      <c r="Y39" s="1643">
        <v>64</v>
      </c>
      <c r="Z39" s="1642">
        <v>0.01</v>
      </c>
      <c r="AA39" s="1643">
        <v>0</v>
      </c>
      <c r="AB39" s="1643">
        <v>0</v>
      </c>
      <c r="AC39" s="1642">
        <v>0</v>
      </c>
      <c r="AD39" s="1643">
        <v>0</v>
      </c>
      <c r="AE39" s="1643">
        <v>0</v>
      </c>
      <c r="AF39" s="1642">
        <v>0</v>
      </c>
      <c r="AG39" s="1643">
        <v>0</v>
      </c>
      <c r="AH39" s="1643">
        <v>0</v>
      </c>
      <c r="AI39" s="1642">
        <v>0</v>
      </c>
      <c r="AJ39" s="1643">
        <v>0</v>
      </c>
      <c r="AK39" s="1643">
        <v>12</v>
      </c>
      <c r="AL39" s="1642">
        <v>1.42</v>
      </c>
      <c r="AM39" s="1643">
        <v>0</v>
      </c>
      <c r="AN39" s="1643">
        <v>0</v>
      </c>
      <c r="AO39" s="1642">
        <v>0</v>
      </c>
      <c r="AP39" s="1643">
        <v>1</v>
      </c>
      <c r="AQ39" s="1643">
        <v>137</v>
      </c>
      <c r="AR39" s="1642">
        <v>0.05</v>
      </c>
      <c r="AS39" s="1643">
        <v>0</v>
      </c>
      <c r="AT39" s="1643">
        <v>1215</v>
      </c>
      <c r="AU39" s="1642">
        <v>2.3278946426276226E-3</v>
      </c>
      <c r="AV39" s="1643">
        <v>0</v>
      </c>
      <c r="AW39" s="1643">
        <v>0</v>
      </c>
      <c r="AX39" s="1642">
        <v>0</v>
      </c>
      <c r="AY39" s="1643">
        <v>0</v>
      </c>
      <c r="AZ39" s="1643">
        <v>490</v>
      </c>
      <c r="BA39" s="1642">
        <v>2.2799999999999998</v>
      </c>
      <c r="BB39" s="1643">
        <v>0</v>
      </c>
      <c r="BC39" s="1643">
        <v>0</v>
      </c>
      <c r="BD39" s="1642">
        <v>0</v>
      </c>
      <c r="BE39" s="1643">
        <v>0</v>
      </c>
      <c r="BF39" s="1643">
        <v>0</v>
      </c>
      <c r="BG39" s="1642">
        <v>0</v>
      </c>
      <c r="BH39" s="1643">
        <v>0</v>
      </c>
      <c r="BI39" s="1643">
        <v>0</v>
      </c>
      <c r="BJ39" s="1642">
        <v>0</v>
      </c>
      <c r="BK39" s="1643">
        <v>1</v>
      </c>
      <c r="BL39" s="1643">
        <v>4331</v>
      </c>
      <c r="BM39" s="1642">
        <v>2.92</v>
      </c>
      <c r="BN39" s="1643">
        <v>0</v>
      </c>
      <c r="BO39" s="1643">
        <v>0</v>
      </c>
      <c r="BP39" s="1642">
        <v>0</v>
      </c>
      <c r="BQ39" s="1643">
        <v>0</v>
      </c>
      <c r="BR39" s="1643">
        <v>0</v>
      </c>
      <c r="BS39" s="1642">
        <v>0</v>
      </c>
      <c r="BT39" s="1643">
        <v>0</v>
      </c>
      <c r="BU39" s="1643">
        <v>73</v>
      </c>
      <c r="BV39" s="1642">
        <v>3.4248344999999999E-2</v>
      </c>
      <c r="BW39" s="1641">
        <f>F39+I39+L39+O39+R39+U39+X39+AA39+AD39+AG39+AJ39+AM39+AP39+AS39+AV39+AY39+BB39+BE39+BH39+BK39+BN39+BQ39+BT39</f>
        <v>3</v>
      </c>
      <c r="BX39" s="1641">
        <f>G39+J39+M39+P39+S39+V39+Y39+AB39+AE39+AH39+AK39+AN39+AQ39+AT39+AW39+AZ39+BC39+BF39+BI39+BL39+BO39+BR39+BU39</f>
        <v>6329</v>
      </c>
      <c r="BY39" s="1640">
        <f>H39+K39+N39+Q39+T39+W39+Z39+AC39+AF39+AI39+AL39+AO39+AR39+AU39+AX39+BA39+BD39+BG39+BJ39+BM39+BP39+BS39+BV39</f>
        <v>6.7186426936426269</v>
      </c>
      <c r="BZ39" s="1641">
        <f>BW39+C39</f>
        <v>3</v>
      </c>
      <c r="CA39" s="1641">
        <f>BX39+D39</f>
        <v>6329</v>
      </c>
      <c r="CB39" s="1640">
        <f>BY39+E39</f>
        <v>6.7186426936426269</v>
      </c>
    </row>
    <row r="40" spans="1:80" s="1632" customFormat="1" ht="15" customHeight="1" x14ac:dyDescent="0.2">
      <c r="A40" s="1639"/>
      <c r="B40" s="1638" t="s">
        <v>178</v>
      </c>
      <c r="C40" s="1637">
        <f>SUM(C4:C39)</f>
        <v>36270</v>
      </c>
      <c r="D40" s="1637">
        <f>SUM(D4:D39)</f>
        <v>31930098</v>
      </c>
      <c r="E40" s="1636">
        <f>SUM(E4:E39)</f>
        <v>143938.59089714297</v>
      </c>
      <c r="F40" s="1637">
        <f>SUM(F4:F39)</f>
        <v>290</v>
      </c>
      <c r="G40" s="1637">
        <v>2558609</v>
      </c>
      <c r="H40" s="1636">
        <f>SUM(H4:H39)</f>
        <v>3223.2319638330014</v>
      </c>
      <c r="I40" s="1637">
        <f>SUM(I4:I39)</f>
        <v>19</v>
      </c>
      <c r="J40" s="1637">
        <v>2558610</v>
      </c>
      <c r="K40" s="1636">
        <f>SUM(K4:K39)</f>
        <v>6.2253937629999996</v>
      </c>
      <c r="L40" s="1637">
        <f>SUM(L4:L39)</f>
        <v>3</v>
      </c>
      <c r="M40" s="1637">
        <v>2558611</v>
      </c>
      <c r="N40" s="1636">
        <f>SUM(N4:N39)</f>
        <v>177.19900978299989</v>
      </c>
      <c r="O40" s="1637">
        <f>SUM(O4:O39)</f>
        <v>76</v>
      </c>
      <c r="P40" s="1637">
        <v>2558612</v>
      </c>
      <c r="Q40" s="1636">
        <f>SUM(Q4:Q39)</f>
        <v>86.519784014234943</v>
      </c>
      <c r="R40" s="1637">
        <f>SUM(R4:R39)</f>
        <v>235</v>
      </c>
      <c r="S40" s="1637">
        <v>2558613</v>
      </c>
      <c r="T40" s="1636">
        <f>SUM(T4:T39)</f>
        <v>5175.0857951969119</v>
      </c>
      <c r="U40" s="1637">
        <f>SUM(U4:U39)</f>
        <v>23</v>
      </c>
      <c r="V40" s="1637">
        <v>2558614</v>
      </c>
      <c r="W40" s="1636">
        <f>SUM(W4:W39)</f>
        <v>176.74300707376054</v>
      </c>
      <c r="X40" s="1637">
        <f>SUM(X4:X39)</f>
        <v>84</v>
      </c>
      <c r="Y40" s="1637">
        <v>2558615</v>
      </c>
      <c r="Z40" s="1636">
        <f>SUM(Z4:Z39)</f>
        <v>1060.2039826769999</v>
      </c>
      <c r="AA40" s="1637">
        <f>SUM(AA4:AA39)</f>
        <v>10</v>
      </c>
      <c r="AB40" s="1637">
        <v>2558616</v>
      </c>
      <c r="AC40" s="1636">
        <f>SUM(AC4:AC39)</f>
        <v>34.07220397495734</v>
      </c>
      <c r="AD40" s="1637">
        <f>SUM(AD4:AD39)</f>
        <v>12</v>
      </c>
      <c r="AE40" s="1637">
        <v>2558617</v>
      </c>
      <c r="AF40" s="1636">
        <f>SUM(AF4:AF39)</f>
        <v>151.03078776844481</v>
      </c>
      <c r="AG40" s="1637">
        <f>SUM(AG4:AG39)</f>
        <v>28</v>
      </c>
      <c r="AH40" s="1637">
        <v>2558618</v>
      </c>
      <c r="AI40" s="1636">
        <f>SUM(AI4:AI39)</f>
        <v>137.16138007599994</v>
      </c>
      <c r="AJ40" s="1637">
        <f>SUM(AJ4:AJ39)</f>
        <v>234</v>
      </c>
      <c r="AK40" s="1637">
        <v>2558619</v>
      </c>
      <c r="AL40" s="1636">
        <f>SUM(AL4:AL39)</f>
        <v>12590.113884805012</v>
      </c>
      <c r="AM40" s="1637">
        <f>SUM(AM4:AM39)</f>
        <v>1262</v>
      </c>
      <c r="AN40" s="1637">
        <v>2558620</v>
      </c>
      <c r="AO40" s="1636">
        <f>SUM(AO4:AO39)</f>
        <v>5739.4749661500009</v>
      </c>
      <c r="AP40" s="1637">
        <f>SUM(AP4:AP39)</f>
        <v>290</v>
      </c>
      <c r="AQ40" s="1637">
        <v>2558621</v>
      </c>
      <c r="AR40" s="1636">
        <f>SUM(AR4:AR39)</f>
        <v>1211.886550717719</v>
      </c>
      <c r="AS40" s="1637">
        <f>SUM(AS4:AS39)</f>
        <v>663</v>
      </c>
      <c r="AT40" s="1637">
        <v>2558622</v>
      </c>
      <c r="AU40" s="1636">
        <f>SUM(AU4:AU39)</f>
        <v>2841.6840861536266</v>
      </c>
      <c r="AV40" s="1637">
        <f>SUM(AV4:AV39)</f>
        <v>82</v>
      </c>
      <c r="AW40" s="1637">
        <v>2558623</v>
      </c>
      <c r="AX40" s="1636">
        <f>SUM(AX4:AX39)</f>
        <v>806.4114786560001</v>
      </c>
      <c r="AY40" s="1637">
        <f>SUM(AY4:AY39)</f>
        <v>114</v>
      </c>
      <c r="AZ40" s="1637">
        <v>2558624</v>
      </c>
      <c r="BA40" s="1636">
        <f>SUM(BA4:BA39)</f>
        <v>587.53843733799897</v>
      </c>
      <c r="BB40" s="1637">
        <f>SUM(BB4:BB39)</f>
        <v>149</v>
      </c>
      <c r="BC40" s="1637">
        <v>2558625</v>
      </c>
      <c r="BD40" s="1636">
        <f>SUM(BD4:BD39)</f>
        <v>182.89287250700005</v>
      </c>
      <c r="BE40" s="1637">
        <f>SUM(BE4:BE39)</f>
        <v>117</v>
      </c>
      <c r="BF40" s="1637">
        <v>2558626</v>
      </c>
      <c r="BG40" s="1636">
        <f>SUM(BG4:BG39)</f>
        <v>299.36765871330027</v>
      </c>
      <c r="BH40" s="1637">
        <f>SUM(BH4:BH39)</f>
        <v>0</v>
      </c>
      <c r="BI40" s="1637">
        <v>2558627</v>
      </c>
      <c r="BJ40" s="1636">
        <f>SUM(BJ4:BJ39)</f>
        <v>0</v>
      </c>
      <c r="BK40" s="1637">
        <f>SUM(BK4:BK39)</f>
        <v>323</v>
      </c>
      <c r="BL40" s="1637">
        <v>2558628</v>
      </c>
      <c r="BM40" s="1636">
        <f>SUM(BM4:BM39)</f>
        <v>8957.6657464930049</v>
      </c>
      <c r="BN40" s="1637">
        <f>SUM(BN4:BN39)</f>
        <v>72</v>
      </c>
      <c r="BO40" s="1637">
        <v>2558629</v>
      </c>
      <c r="BP40" s="1636">
        <f>SUM(BP4:BP39)</f>
        <v>494.37722092100006</v>
      </c>
      <c r="BQ40" s="1637">
        <f>SUM(BQ4:BQ39)</f>
        <v>61</v>
      </c>
      <c r="BR40" s="1637">
        <v>2558630</v>
      </c>
      <c r="BS40" s="1636">
        <f>SUM(BS4:BS39)</f>
        <v>775.47780761599984</v>
      </c>
      <c r="BT40" s="1637">
        <f>SUM(BT4:BT39)</f>
        <v>305</v>
      </c>
      <c r="BU40" s="1637">
        <v>2558631</v>
      </c>
      <c r="BV40" s="1636">
        <f>SUM(BV4:BV39)</f>
        <v>348.37500800244828</v>
      </c>
      <c r="BW40" s="1637">
        <f>SUM(BW4:BW39)</f>
        <v>4452</v>
      </c>
      <c r="BX40" s="1637">
        <f>SUM(BX4:BX39)</f>
        <v>183804916</v>
      </c>
      <c r="BY40" s="1636">
        <f>SUM(BY4:BY39)</f>
        <v>45062.739026233423</v>
      </c>
      <c r="BZ40" s="1637">
        <f>BW40+C40</f>
        <v>40722</v>
      </c>
      <c r="CA40" s="1637">
        <f>BX40+D40</f>
        <v>215735014</v>
      </c>
      <c r="CB40" s="1636">
        <f>BY40+E40</f>
        <v>189001.32992337638</v>
      </c>
    </row>
    <row r="41" spans="1:80" ht="20.100000000000001" customHeight="1" x14ac:dyDescent="0.2">
      <c r="E41" s="1662"/>
      <c r="AI41" s="1662"/>
      <c r="AL41" s="1662"/>
      <c r="AO41" s="1662"/>
      <c r="AR41" s="1662"/>
      <c r="AU41" s="1662"/>
      <c r="AX41" s="1662"/>
      <c r="BA41" s="1662"/>
      <c r="BD41" s="1662"/>
      <c r="BG41" s="1661"/>
      <c r="BJ41" s="1662"/>
      <c r="BM41" s="1662"/>
      <c r="BS41" s="1662"/>
      <c r="BV41" s="1662"/>
    </row>
    <row r="42" spans="1:80" ht="20.100000000000001" customHeight="1" x14ac:dyDescent="0.2">
      <c r="E42" s="1662"/>
      <c r="F42" s="1663"/>
      <c r="H42" s="1663"/>
      <c r="AI42" s="1662"/>
      <c r="AL42" s="1662"/>
      <c r="AO42" s="1662"/>
      <c r="AR42" s="1662"/>
      <c r="AU42" s="1662"/>
      <c r="AX42" s="1662"/>
      <c r="BA42" s="1662"/>
      <c r="BD42" s="1662"/>
      <c r="BG42" s="1661"/>
      <c r="BJ42" s="1662"/>
      <c r="BM42" s="1662"/>
      <c r="BS42" s="1662"/>
      <c r="BV42" s="1662"/>
    </row>
    <row r="43" spans="1:80" ht="20.100000000000001" customHeight="1" x14ac:dyDescent="0.2">
      <c r="E43" s="1662"/>
      <c r="F43" s="1663"/>
      <c r="H43" s="1662"/>
      <c r="AL43" s="1662"/>
      <c r="AO43" s="1662"/>
      <c r="AR43" s="1662"/>
      <c r="AU43" s="1662"/>
      <c r="AX43" s="1662"/>
      <c r="BA43" s="1662"/>
      <c r="BD43" s="1662"/>
      <c r="BG43" s="1661"/>
      <c r="BJ43" s="1662"/>
      <c r="BM43" s="1662"/>
      <c r="BV43" s="1662"/>
    </row>
    <row r="44" spans="1:80" ht="20.100000000000001" customHeight="1" x14ac:dyDescent="0.2">
      <c r="E44" s="1662"/>
      <c r="F44" s="1663"/>
      <c r="H44" s="1663"/>
      <c r="AL44" s="1662"/>
      <c r="AO44" s="1662"/>
      <c r="AR44" s="1662"/>
      <c r="AU44" s="1662"/>
      <c r="AX44" s="1662"/>
      <c r="BA44" s="1662"/>
      <c r="BD44" s="1662"/>
      <c r="BG44" s="1661"/>
      <c r="BJ44" s="1662"/>
      <c r="BM44" s="1662"/>
      <c r="BV44" s="1662"/>
    </row>
    <row r="45" spans="1:80" ht="20.100000000000001" customHeight="1" x14ac:dyDescent="0.2">
      <c r="E45" s="1662"/>
      <c r="AL45" s="1662"/>
      <c r="AO45" s="1662"/>
      <c r="AR45" s="1662"/>
      <c r="AU45" s="1662"/>
      <c r="AX45" s="1662"/>
      <c r="BA45" s="1662"/>
      <c r="BD45" s="1662"/>
      <c r="BG45" s="1661"/>
      <c r="BJ45" s="1662"/>
      <c r="BM45" s="1662"/>
      <c r="BV45" s="1662"/>
    </row>
    <row r="46" spans="1:80" ht="20.100000000000001" customHeight="1" x14ac:dyDescent="0.2">
      <c r="E46" s="1662"/>
      <c r="AL46" s="1662"/>
      <c r="AO46" s="1662"/>
      <c r="AR46" s="1662"/>
      <c r="AU46" s="1662"/>
      <c r="AX46" s="1662"/>
      <c r="BA46" s="1662"/>
      <c r="BD46" s="1662"/>
      <c r="BG46" s="1661"/>
      <c r="BJ46" s="1662"/>
      <c r="BM46" s="1662"/>
      <c r="BV46" s="1662"/>
    </row>
    <row r="47" spans="1:80" ht="20.100000000000001" customHeight="1" x14ac:dyDescent="0.2">
      <c r="E47" s="1662"/>
      <c r="AL47" s="1662"/>
      <c r="AO47" s="1662"/>
      <c r="AR47" s="1662"/>
      <c r="AU47" s="1662"/>
      <c r="AX47" s="1662"/>
      <c r="BA47" s="1662"/>
      <c r="BD47" s="1662"/>
      <c r="BG47" s="1661"/>
      <c r="BJ47" s="1662"/>
      <c r="BM47" s="1662"/>
      <c r="BV47" s="1662"/>
    </row>
    <row r="48" spans="1:80" ht="20.100000000000001" customHeight="1" x14ac:dyDescent="0.2">
      <c r="BG48" s="1661"/>
    </row>
    <row r="49" spans="59:59" ht="20.100000000000001" customHeight="1" x14ac:dyDescent="0.2">
      <c r="BG49" s="1661"/>
    </row>
    <row r="50" spans="59:59" ht="20.100000000000001" customHeight="1" x14ac:dyDescent="0.2">
      <c r="BG50" s="1661"/>
    </row>
    <row r="51" spans="59:59" ht="20.100000000000001" customHeight="1" x14ac:dyDescent="0.2">
      <c r="BG51" s="1661"/>
    </row>
    <row r="52" spans="59:59" ht="20.100000000000001" customHeight="1" x14ac:dyDescent="0.2">
      <c r="BG52" s="1661"/>
    </row>
    <row r="53" spans="59:59" ht="20.100000000000001" customHeight="1" x14ac:dyDescent="0.2">
      <c r="BG53" s="1661"/>
    </row>
    <row r="54" spans="59:59" ht="20.100000000000001" customHeight="1" x14ac:dyDescent="0.2">
      <c r="BG54" s="1661"/>
    </row>
    <row r="55" spans="59:59" ht="20.100000000000001" customHeight="1" x14ac:dyDescent="0.2">
      <c r="BG55" s="1661"/>
    </row>
    <row r="56" spans="59:59" ht="20.100000000000001" customHeight="1" x14ac:dyDescent="0.2">
      <c r="BG56" s="1661"/>
    </row>
    <row r="57" spans="59:59" ht="20.100000000000001" customHeight="1" x14ac:dyDescent="0.2">
      <c r="BG57" s="1661"/>
    </row>
    <row r="58" spans="59:59" ht="20.100000000000001" customHeight="1" x14ac:dyDescent="0.2">
      <c r="BG58" s="1661"/>
    </row>
    <row r="59" spans="59:59" ht="20.100000000000001" customHeight="1" x14ac:dyDescent="0.2">
      <c r="BG59" s="1661"/>
    </row>
    <row r="60" spans="59:59" ht="20.100000000000001" customHeight="1" x14ac:dyDescent="0.2">
      <c r="BG60" s="1661"/>
    </row>
    <row r="61" spans="59:59" ht="20.100000000000001" customHeight="1" x14ac:dyDescent="0.2">
      <c r="BG61" s="1661"/>
    </row>
    <row r="62" spans="59:59" ht="20.100000000000001" customHeight="1" x14ac:dyDescent="0.2">
      <c r="BG62" s="1661"/>
    </row>
  </sheetData>
  <dataConsolidate>
    <dataRefs count="4">
      <dataRef ref="AD4:AE38" sheet="Indv.NB Statewise " r:id="rId1"/>
      <dataRef ref="AB4:AC38" sheet="Indv.NB Statewise " r:id="rId2"/>
      <dataRef ref="AF4:AG38" sheet="Indv.NB Statewise " r:id="rId3"/>
      <dataRef ref="AB4:AC38" sheet="Indv.NB Statewise " r:id="rId4"/>
    </dataRefs>
  </dataConsolidate>
  <mergeCells count="28">
    <mergeCell ref="U2:W2"/>
    <mergeCell ref="X2:Z2"/>
    <mergeCell ref="BH2:BJ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F2:H2"/>
    <mergeCell ref="I2:K2"/>
    <mergeCell ref="L2:N2"/>
    <mergeCell ref="O2:Q2"/>
    <mergeCell ref="R2:T2"/>
    <mergeCell ref="B2:B3"/>
    <mergeCell ref="A2:A3"/>
    <mergeCell ref="BE2:BG2"/>
    <mergeCell ref="BZ2:CB2"/>
    <mergeCell ref="BK2:BM2"/>
    <mergeCell ref="BN2:BP2"/>
    <mergeCell ref="BQ2:BS2"/>
    <mergeCell ref="BT2:BV2"/>
    <mergeCell ref="BW2:BY2"/>
    <mergeCell ref="C2:E2"/>
  </mergeCells>
  <printOptions horizontalCentered="1" verticalCentered="1"/>
  <pageMargins left="0.1" right="0.1" top="0.1" bottom="0.1" header="0.5" footer="0.5"/>
  <pageSetup paperSize="5" scale="55" fitToWidth="2" orientation="landscape" r:id="rId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sqref="A1:J1"/>
    </sheetView>
  </sheetViews>
  <sheetFormatPr defaultRowHeight="12.75" x14ac:dyDescent="0.2"/>
  <cols>
    <col min="1" max="1" width="13.28515625" style="569" customWidth="1"/>
    <col min="2" max="8" width="7.5703125" style="569" bestFit="1" customWidth="1"/>
    <col min="9" max="10" width="7.42578125" style="569" customWidth="1"/>
    <col min="11" max="16384" width="9.140625" style="569"/>
  </cols>
  <sheetData>
    <row r="1" spans="1:12" s="234" customFormat="1" ht="21.75" customHeight="1" x14ac:dyDescent="0.2">
      <c r="A1" s="1362" t="s">
        <v>853</v>
      </c>
      <c r="B1" s="1362"/>
      <c r="C1" s="1362"/>
      <c r="D1" s="1362"/>
      <c r="E1" s="1362"/>
      <c r="F1" s="1362"/>
      <c r="G1" s="1362"/>
      <c r="H1" s="1362"/>
      <c r="I1" s="1362"/>
      <c r="J1" s="1362"/>
    </row>
    <row r="2" spans="1:12" x14ac:dyDescent="0.2">
      <c r="B2" s="570"/>
      <c r="C2" s="570"/>
      <c r="D2" s="570"/>
      <c r="E2" s="570"/>
      <c r="F2" s="570"/>
      <c r="G2" s="570"/>
      <c r="H2" s="570"/>
      <c r="I2" s="580"/>
      <c r="J2" s="580" t="s">
        <v>170</v>
      </c>
    </row>
    <row r="3" spans="1:12" ht="15" customHeight="1" x14ac:dyDescent="0.2">
      <c r="A3" s="10" t="s">
        <v>246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117</v>
      </c>
      <c r="G3" s="10" t="s">
        <v>87</v>
      </c>
      <c r="H3" s="10" t="s">
        <v>88</v>
      </c>
      <c r="I3" s="10" t="s">
        <v>652</v>
      </c>
      <c r="J3" s="10" t="s">
        <v>755</v>
      </c>
    </row>
    <row r="4" spans="1:12" ht="15" customHeight="1" x14ac:dyDescent="0.2">
      <c r="A4" s="571" t="s">
        <v>112</v>
      </c>
      <c r="B4" s="571">
        <v>345.12</v>
      </c>
      <c r="C4" s="572">
        <v>201.71063000000001</v>
      </c>
      <c r="D4" s="573">
        <v>205.47</v>
      </c>
      <c r="E4" s="574">
        <v>201.32</v>
      </c>
      <c r="F4" s="574">
        <v>213.38</v>
      </c>
      <c r="G4" s="574">
        <v>214.04</v>
      </c>
      <c r="H4" s="574">
        <v>218.96</v>
      </c>
      <c r="I4" s="574">
        <v>209.75</v>
      </c>
      <c r="J4" s="574">
        <v>217.19</v>
      </c>
    </row>
    <row r="5" spans="1:12" ht="15" customHeight="1" x14ac:dyDescent="0.2">
      <c r="A5" s="571"/>
      <c r="B5" s="575" t="s">
        <v>171</v>
      </c>
      <c r="C5" s="576" t="s">
        <v>172</v>
      </c>
      <c r="D5" s="577">
        <v>-1.86</v>
      </c>
      <c r="E5" s="578" t="s">
        <v>173</v>
      </c>
      <c r="F5" s="578">
        <v>-5.99</v>
      </c>
      <c r="G5" s="578">
        <v>-0.31</v>
      </c>
      <c r="H5" s="578">
        <v>-2.2999999999999998</v>
      </c>
      <c r="I5" s="578" t="s">
        <v>657</v>
      </c>
      <c r="J5" s="578">
        <v>-3.54</v>
      </c>
      <c r="K5" s="627"/>
      <c r="L5" s="627"/>
    </row>
    <row r="6" spans="1:12" ht="15" customHeight="1" x14ac:dyDescent="0.2">
      <c r="A6" s="571" t="s">
        <v>174</v>
      </c>
      <c r="B6" s="571">
        <v>63.6</v>
      </c>
      <c r="C6" s="572">
        <v>57.373620000000003</v>
      </c>
      <c r="D6" s="573">
        <v>61.92</v>
      </c>
      <c r="E6" s="574">
        <v>63.24</v>
      </c>
      <c r="F6" s="574">
        <v>68.59</v>
      </c>
      <c r="G6" s="574">
        <v>72.44</v>
      </c>
      <c r="H6" s="574">
        <v>69.5</v>
      </c>
      <c r="I6" s="574">
        <v>71.52</v>
      </c>
      <c r="J6" s="574">
        <v>73.94</v>
      </c>
    </row>
    <row r="7" spans="1:12" ht="15" customHeight="1" x14ac:dyDescent="0.2">
      <c r="A7" s="571"/>
      <c r="B7" s="575" t="s">
        <v>175</v>
      </c>
      <c r="C7" s="576" t="s">
        <v>176</v>
      </c>
      <c r="D7" s="577">
        <v>-7.92</v>
      </c>
      <c r="E7" s="578">
        <v>-2.13</v>
      </c>
      <c r="F7" s="578">
        <v>-8.4700000000000006</v>
      </c>
      <c r="G7" s="578">
        <v>-5.61</v>
      </c>
      <c r="H7" s="578" t="s">
        <v>177</v>
      </c>
      <c r="I7" s="578">
        <v>-2.9</v>
      </c>
      <c r="J7" s="578">
        <v>-3.39</v>
      </c>
      <c r="K7" s="627"/>
      <c r="L7" s="627"/>
    </row>
    <row r="8" spans="1:12" ht="15" customHeight="1" x14ac:dyDescent="0.2">
      <c r="A8" s="11" t="s">
        <v>178</v>
      </c>
      <c r="B8" s="11">
        <v>408.72</v>
      </c>
      <c r="C8" s="12">
        <v>259.08425</v>
      </c>
      <c r="D8" s="13">
        <v>267.38</v>
      </c>
      <c r="E8" s="14">
        <v>264.56</v>
      </c>
      <c r="F8" s="14">
        <v>281.97000000000003</v>
      </c>
      <c r="G8" s="14">
        <v>286.48</v>
      </c>
      <c r="H8" s="14">
        <v>288.47000000000003</v>
      </c>
      <c r="I8" s="14">
        <v>281.27</v>
      </c>
      <c r="J8" s="14">
        <v>291.13</v>
      </c>
    </row>
    <row r="9" spans="1:12" ht="15" customHeight="1" x14ac:dyDescent="0.2">
      <c r="A9" s="15"/>
      <c r="B9" s="16" t="s">
        <v>179</v>
      </c>
      <c r="C9" s="17" t="s">
        <v>180</v>
      </c>
      <c r="D9" s="18">
        <v>-3.2</v>
      </c>
      <c r="E9" s="19" t="s">
        <v>181</v>
      </c>
      <c r="F9" s="19">
        <v>-6.58</v>
      </c>
      <c r="G9" s="19">
        <v>-1.7</v>
      </c>
      <c r="H9" s="19">
        <v>-0.69</v>
      </c>
      <c r="I9" s="19" t="s">
        <v>658</v>
      </c>
      <c r="J9" s="19">
        <v>-3.5</v>
      </c>
      <c r="K9" s="627"/>
      <c r="L9" s="627"/>
    </row>
    <row r="10" spans="1:12" s="20" customFormat="1" x14ac:dyDescent="0.2">
      <c r="A10" s="581" t="s">
        <v>728</v>
      </c>
      <c r="B10" s="581"/>
      <c r="C10" s="581"/>
      <c r="D10" s="581"/>
      <c r="E10" s="581"/>
      <c r="F10" s="581"/>
      <c r="G10" s="579"/>
    </row>
  </sheetData>
  <mergeCells count="1">
    <mergeCell ref="A1:J1"/>
  </mergeCells>
  <printOptions horizontalCentered="1" verticalCentered="1"/>
  <pageMargins left="9.8425196850393706E-2" right="9.8425196850393706E-2" top="0.39370078740157499" bottom="0.196850393700787" header="0.511811023622047" footer="0.511811023622047"/>
  <pageSetup paperSize="9" scale="7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92"/>
  <sheetViews>
    <sheetView zoomScaleNormal="100" workbookViewId="0">
      <pane xSplit="1" ySplit="4" topLeftCell="B5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42.42578125" style="640" customWidth="1"/>
    <col min="2" max="6" width="12.85546875" style="640" bestFit="1" customWidth="1"/>
    <col min="7" max="7" width="14" style="640" bestFit="1" customWidth="1"/>
    <col min="8" max="12" width="10.42578125" style="640" customWidth="1"/>
    <col min="13" max="13" width="11.28515625" style="640" bestFit="1" customWidth="1"/>
    <col min="14" max="18" width="9.28515625" style="640" customWidth="1"/>
    <col min="19" max="19" width="9.5703125" style="640" customWidth="1"/>
    <col min="20" max="24" width="9.28515625" style="640" customWidth="1"/>
    <col min="25" max="25" width="9.5703125" style="640" customWidth="1"/>
    <col min="26" max="30" width="9.28515625" style="640" customWidth="1"/>
    <col min="31" max="31" width="9.5703125" style="640" customWidth="1"/>
    <col min="32" max="36" width="9.28515625" style="640" customWidth="1"/>
    <col min="37" max="37" width="11.28515625" style="640" bestFit="1" customWidth="1"/>
    <col min="38" max="42" width="9.28515625" style="640" customWidth="1"/>
    <col min="43" max="43" width="9.5703125" style="640" customWidth="1"/>
    <col min="44" max="48" width="9.28515625" style="640" customWidth="1"/>
    <col min="49" max="49" width="9.5703125" style="640" customWidth="1"/>
    <col min="50" max="54" width="10.28515625" style="640" customWidth="1"/>
    <col min="55" max="55" width="9.5703125" style="640" customWidth="1"/>
    <col min="56" max="60" width="9.28515625" style="640" customWidth="1"/>
    <col min="61" max="61" width="11.28515625" style="640" bestFit="1" customWidth="1"/>
    <col min="62" max="66" width="9.28515625" style="640" customWidth="1"/>
    <col min="67" max="67" width="9.5703125" style="640" customWidth="1"/>
    <col min="68" max="72" width="9.28515625" style="640" customWidth="1"/>
    <col min="73" max="73" width="11.28515625" style="640" bestFit="1" customWidth="1"/>
    <col min="74" max="78" width="10.28515625" style="640" customWidth="1"/>
    <col min="79" max="79" width="11.28515625" style="640" bestFit="1" customWidth="1"/>
    <col min="80" max="84" width="9.28515625" style="640" customWidth="1"/>
    <col min="85" max="85" width="9.5703125" style="640" customWidth="1"/>
    <col min="86" max="90" width="8.85546875" style="640" customWidth="1"/>
    <col min="91" max="91" width="11.28515625" style="640" bestFit="1" customWidth="1"/>
    <col min="92" max="96" width="9.28515625" style="640" customWidth="1"/>
    <col min="97" max="97" width="11.28515625" style="640" bestFit="1" customWidth="1"/>
    <col min="98" max="102" width="9.28515625" style="640" customWidth="1"/>
    <col min="103" max="103" width="11.28515625" style="640" bestFit="1" customWidth="1"/>
    <col min="104" max="108" width="10.140625" style="640" customWidth="1"/>
    <col min="109" max="109" width="9.5703125" style="640" customWidth="1"/>
    <col min="110" max="114" width="9.28515625" style="640" customWidth="1"/>
    <col min="115" max="115" width="11.28515625" style="640" bestFit="1" customWidth="1"/>
    <col min="116" max="120" width="9.7109375" style="640" bestFit="1" customWidth="1"/>
    <col min="121" max="121" width="9.5703125" style="640" customWidth="1"/>
    <col min="122" max="126" width="9.28515625" style="640" customWidth="1"/>
    <col min="127" max="127" width="11.28515625" style="640" bestFit="1" customWidth="1"/>
    <col min="128" max="132" width="9.28515625" style="640" customWidth="1"/>
    <col min="133" max="133" width="11.28515625" style="640" bestFit="1" customWidth="1"/>
    <col min="134" max="138" width="9.28515625" style="640" customWidth="1"/>
    <col min="139" max="139" width="9.5703125" style="640" customWidth="1"/>
    <col min="140" max="144" width="9.28515625" style="640" customWidth="1"/>
    <col min="145" max="145" width="11.28515625" style="640" bestFit="1" customWidth="1"/>
    <col min="146" max="151" width="12.28515625" style="640" bestFit="1" customWidth="1"/>
    <col min="152" max="156" width="12.85546875" style="640" bestFit="1" customWidth="1"/>
    <col min="157" max="157" width="14" style="640" bestFit="1" customWidth="1"/>
    <col min="158" max="16384" width="9.140625" style="640"/>
  </cols>
  <sheetData>
    <row r="1" spans="1:157" ht="21.75" customHeight="1" x14ac:dyDescent="0.2">
      <c r="A1" s="639" t="s">
        <v>854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  <c r="AA1" s="639"/>
      <c r="AB1" s="639"/>
      <c r="AC1" s="639"/>
      <c r="AD1" s="639"/>
      <c r="AE1" s="639"/>
      <c r="AF1" s="639"/>
      <c r="AG1" s="639"/>
      <c r="AH1" s="639"/>
      <c r="AI1" s="639"/>
      <c r="AJ1" s="639"/>
      <c r="AK1" s="639"/>
      <c r="AL1" s="639"/>
      <c r="AM1" s="639"/>
      <c r="AN1" s="639"/>
      <c r="AO1" s="639"/>
      <c r="AP1" s="639"/>
      <c r="AQ1" s="639"/>
      <c r="AR1" s="639"/>
      <c r="AS1" s="639"/>
      <c r="AT1" s="639"/>
      <c r="AU1" s="639"/>
      <c r="AV1" s="639"/>
      <c r="AW1" s="639"/>
      <c r="AX1" s="639"/>
      <c r="AY1" s="639"/>
      <c r="AZ1" s="639"/>
      <c r="BA1" s="639"/>
      <c r="BB1" s="639"/>
      <c r="BC1" s="639"/>
      <c r="BD1" s="639"/>
      <c r="BE1" s="639"/>
      <c r="BF1" s="639"/>
      <c r="BG1" s="639"/>
      <c r="BH1" s="639"/>
      <c r="BI1" s="639"/>
      <c r="BJ1" s="639"/>
      <c r="BK1" s="639"/>
      <c r="BL1" s="639"/>
      <c r="BM1" s="639"/>
      <c r="BN1" s="639"/>
      <c r="BO1" s="639"/>
      <c r="BP1" s="639"/>
      <c r="BQ1" s="639"/>
      <c r="BR1" s="639"/>
      <c r="BS1" s="639"/>
      <c r="BT1" s="639"/>
      <c r="BU1" s="639"/>
      <c r="BV1" s="639"/>
      <c r="BW1" s="639"/>
      <c r="BX1" s="639"/>
      <c r="BY1" s="639"/>
      <c r="BZ1" s="639"/>
      <c r="CA1" s="639"/>
      <c r="CB1" s="639"/>
      <c r="CC1" s="639"/>
      <c r="CD1" s="639"/>
      <c r="CE1" s="639"/>
      <c r="CF1" s="639"/>
      <c r="CG1" s="639"/>
      <c r="CH1" s="639"/>
      <c r="CI1" s="639"/>
      <c r="CJ1" s="639"/>
      <c r="CK1" s="639"/>
      <c r="CL1" s="639"/>
      <c r="CM1" s="639"/>
      <c r="CN1" s="639"/>
      <c r="CO1" s="639"/>
      <c r="CP1" s="639"/>
      <c r="CQ1" s="639"/>
      <c r="CR1" s="639"/>
      <c r="CS1" s="639"/>
      <c r="CT1" s="639"/>
      <c r="CU1" s="639"/>
      <c r="CV1" s="639"/>
      <c r="CW1" s="639"/>
      <c r="CX1" s="639"/>
      <c r="CY1" s="639"/>
      <c r="CZ1" s="639"/>
      <c r="DA1" s="639"/>
      <c r="DB1" s="639"/>
      <c r="DC1" s="639"/>
      <c r="DD1" s="639"/>
      <c r="DE1" s="639"/>
      <c r="DF1" s="639"/>
      <c r="DG1" s="639"/>
      <c r="DH1" s="639"/>
      <c r="DI1" s="639"/>
      <c r="DJ1" s="639"/>
      <c r="DK1" s="639"/>
      <c r="DL1" s="639"/>
      <c r="DM1" s="639"/>
      <c r="DN1" s="639"/>
      <c r="DO1" s="639"/>
      <c r="DP1" s="639"/>
      <c r="DQ1" s="639"/>
      <c r="DR1" s="639"/>
      <c r="DS1" s="639"/>
      <c r="DT1" s="639"/>
      <c r="DU1" s="639"/>
      <c r="DV1" s="639"/>
      <c r="DW1" s="639"/>
      <c r="DX1" s="639"/>
      <c r="DY1" s="639"/>
      <c r="DZ1" s="639"/>
      <c r="EA1" s="639"/>
      <c r="EB1" s="639"/>
      <c r="EC1" s="639"/>
      <c r="ED1" s="639"/>
      <c r="EE1" s="639"/>
      <c r="EF1" s="639"/>
      <c r="EG1" s="639"/>
      <c r="EH1" s="639"/>
      <c r="EI1" s="639"/>
      <c r="EJ1" s="639"/>
      <c r="EK1" s="639"/>
      <c r="EL1" s="639"/>
      <c r="EM1" s="639"/>
      <c r="EN1" s="639"/>
      <c r="EO1" s="639"/>
      <c r="EP1" s="639"/>
      <c r="EQ1" s="639"/>
      <c r="ER1" s="639"/>
      <c r="ES1" s="639"/>
      <c r="ET1" s="639"/>
      <c r="EU1" s="639"/>
      <c r="EV1" s="639"/>
      <c r="EW1" s="639"/>
      <c r="EX1" s="639"/>
      <c r="FA1" s="639"/>
    </row>
    <row r="2" spans="1:157" x14ac:dyDescent="0.2">
      <c r="A2" s="1371" t="s">
        <v>238</v>
      </c>
      <c r="B2" s="1371"/>
      <c r="C2" s="1371"/>
      <c r="D2" s="1371"/>
      <c r="E2" s="1371"/>
      <c r="F2" s="1371"/>
      <c r="G2" s="1371"/>
      <c r="H2" s="1371"/>
      <c r="I2" s="1371"/>
      <c r="J2" s="1371"/>
      <c r="K2" s="1371"/>
      <c r="L2" s="1371"/>
      <c r="M2" s="1371"/>
      <c r="N2" s="1371"/>
      <c r="O2" s="1371"/>
      <c r="P2" s="1371"/>
      <c r="Q2" s="1371"/>
      <c r="R2" s="1371"/>
      <c r="S2" s="1371"/>
      <c r="T2" s="1371"/>
      <c r="U2" s="1371"/>
      <c r="V2" s="1371"/>
      <c r="W2" s="1371"/>
      <c r="X2" s="1371"/>
      <c r="Y2" s="1371"/>
      <c r="Z2" s="1371"/>
      <c r="AA2" s="1371"/>
      <c r="AB2" s="1371"/>
      <c r="AC2" s="1371"/>
      <c r="AD2" s="1371"/>
      <c r="AE2" s="1371"/>
      <c r="AF2" s="1371"/>
      <c r="AG2" s="1371"/>
      <c r="AH2" s="1371"/>
      <c r="AI2" s="1371"/>
      <c r="AJ2" s="1371"/>
      <c r="AK2" s="1371"/>
      <c r="AL2" s="1371"/>
      <c r="AM2" s="1371"/>
      <c r="AN2" s="1371"/>
      <c r="AO2" s="1371"/>
      <c r="AP2" s="1371"/>
      <c r="AQ2" s="1371"/>
      <c r="AR2" s="1371"/>
      <c r="AS2" s="1371"/>
      <c r="AT2" s="1371"/>
      <c r="AU2" s="1371"/>
      <c r="AV2" s="1371"/>
      <c r="AW2" s="1371"/>
      <c r="AX2" s="1371"/>
      <c r="AY2" s="1371"/>
      <c r="AZ2" s="1371"/>
      <c r="BA2" s="1371"/>
      <c r="BB2" s="1371"/>
      <c r="BC2" s="1371"/>
      <c r="BD2" s="1371"/>
      <c r="BE2" s="1371"/>
      <c r="BF2" s="1371"/>
      <c r="BG2" s="1371"/>
      <c r="BH2" s="1371"/>
      <c r="BI2" s="1371"/>
      <c r="BJ2" s="1371"/>
      <c r="BK2" s="1371"/>
      <c r="BL2" s="1371"/>
      <c r="BM2" s="1371"/>
      <c r="BN2" s="1371"/>
      <c r="BO2" s="1371"/>
      <c r="BP2" s="1371"/>
      <c r="BQ2" s="1371"/>
      <c r="BR2" s="1371"/>
      <c r="BS2" s="1371"/>
      <c r="BT2" s="1371"/>
      <c r="BU2" s="1371"/>
      <c r="BV2" s="1371"/>
      <c r="BW2" s="1371"/>
      <c r="BX2" s="1371"/>
      <c r="BY2" s="1371"/>
      <c r="BZ2" s="1371"/>
      <c r="CA2" s="1371"/>
      <c r="CB2" s="1371"/>
      <c r="CC2" s="1371"/>
      <c r="CD2" s="1371"/>
      <c r="CE2" s="1371"/>
      <c r="CF2" s="1371"/>
      <c r="CG2" s="1371"/>
      <c r="CH2" s="1371"/>
      <c r="CI2" s="1371"/>
      <c r="CJ2" s="1371"/>
      <c r="CK2" s="1371"/>
      <c r="CL2" s="1371"/>
      <c r="CM2" s="1371"/>
      <c r="CN2" s="1371"/>
      <c r="CO2" s="1371"/>
      <c r="CP2" s="1371"/>
      <c r="CQ2" s="1371"/>
      <c r="CR2" s="1371"/>
      <c r="CS2" s="1371"/>
      <c r="CT2" s="1371"/>
      <c r="CU2" s="1371"/>
      <c r="CV2" s="1371"/>
      <c r="CW2" s="1371"/>
      <c r="CX2" s="1371"/>
      <c r="CY2" s="1371"/>
      <c r="CZ2" s="1371"/>
      <c r="DA2" s="1371"/>
      <c r="DB2" s="1371"/>
      <c r="DC2" s="1371"/>
      <c r="DD2" s="1371"/>
      <c r="DE2" s="1371"/>
      <c r="DF2" s="1371"/>
      <c r="DG2" s="1371"/>
      <c r="DH2" s="1371"/>
      <c r="DI2" s="1371"/>
      <c r="DJ2" s="1371"/>
      <c r="DK2" s="1371"/>
      <c r="DL2" s="1371"/>
      <c r="DM2" s="1371"/>
      <c r="DN2" s="1371"/>
      <c r="DO2" s="1371"/>
      <c r="DP2" s="1371"/>
      <c r="DQ2" s="1371"/>
      <c r="DR2" s="1371"/>
      <c r="DS2" s="1371"/>
      <c r="DT2" s="1371"/>
      <c r="DU2" s="1371"/>
      <c r="DV2" s="1371"/>
      <c r="DW2" s="1371"/>
      <c r="DX2" s="1371"/>
      <c r="DY2" s="1371"/>
      <c r="DZ2" s="1371"/>
      <c r="EA2" s="1371"/>
      <c r="EB2" s="1371"/>
      <c r="EC2" s="1371"/>
      <c r="ED2" s="1371"/>
      <c r="EE2" s="1371"/>
      <c r="EF2" s="1371"/>
      <c r="EG2" s="1371"/>
      <c r="EH2" s="1371"/>
      <c r="EI2" s="1371"/>
      <c r="EJ2" s="1371"/>
      <c r="EK2" s="1371"/>
      <c r="EL2" s="1371"/>
      <c r="EM2" s="1371"/>
      <c r="EN2" s="1371"/>
      <c r="EO2" s="1371"/>
      <c r="EP2" s="1371"/>
      <c r="EQ2" s="1371"/>
      <c r="ER2" s="1371"/>
      <c r="ES2" s="1371"/>
      <c r="ET2" s="1371"/>
      <c r="EU2" s="1371"/>
      <c r="EV2" s="1371"/>
      <c r="EW2" s="1371"/>
      <c r="EX2" s="1371"/>
      <c r="EY2" s="1371"/>
      <c r="EZ2" s="1371"/>
      <c r="FA2" s="641"/>
    </row>
    <row r="3" spans="1:157" ht="15" customHeight="1" x14ac:dyDescent="0.2">
      <c r="A3" s="1366" t="s">
        <v>237</v>
      </c>
      <c r="B3" s="1363" t="s">
        <v>223</v>
      </c>
      <c r="C3" s="1364"/>
      <c r="D3" s="1364"/>
      <c r="E3" s="1364"/>
      <c r="F3" s="1364"/>
      <c r="G3" s="1365"/>
      <c r="H3" s="1368" t="s">
        <v>89</v>
      </c>
      <c r="I3" s="1369"/>
      <c r="J3" s="1369"/>
      <c r="K3" s="1369"/>
      <c r="L3" s="1369"/>
      <c r="M3" s="1370"/>
      <c r="N3" s="1363" t="s">
        <v>90</v>
      </c>
      <c r="O3" s="1364"/>
      <c r="P3" s="1364"/>
      <c r="Q3" s="1364"/>
      <c r="R3" s="1364"/>
      <c r="S3" s="1365"/>
      <c r="T3" s="1363" t="s">
        <v>653</v>
      </c>
      <c r="U3" s="1364"/>
      <c r="V3" s="1364"/>
      <c r="W3" s="1364"/>
      <c r="X3" s="1364"/>
      <c r="Y3" s="1365"/>
      <c r="Z3" s="1363" t="s">
        <v>91</v>
      </c>
      <c r="AA3" s="1364"/>
      <c r="AB3" s="1364"/>
      <c r="AC3" s="1364"/>
      <c r="AD3" s="1364"/>
      <c r="AE3" s="1365"/>
      <c r="AF3" s="1363" t="s">
        <v>236</v>
      </c>
      <c r="AG3" s="1364"/>
      <c r="AH3" s="1364"/>
      <c r="AI3" s="1364"/>
      <c r="AJ3" s="1364"/>
      <c r="AK3" s="1365"/>
      <c r="AL3" s="1363" t="s">
        <v>235</v>
      </c>
      <c r="AM3" s="1364"/>
      <c r="AN3" s="1364"/>
      <c r="AO3" s="1364"/>
      <c r="AP3" s="1364"/>
      <c r="AQ3" s="1365"/>
      <c r="AR3" s="1363" t="s">
        <v>234</v>
      </c>
      <c r="AS3" s="1364"/>
      <c r="AT3" s="1364"/>
      <c r="AU3" s="1364"/>
      <c r="AV3" s="1364"/>
      <c r="AW3" s="1365"/>
      <c r="AX3" s="1363" t="s">
        <v>233</v>
      </c>
      <c r="AY3" s="1364"/>
      <c r="AZ3" s="1364"/>
      <c r="BA3" s="1364"/>
      <c r="BB3" s="1364"/>
      <c r="BC3" s="1365"/>
      <c r="BD3" s="1363" t="s">
        <v>232</v>
      </c>
      <c r="BE3" s="1364"/>
      <c r="BF3" s="1364"/>
      <c r="BG3" s="1364"/>
      <c r="BH3" s="1364"/>
      <c r="BI3" s="1365"/>
      <c r="BJ3" s="1363" t="s">
        <v>231</v>
      </c>
      <c r="BK3" s="1364"/>
      <c r="BL3" s="1364"/>
      <c r="BM3" s="1364"/>
      <c r="BN3" s="1364"/>
      <c r="BO3" s="1365"/>
      <c r="BP3" s="1363" t="s">
        <v>98</v>
      </c>
      <c r="BQ3" s="1364"/>
      <c r="BR3" s="1364"/>
      <c r="BS3" s="1364"/>
      <c r="BT3" s="1364"/>
      <c r="BU3" s="1365"/>
      <c r="BV3" s="1363" t="s">
        <v>99</v>
      </c>
      <c r="BW3" s="1364"/>
      <c r="BX3" s="1364"/>
      <c r="BY3" s="1364"/>
      <c r="BZ3" s="1364"/>
      <c r="CA3" s="1365"/>
      <c r="CB3" s="1363" t="s">
        <v>230</v>
      </c>
      <c r="CC3" s="1364"/>
      <c r="CD3" s="1364"/>
      <c r="CE3" s="1364"/>
      <c r="CF3" s="1364"/>
      <c r="CG3" s="1365"/>
      <c r="CH3" s="1363" t="s">
        <v>229</v>
      </c>
      <c r="CI3" s="1364"/>
      <c r="CJ3" s="1364"/>
      <c r="CK3" s="1364"/>
      <c r="CL3" s="1364"/>
      <c r="CM3" s="1365"/>
      <c r="CN3" s="1363" t="s">
        <v>102</v>
      </c>
      <c r="CO3" s="1364"/>
      <c r="CP3" s="1364"/>
      <c r="CQ3" s="1364"/>
      <c r="CR3" s="1364"/>
      <c r="CS3" s="1365"/>
      <c r="CT3" s="1363" t="s">
        <v>228</v>
      </c>
      <c r="CU3" s="1364"/>
      <c r="CV3" s="1364"/>
      <c r="CW3" s="1364"/>
      <c r="CX3" s="1364"/>
      <c r="CY3" s="1365"/>
      <c r="CZ3" s="1363" t="s">
        <v>103</v>
      </c>
      <c r="DA3" s="1364"/>
      <c r="DB3" s="1364"/>
      <c r="DC3" s="1364"/>
      <c r="DD3" s="1364"/>
      <c r="DE3" s="1365"/>
      <c r="DF3" s="1363" t="s">
        <v>104</v>
      </c>
      <c r="DG3" s="1364"/>
      <c r="DH3" s="1364"/>
      <c r="DI3" s="1364"/>
      <c r="DJ3" s="1364"/>
      <c r="DK3" s="1365"/>
      <c r="DL3" s="1363" t="s">
        <v>227</v>
      </c>
      <c r="DM3" s="1364"/>
      <c r="DN3" s="1364"/>
      <c r="DO3" s="1364"/>
      <c r="DP3" s="1364"/>
      <c r="DQ3" s="1365"/>
      <c r="DR3" s="1363" t="s">
        <v>226</v>
      </c>
      <c r="DS3" s="1364"/>
      <c r="DT3" s="1364"/>
      <c r="DU3" s="1364"/>
      <c r="DV3" s="1364"/>
      <c r="DW3" s="1365"/>
      <c r="DX3" s="1363" t="s">
        <v>225</v>
      </c>
      <c r="DY3" s="1364"/>
      <c r="DZ3" s="1364"/>
      <c r="EA3" s="1364"/>
      <c r="EB3" s="1364"/>
      <c r="EC3" s="1365"/>
      <c r="ED3" s="1363" t="s">
        <v>108</v>
      </c>
      <c r="EE3" s="1364"/>
      <c r="EF3" s="1364"/>
      <c r="EG3" s="1364"/>
      <c r="EH3" s="1364"/>
      <c r="EI3" s="1365"/>
      <c r="EJ3" s="1363" t="s">
        <v>224</v>
      </c>
      <c r="EK3" s="1364"/>
      <c r="EL3" s="1364"/>
      <c r="EM3" s="1364"/>
      <c r="EN3" s="1364"/>
      <c r="EO3" s="1365"/>
      <c r="EP3" s="1363" t="s">
        <v>110</v>
      </c>
      <c r="EQ3" s="1364"/>
      <c r="ER3" s="1364"/>
      <c r="ES3" s="1364"/>
      <c r="ET3" s="1364"/>
      <c r="EU3" s="1365"/>
      <c r="EV3" s="1363" t="s">
        <v>186</v>
      </c>
      <c r="EW3" s="1364"/>
      <c r="EX3" s="1364"/>
      <c r="EY3" s="1364"/>
      <c r="EZ3" s="1364"/>
      <c r="FA3" s="1364"/>
    </row>
    <row r="4" spans="1:157" ht="15" customHeight="1" x14ac:dyDescent="0.2">
      <c r="A4" s="1367"/>
      <c r="B4" s="642" t="s">
        <v>86</v>
      </c>
      <c r="C4" s="642" t="s">
        <v>117</v>
      </c>
      <c r="D4" s="643" t="s">
        <v>87</v>
      </c>
      <c r="E4" s="643" t="s">
        <v>88</v>
      </c>
      <c r="F4" s="642" t="s">
        <v>652</v>
      </c>
      <c r="G4" s="642" t="s">
        <v>755</v>
      </c>
      <c r="H4" s="643" t="s">
        <v>86</v>
      </c>
      <c r="I4" s="643" t="s">
        <v>117</v>
      </c>
      <c r="J4" s="643" t="s">
        <v>87</v>
      </c>
      <c r="K4" s="643" t="s">
        <v>88</v>
      </c>
      <c r="L4" s="642" t="s">
        <v>652</v>
      </c>
      <c r="M4" s="642" t="s">
        <v>755</v>
      </c>
      <c r="N4" s="642" t="s">
        <v>86</v>
      </c>
      <c r="O4" s="642" t="s">
        <v>117</v>
      </c>
      <c r="P4" s="643" t="s">
        <v>87</v>
      </c>
      <c r="Q4" s="643" t="s">
        <v>88</v>
      </c>
      <c r="R4" s="642" t="s">
        <v>652</v>
      </c>
      <c r="S4" s="642" t="s">
        <v>755</v>
      </c>
      <c r="T4" s="642" t="s">
        <v>86</v>
      </c>
      <c r="U4" s="642" t="s">
        <v>117</v>
      </c>
      <c r="V4" s="643" t="s">
        <v>87</v>
      </c>
      <c r="W4" s="643" t="s">
        <v>88</v>
      </c>
      <c r="X4" s="642" t="s">
        <v>652</v>
      </c>
      <c r="Y4" s="642" t="s">
        <v>755</v>
      </c>
      <c r="Z4" s="642" t="s">
        <v>86</v>
      </c>
      <c r="AA4" s="642" t="s">
        <v>117</v>
      </c>
      <c r="AB4" s="643" t="s">
        <v>87</v>
      </c>
      <c r="AC4" s="643" t="s">
        <v>88</v>
      </c>
      <c r="AD4" s="642" t="s">
        <v>652</v>
      </c>
      <c r="AE4" s="642" t="s">
        <v>755</v>
      </c>
      <c r="AF4" s="642" t="s">
        <v>86</v>
      </c>
      <c r="AG4" s="642" t="s">
        <v>117</v>
      </c>
      <c r="AH4" s="643" t="s">
        <v>87</v>
      </c>
      <c r="AI4" s="643" t="s">
        <v>88</v>
      </c>
      <c r="AJ4" s="642" t="s">
        <v>652</v>
      </c>
      <c r="AK4" s="642" t="s">
        <v>755</v>
      </c>
      <c r="AL4" s="642" t="s">
        <v>86</v>
      </c>
      <c r="AM4" s="642" t="s">
        <v>117</v>
      </c>
      <c r="AN4" s="643" t="s">
        <v>87</v>
      </c>
      <c r="AO4" s="643" t="s">
        <v>88</v>
      </c>
      <c r="AP4" s="642" t="s">
        <v>652</v>
      </c>
      <c r="AQ4" s="642" t="s">
        <v>755</v>
      </c>
      <c r="AR4" s="642" t="s">
        <v>86</v>
      </c>
      <c r="AS4" s="642" t="s">
        <v>117</v>
      </c>
      <c r="AT4" s="643" t="s">
        <v>87</v>
      </c>
      <c r="AU4" s="643" t="s">
        <v>88</v>
      </c>
      <c r="AV4" s="642" t="s">
        <v>652</v>
      </c>
      <c r="AW4" s="642" t="s">
        <v>755</v>
      </c>
      <c r="AX4" s="642" t="s">
        <v>86</v>
      </c>
      <c r="AY4" s="642" t="s">
        <v>117</v>
      </c>
      <c r="AZ4" s="643" t="s">
        <v>87</v>
      </c>
      <c r="BA4" s="643" t="s">
        <v>88</v>
      </c>
      <c r="BB4" s="642" t="s">
        <v>652</v>
      </c>
      <c r="BC4" s="642" t="s">
        <v>755</v>
      </c>
      <c r="BD4" s="642" t="s">
        <v>86</v>
      </c>
      <c r="BE4" s="642" t="s">
        <v>117</v>
      </c>
      <c r="BF4" s="643" t="s">
        <v>87</v>
      </c>
      <c r="BG4" s="643" t="s">
        <v>88</v>
      </c>
      <c r="BH4" s="642" t="s">
        <v>652</v>
      </c>
      <c r="BI4" s="642" t="s">
        <v>755</v>
      </c>
      <c r="BJ4" s="642" t="s">
        <v>86</v>
      </c>
      <c r="BK4" s="642" t="s">
        <v>117</v>
      </c>
      <c r="BL4" s="643" t="s">
        <v>87</v>
      </c>
      <c r="BM4" s="643" t="s">
        <v>88</v>
      </c>
      <c r="BN4" s="642" t="s">
        <v>652</v>
      </c>
      <c r="BO4" s="642" t="s">
        <v>755</v>
      </c>
      <c r="BP4" s="642" t="s">
        <v>86</v>
      </c>
      <c r="BQ4" s="642" t="s">
        <v>117</v>
      </c>
      <c r="BR4" s="643" t="s">
        <v>87</v>
      </c>
      <c r="BS4" s="643" t="s">
        <v>88</v>
      </c>
      <c r="BT4" s="642" t="s">
        <v>652</v>
      </c>
      <c r="BU4" s="642" t="s">
        <v>755</v>
      </c>
      <c r="BV4" s="642" t="s">
        <v>86</v>
      </c>
      <c r="BW4" s="642" t="s">
        <v>117</v>
      </c>
      <c r="BX4" s="643" t="s">
        <v>87</v>
      </c>
      <c r="BY4" s="643" t="s">
        <v>88</v>
      </c>
      <c r="BZ4" s="642" t="s">
        <v>652</v>
      </c>
      <c r="CA4" s="642" t="s">
        <v>755</v>
      </c>
      <c r="CB4" s="642" t="s">
        <v>86</v>
      </c>
      <c r="CC4" s="642" t="s">
        <v>117</v>
      </c>
      <c r="CD4" s="643" t="s">
        <v>87</v>
      </c>
      <c r="CE4" s="643" t="s">
        <v>88</v>
      </c>
      <c r="CF4" s="642" t="s">
        <v>652</v>
      </c>
      <c r="CG4" s="642" t="s">
        <v>755</v>
      </c>
      <c r="CH4" s="642" t="s">
        <v>86</v>
      </c>
      <c r="CI4" s="642" t="s">
        <v>117</v>
      </c>
      <c r="CJ4" s="643" t="s">
        <v>87</v>
      </c>
      <c r="CK4" s="643" t="s">
        <v>88</v>
      </c>
      <c r="CL4" s="642" t="s">
        <v>652</v>
      </c>
      <c r="CM4" s="642" t="s">
        <v>755</v>
      </c>
      <c r="CN4" s="642" t="s">
        <v>86</v>
      </c>
      <c r="CO4" s="642" t="s">
        <v>117</v>
      </c>
      <c r="CP4" s="643" t="s">
        <v>87</v>
      </c>
      <c r="CQ4" s="643" t="s">
        <v>88</v>
      </c>
      <c r="CR4" s="642" t="s">
        <v>652</v>
      </c>
      <c r="CS4" s="642" t="s">
        <v>755</v>
      </c>
      <c r="CT4" s="642" t="s">
        <v>86</v>
      </c>
      <c r="CU4" s="642" t="s">
        <v>117</v>
      </c>
      <c r="CV4" s="643" t="s">
        <v>87</v>
      </c>
      <c r="CW4" s="643" t="s">
        <v>88</v>
      </c>
      <c r="CX4" s="642" t="s">
        <v>652</v>
      </c>
      <c r="CY4" s="642" t="s">
        <v>755</v>
      </c>
      <c r="CZ4" s="642" t="s">
        <v>86</v>
      </c>
      <c r="DA4" s="642" t="s">
        <v>117</v>
      </c>
      <c r="DB4" s="643" t="s">
        <v>87</v>
      </c>
      <c r="DC4" s="643" t="s">
        <v>88</v>
      </c>
      <c r="DD4" s="642" t="s">
        <v>652</v>
      </c>
      <c r="DE4" s="642" t="s">
        <v>755</v>
      </c>
      <c r="DF4" s="642" t="s">
        <v>86</v>
      </c>
      <c r="DG4" s="642" t="s">
        <v>117</v>
      </c>
      <c r="DH4" s="643" t="s">
        <v>87</v>
      </c>
      <c r="DI4" s="643" t="s">
        <v>88</v>
      </c>
      <c r="DJ4" s="642" t="s">
        <v>652</v>
      </c>
      <c r="DK4" s="642" t="s">
        <v>755</v>
      </c>
      <c r="DL4" s="642" t="s">
        <v>86</v>
      </c>
      <c r="DM4" s="642" t="s">
        <v>117</v>
      </c>
      <c r="DN4" s="643" t="s">
        <v>87</v>
      </c>
      <c r="DO4" s="643" t="s">
        <v>88</v>
      </c>
      <c r="DP4" s="642" t="s">
        <v>652</v>
      </c>
      <c r="DQ4" s="642" t="s">
        <v>755</v>
      </c>
      <c r="DR4" s="642" t="s">
        <v>86</v>
      </c>
      <c r="DS4" s="642" t="s">
        <v>117</v>
      </c>
      <c r="DT4" s="643" t="s">
        <v>87</v>
      </c>
      <c r="DU4" s="643" t="s">
        <v>88</v>
      </c>
      <c r="DV4" s="642" t="s">
        <v>652</v>
      </c>
      <c r="DW4" s="642" t="s">
        <v>755</v>
      </c>
      <c r="DX4" s="642" t="s">
        <v>86</v>
      </c>
      <c r="DY4" s="642" t="s">
        <v>117</v>
      </c>
      <c r="DZ4" s="643" t="s">
        <v>87</v>
      </c>
      <c r="EA4" s="643" t="s">
        <v>88</v>
      </c>
      <c r="EB4" s="642" t="s">
        <v>652</v>
      </c>
      <c r="EC4" s="642" t="s">
        <v>755</v>
      </c>
      <c r="ED4" s="642" t="s">
        <v>86</v>
      </c>
      <c r="EE4" s="642" t="s">
        <v>117</v>
      </c>
      <c r="EF4" s="643" t="s">
        <v>87</v>
      </c>
      <c r="EG4" s="643" t="s">
        <v>88</v>
      </c>
      <c r="EH4" s="642" t="s">
        <v>652</v>
      </c>
      <c r="EI4" s="642" t="s">
        <v>755</v>
      </c>
      <c r="EJ4" s="642" t="s">
        <v>86</v>
      </c>
      <c r="EK4" s="642" t="s">
        <v>117</v>
      </c>
      <c r="EL4" s="643" t="s">
        <v>87</v>
      </c>
      <c r="EM4" s="643" t="s">
        <v>88</v>
      </c>
      <c r="EN4" s="642" t="s">
        <v>652</v>
      </c>
      <c r="EO4" s="642" t="s">
        <v>755</v>
      </c>
      <c r="EP4" s="642" t="s">
        <v>86</v>
      </c>
      <c r="EQ4" s="642" t="s">
        <v>117</v>
      </c>
      <c r="ER4" s="643" t="s">
        <v>87</v>
      </c>
      <c r="ES4" s="643" t="s">
        <v>88</v>
      </c>
      <c r="ET4" s="642" t="s">
        <v>652</v>
      </c>
      <c r="EU4" s="642" t="s">
        <v>755</v>
      </c>
      <c r="EV4" s="642" t="s">
        <v>86</v>
      </c>
      <c r="EW4" s="643" t="s">
        <v>117</v>
      </c>
      <c r="EX4" s="643" t="s">
        <v>87</v>
      </c>
      <c r="EY4" s="643" t="s">
        <v>88</v>
      </c>
      <c r="EZ4" s="643" t="s">
        <v>652</v>
      </c>
      <c r="FA4" s="642" t="s">
        <v>755</v>
      </c>
    </row>
    <row r="5" spans="1:157" ht="15" customHeight="1" x14ac:dyDescent="0.2">
      <c r="A5" s="644" t="s">
        <v>222</v>
      </c>
      <c r="B5" s="642"/>
      <c r="C5" s="642"/>
      <c r="D5" s="642"/>
      <c r="E5" s="642"/>
      <c r="F5" s="642"/>
      <c r="G5" s="645"/>
      <c r="H5" s="646"/>
      <c r="I5" s="646"/>
      <c r="J5" s="646"/>
      <c r="K5" s="646"/>
      <c r="L5" s="646"/>
      <c r="M5" s="645"/>
      <c r="N5" s="642"/>
      <c r="O5" s="642"/>
      <c r="P5" s="642"/>
      <c r="Q5" s="642"/>
      <c r="R5" s="642"/>
      <c r="S5" s="645"/>
      <c r="T5" s="642"/>
      <c r="U5" s="642"/>
      <c r="V5" s="642"/>
      <c r="W5" s="642"/>
      <c r="X5" s="642"/>
      <c r="Y5" s="645"/>
      <c r="Z5" s="642"/>
      <c r="AA5" s="642"/>
      <c r="AB5" s="642"/>
      <c r="AC5" s="642"/>
      <c r="AD5" s="642"/>
      <c r="AE5" s="645"/>
      <c r="AF5" s="642"/>
      <c r="AG5" s="642"/>
      <c r="AH5" s="642"/>
      <c r="AI5" s="642"/>
      <c r="AJ5" s="642"/>
      <c r="AK5" s="645"/>
      <c r="AL5" s="642"/>
      <c r="AM5" s="642"/>
      <c r="AN5" s="642"/>
      <c r="AO5" s="642"/>
      <c r="AP5" s="642"/>
      <c r="AQ5" s="645"/>
      <c r="AR5" s="642"/>
      <c r="AS5" s="642"/>
      <c r="AT5" s="642"/>
      <c r="AU5" s="642"/>
      <c r="AV5" s="642"/>
      <c r="AW5" s="645"/>
      <c r="AX5" s="642"/>
      <c r="AY5" s="642"/>
      <c r="AZ5" s="642"/>
      <c r="BA5" s="642"/>
      <c r="BB5" s="642"/>
      <c r="BC5" s="645"/>
      <c r="BD5" s="642"/>
      <c r="BE5" s="642"/>
      <c r="BF5" s="642"/>
      <c r="BG5" s="642"/>
      <c r="BH5" s="642"/>
      <c r="BI5" s="645"/>
      <c r="BJ5" s="642"/>
      <c r="BK5" s="642"/>
      <c r="BL5" s="642"/>
      <c r="BM5" s="642"/>
      <c r="BN5" s="642"/>
      <c r="BO5" s="645"/>
      <c r="BP5" s="642"/>
      <c r="BQ5" s="642"/>
      <c r="BR5" s="642"/>
      <c r="BS5" s="642"/>
      <c r="BT5" s="642"/>
      <c r="BU5" s="645"/>
      <c r="BV5" s="642"/>
      <c r="BW5" s="642"/>
      <c r="BX5" s="642"/>
      <c r="BY5" s="642"/>
      <c r="BZ5" s="642"/>
      <c r="CA5" s="645"/>
      <c r="CB5" s="642"/>
      <c r="CC5" s="642"/>
      <c r="CD5" s="642"/>
      <c r="CE5" s="642"/>
      <c r="CF5" s="642"/>
      <c r="CG5" s="642"/>
      <c r="CH5" s="642"/>
      <c r="CI5" s="642"/>
      <c r="CJ5" s="642"/>
      <c r="CK5" s="642"/>
      <c r="CL5" s="642"/>
      <c r="CM5" s="645"/>
      <c r="CN5" s="642"/>
      <c r="CO5" s="642"/>
      <c r="CP5" s="642"/>
      <c r="CQ5" s="642"/>
      <c r="CR5" s="642"/>
      <c r="CS5" s="645"/>
      <c r="CT5" s="642"/>
      <c r="CU5" s="642"/>
      <c r="CV5" s="642"/>
      <c r="CW5" s="642"/>
      <c r="CX5" s="642"/>
      <c r="CY5" s="645"/>
      <c r="CZ5" s="642"/>
      <c r="DA5" s="642"/>
      <c r="DB5" s="642"/>
      <c r="DC5" s="642"/>
      <c r="DD5" s="642"/>
      <c r="DE5" s="645"/>
      <c r="DF5" s="642"/>
      <c r="DG5" s="642"/>
      <c r="DH5" s="642"/>
      <c r="DI5" s="642"/>
      <c r="DJ5" s="642"/>
      <c r="DK5" s="645"/>
      <c r="DL5" s="642"/>
      <c r="DM5" s="642"/>
      <c r="DN5" s="642"/>
      <c r="DO5" s="642"/>
      <c r="DP5" s="642"/>
      <c r="DQ5" s="645"/>
      <c r="DR5" s="642"/>
      <c r="DS5" s="642"/>
      <c r="DT5" s="642"/>
      <c r="DU5" s="642"/>
      <c r="DV5" s="642"/>
      <c r="DW5" s="645"/>
      <c r="DX5" s="642"/>
      <c r="DY5" s="642"/>
      <c r="DZ5" s="642"/>
      <c r="EA5" s="642"/>
      <c r="EB5" s="642"/>
      <c r="EC5" s="645"/>
      <c r="ED5" s="642"/>
      <c r="EE5" s="642"/>
      <c r="EF5" s="642"/>
      <c r="EG5" s="642"/>
      <c r="EH5" s="642"/>
      <c r="EI5" s="645"/>
      <c r="EJ5" s="642"/>
      <c r="EK5" s="642"/>
      <c r="EL5" s="642"/>
      <c r="EM5" s="642"/>
      <c r="EN5" s="642"/>
      <c r="EO5" s="645"/>
      <c r="EP5" s="642"/>
      <c r="EQ5" s="642"/>
      <c r="ER5" s="642"/>
      <c r="ES5" s="642"/>
      <c r="ET5" s="642"/>
      <c r="EU5" s="645"/>
      <c r="EV5" s="642"/>
      <c r="EW5" s="642"/>
      <c r="EX5" s="642"/>
      <c r="EY5" s="647"/>
      <c r="EZ5" s="648"/>
      <c r="FA5" s="645"/>
    </row>
    <row r="6" spans="1:157" x14ac:dyDescent="0.2">
      <c r="A6" s="649" t="s">
        <v>190</v>
      </c>
      <c r="B6" s="663">
        <v>278878.071</v>
      </c>
      <c r="C6" s="663">
        <v>280504.45999999996</v>
      </c>
      <c r="D6" s="663">
        <v>282179.58399999997</v>
      </c>
      <c r="E6" s="663">
        <v>282105.14600000001</v>
      </c>
      <c r="F6" s="663">
        <v>281633.98845</v>
      </c>
      <c r="G6" s="663">
        <v>279603.59284999996</v>
      </c>
      <c r="H6" s="664">
        <v>862.42700000000002</v>
      </c>
      <c r="I6" s="664">
        <v>960.61</v>
      </c>
      <c r="J6" s="664">
        <v>993.23</v>
      </c>
      <c r="K6" s="664">
        <v>1100.8620000000001</v>
      </c>
      <c r="L6" s="664">
        <v>1205.693</v>
      </c>
      <c r="M6" s="663">
        <v>1302.9580000000001</v>
      </c>
      <c r="N6" s="663">
        <v>229.27499999999998</v>
      </c>
      <c r="O6" s="663">
        <v>249.51500000000001</v>
      </c>
      <c r="P6" s="663">
        <v>285.97800000000001</v>
      </c>
      <c r="Q6" s="663">
        <v>305.16300000000001</v>
      </c>
      <c r="R6" s="663">
        <v>316.35300000000001</v>
      </c>
      <c r="S6" s="663">
        <v>310.65300000000002</v>
      </c>
      <c r="T6" s="663">
        <v>399.08</v>
      </c>
      <c r="U6" s="663">
        <v>449.83800000000002</v>
      </c>
      <c r="V6" s="663">
        <v>471.733</v>
      </c>
      <c r="W6" s="663">
        <v>504.291</v>
      </c>
      <c r="X6" s="663">
        <v>499.05700000000002</v>
      </c>
      <c r="Y6" s="663">
        <v>485.16399999999999</v>
      </c>
      <c r="Z6" s="663">
        <v>353.66800000000001</v>
      </c>
      <c r="AA6" s="663">
        <v>344.267</v>
      </c>
      <c r="AB6" s="663">
        <v>354.78100000000001</v>
      </c>
      <c r="AC6" s="663">
        <v>365.99300000000005</v>
      </c>
      <c r="AD6" s="663">
        <v>355.01400000000001</v>
      </c>
      <c r="AE6" s="663">
        <v>332.03399999999999</v>
      </c>
      <c r="AF6" s="663">
        <v>2177.9650000000001</v>
      </c>
      <c r="AG6" s="663">
        <v>2169.4499999999998</v>
      </c>
      <c r="AH6" s="663">
        <v>2217.5860000000002</v>
      </c>
      <c r="AI6" s="663">
        <v>2265.9369999999999</v>
      </c>
      <c r="AJ6" s="663">
        <v>2339.5810000000001</v>
      </c>
      <c r="AK6" s="663">
        <v>2449.3409999999999</v>
      </c>
      <c r="AL6" s="663">
        <v>313.03200000000004</v>
      </c>
      <c r="AM6" s="663">
        <v>390.92399999999998</v>
      </c>
      <c r="AN6" s="663">
        <v>464.63400000000001</v>
      </c>
      <c r="AO6" s="663">
        <v>571.58399999999995</v>
      </c>
      <c r="AP6" s="663">
        <v>635.65200000000004</v>
      </c>
      <c r="AQ6" s="663">
        <v>649.08100000000002</v>
      </c>
      <c r="AR6" s="663">
        <v>89.426999999999992</v>
      </c>
      <c r="AS6" s="663">
        <v>110.49</v>
      </c>
      <c r="AT6" s="663">
        <v>171.63300000000001</v>
      </c>
      <c r="AU6" s="663">
        <v>248.315</v>
      </c>
      <c r="AV6" s="663">
        <v>330.86099999999999</v>
      </c>
      <c r="AW6" s="663">
        <v>442.30200000000002</v>
      </c>
      <c r="AX6" s="663">
        <v>70.917000000000002</v>
      </c>
      <c r="AY6" s="663">
        <v>98.411000000000001</v>
      </c>
      <c r="AZ6" s="663">
        <v>137.92399999999998</v>
      </c>
      <c r="BA6" s="663">
        <v>186.393</v>
      </c>
      <c r="BB6" s="663">
        <v>225.40799999999999</v>
      </c>
      <c r="BC6" s="663">
        <v>267.95499999999998</v>
      </c>
      <c r="BD6" s="663">
        <v>972.50900000000001</v>
      </c>
      <c r="BE6" s="663">
        <v>1089.0360000000001</v>
      </c>
      <c r="BF6" s="663">
        <v>1217.48</v>
      </c>
      <c r="BG6" s="663">
        <v>1349.5319999999999</v>
      </c>
      <c r="BH6" s="663">
        <v>1454.4499999999998</v>
      </c>
      <c r="BI6" s="663">
        <v>1487.8310000000001</v>
      </c>
      <c r="BJ6" s="663">
        <v>262.71500000000003</v>
      </c>
      <c r="BK6" s="663">
        <v>268.00099999999998</v>
      </c>
      <c r="BL6" s="663">
        <v>293.63599999999997</v>
      </c>
      <c r="BM6" s="663">
        <v>319.40100000000001</v>
      </c>
      <c r="BN6" s="663">
        <v>340.54700000000003</v>
      </c>
      <c r="BO6" s="663">
        <v>345.77800000000002</v>
      </c>
      <c r="BP6" s="663">
        <v>2486.4859999999999</v>
      </c>
      <c r="BQ6" s="663">
        <v>2802.1770000000001</v>
      </c>
      <c r="BR6" s="663">
        <v>3228.509</v>
      </c>
      <c r="BS6" s="663">
        <v>3207.8059999999996</v>
      </c>
      <c r="BT6" s="663">
        <v>3317.7369999999996</v>
      </c>
      <c r="BU6" s="663">
        <v>3448.819</v>
      </c>
      <c r="BV6" s="663">
        <v>1613.7809999999999</v>
      </c>
      <c r="BW6" s="663">
        <v>1862.02</v>
      </c>
      <c r="BX6" s="663">
        <v>2119.23</v>
      </c>
      <c r="BY6" s="663">
        <v>2349.46</v>
      </c>
      <c r="BZ6" s="663">
        <v>2537.2820000000002</v>
      </c>
      <c r="CA6" s="663">
        <v>2703.4589999999998</v>
      </c>
      <c r="CB6" s="663">
        <v>136.71100000000001</v>
      </c>
      <c r="CC6" s="663">
        <v>212.37500000000006</v>
      </c>
      <c r="CD6" s="663">
        <v>329.47</v>
      </c>
      <c r="CE6" s="663">
        <v>406.91399999999999</v>
      </c>
      <c r="CF6" s="663">
        <v>504.08000000000004</v>
      </c>
      <c r="CG6" s="663">
        <v>610.71299999999997</v>
      </c>
      <c r="CH6" s="663">
        <v>833.96699999999998</v>
      </c>
      <c r="CI6" s="663">
        <v>1021.5740000000001</v>
      </c>
      <c r="CJ6" s="663">
        <v>1224.7239999999999</v>
      </c>
      <c r="CK6" s="663">
        <v>1435.0219999999999</v>
      </c>
      <c r="CL6" s="663">
        <v>1615.4349999999999</v>
      </c>
      <c r="CM6" s="663">
        <v>1733.703</v>
      </c>
      <c r="CN6" s="663">
        <v>2857.0040000000004</v>
      </c>
      <c r="CO6" s="663">
        <v>3035.0309999999999</v>
      </c>
      <c r="CP6" s="663">
        <v>3226.4500000000003</v>
      </c>
      <c r="CQ6" s="663">
        <v>3485.1339999999982</v>
      </c>
      <c r="CR6" s="663">
        <v>3586.9159999999993</v>
      </c>
      <c r="CS6" s="663">
        <v>3793.3559999999989</v>
      </c>
      <c r="CT6" s="663">
        <v>617.274</v>
      </c>
      <c r="CU6" s="663">
        <v>741.41599999999994</v>
      </c>
      <c r="CV6" s="663">
        <v>864.59900000000016</v>
      </c>
      <c r="CW6" s="663">
        <v>963.06900000000007</v>
      </c>
      <c r="CX6" s="663">
        <v>1057.0430000000001</v>
      </c>
      <c r="CY6" s="663">
        <v>1186.0540000000001</v>
      </c>
      <c r="CZ6" s="663">
        <v>167.64400000000003</v>
      </c>
      <c r="DA6" s="663">
        <v>197.56100000000004</v>
      </c>
      <c r="DB6" s="663">
        <v>255.89099999999999</v>
      </c>
      <c r="DC6" s="663">
        <v>299.56</v>
      </c>
      <c r="DD6" s="663">
        <v>305.25700000000001</v>
      </c>
      <c r="DE6" s="663">
        <v>313.75100000000003</v>
      </c>
      <c r="DF6" s="663">
        <v>2056.9070000000002</v>
      </c>
      <c r="DG6" s="663">
        <v>2113.6710000000003</v>
      </c>
      <c r="DH6" s="663">
        <v>2157.5339999999997</v>
      </c>
      <c r="DI6" s="663">
        <v>2217.0079999999998</v>
      </c>
      <c r="DJ6" s="663">
        <v>2248.2560000000003</v>
      </c>
      <c r="DK6" s="663">
        <v>2220.1040000000003</v>
      </c>
      <c r="DL6" s="665">
        <v>243.34</v>
      </c>
      <c r="DM6" s="666">
        <v>250.81</v>
      </c>
      <c r="DN6" s="666">
        <v>243.93</v>
      </c>
      <c r="DO6" s="666">
        <v>238.32900000000001</v>
      </c>
      <c r="DP6" s="666">
        <v>229.506</v>
      </c>
      <c r="DQ6" s="663">
        <v>219.18099999999998</v>
      </c>
      <c r="DR6" s="663">
        <v>2723.5940000000001</v>
      </c>
      <c r="DS6" s="663">
        <v>2896.4589999999998</v>
      </c>
      <c r="DT6" s="663">
        <v>3188.9190000000003</v>
      </c>
      <c r="DU6" s="663">
        <v>3580.4180000000001</v>
      </c>
      <c r="DV6" s="663">
        <v>3984.1580000000004</v>
      </c>
      <c r="DW6" s="663">
        <v>4516.2190000000001</v>
      </c>
      <c r="DX6" s="663">
        <v>500.38799999999998</v>
      </c>
      <c r="DY6" s="663">
        <v>522.327</v>
      </c>
      <c r="DZ6" s="663">
        <v>631.52600000000007</v>
      </c>
      <c r="EA6" s="663">
        <v>781.00400000000013</v>
      </c>
      <c r="EB6" s="663">
        <v>882.74</v>
      </c>
      <c r="EC6" s="663">
        <v>1001.2349999999999</v>
      </c>
      <c r="ED6" s="663">
        <v>225.661</v>
      </c>
      <c r="EE6" s="663">
        <v>269.63499999999999</v>
      </c>
      <c r="EF6" s="663">
        <v>312.71899999999999</v>
      </c>
      <c r="EG6" s="663">
        <v>347.20699999999999</v>
      </c>
      <c r="EH6" s="663">
        <v>374.11699999999996</v>
      </c>
      <c r="EI6" s="663">
        <v>425.529</v>
      </c>
      <c r="EJ6" s="663">
        <v>877.779</v>
      </c>
      <c r="EK6" s="663">
        <v>972.2360000000001</v>
      </c>
      <c r="EL6" s="663">
        <v>1077.6289999999999</v>
      </c>
      <c r="EM6" s="663">
        <v>1295.9769999999999</v>
      </c>
      <c r="EN6" s="663">
        <v>1581.348</v>
      </c>
      <c r="EO6" s="663">
        <v>1874.1790000000001</v>
      </c>
      <c r="EP6" s="663">
        <v>21071.550999999999</v>
      </c>
      <c r="EQ6" s="663">
        <v>23027.833999999999</v>
      </c>
      <c r="ER6" s="663">
        <v>25469.745000000003</v>
      </c>
      <c r="ES6" s="663">
        <f>K6+Q6+AC6+AI6+AO6+AU6+DC6+BA6+BG6+BM6+BS6+BY6+W6+CE6+CK6+CQ6+CW6+DI6+DO6+DU6+EA6+EG6+EM6</f>
        <v>27824.378999999997</v>
      </c>
      <c r="ET6" s="663">
        <f>L6+R6+AD6+AJ6+AP6+AV6+BB6+BH6+BN6+BT6+BZ6+X6+CF6+CL6+CR6+CX6+DD6+DJ6+DP6+DV6+EB6+EH6+EN6</f>
        <v>29926.491000000002</v>
      </c>
      <c r="EU6" s="663">
        <v>32119.398999999998</v>
      </c>
      <c r="EV6" s="663">
        <v>299949.62199999997</v>
      </c>
      <c r="EW6" s="663">
        <v>303532.29399999994</v>
      </c>
      <c r="EX6" s="663">
        <v>307649.32899999997</v>
      </c>
      <c r="EY6" s="667">
        <f>E6+ES6</f>
        <v>309929.52500000002</v>
      </c>
      <c r="EZ6" s="666">
        <f>ET6+F6</f>
        <v>311560.47944999998</v>
      </c>
      <c r="FA6" s="663">
        <v>311722.99184999993</v>
      </c>
    </row>
    <row r="7" spans="1:157" x14ac:dyDescent="0.2">
      <c r="A7" s="649" t="s">
        <v>189</v>
      </c>
      <c r="B7" s="663">
        <v>22392.773000000001</v>
      </c>
      <c r="C7" s="663">
        <v>23867.384999999998</v>
      </c>
      <c r="D7" s="663">
        <v>23253.554</v>
      </c>
      <c r="E7" s="663">
        <v>23359.453999999969</v>
      </c>
      <c r="F7" s="663">
        <v>22277.030999999999</v>
      </c>
      <c r="G7" s="663">
        <v>22941.177</v>
      </c>
      <c r="H7" s="664">
        <v>289.13899999999995</v>
      </c>
      <c r="I7" s="664">
        <v>217.47099999999989</v>
      </c>
      <c r="J7" s="664">
        <v>239.07400000000001</v>
      </c>
      <c r="K7" s="664">
        <v>220.77699999999999</v>
      </c>
      <c r="L7" s="664">
        <v>219.11599999999999</v>
      </c>
      <c r="M7" s="663">
        <v>185.60899999999992</v>
      </c>
      <c r="N7" s="663">
        <v>45.169999999999987</v>
      </c>
      <c r="O7" s="663">
        <v>62.751999999999981</v>
      </c>
      <c r="P7" s="663">
        <v>49.525000000000006</v>
      </c>
      <c r="Q7" s="663">
        <v>36.656999999999968</v>
      </c>
      <c r="R7" s="663">
        <v>19.899999999999991</v>
      </c>
      <c r="S7" s="663">
        <v>10.510999999999981</v>
      </c>
      <c r="T7" s="663">
        <v>99.09</v>
      </c>
      <c r="U7" s="663">
        <v>70.861000000000004</v>
      </c>
      <c r="V7" s="663">
        <v>72.840999999999994</v>
      </c>
      <c r="W7" s="663">
        <v>39.167000000000002</v>
      </c>
      <c r="X7" s="663">
        <v>27.998000000000001</v>
      </c>
      <c r="Y7" s="663">
        <v>29.561</v>
      </c>
      <c r="Z7" s="663">
        <v>30.775999999999996</v>
      </c>
      <c r="AA7" s="663">
        <v>31.389000000000003</v>
      </c>
      <c r="AB7" s="663">
        <v>30.089000000000002</v>
      </c>
      <c r="AC7" s="663">
        <v>19.929000000000002</v>
      </c>
      <c r="AD7" s="663">
        <v>20.561</v>
      </c>
      <c r="AE7" s="663">
        <v>23.402000000000001</v>
      </c>
      <c r="AF7" s="663">
        <v>192.34099999999944</v>
      </c>
      <c r="AG7" s="663">
        <v>193.08500000000004</v>
      </c>
      <c r="AH7" s="663">
        <v>197.602</v>
      </c>
      <c r="AI7" s="663">
        <v>231.92</v>
      </c>
      <c r="AJ7" s="663">
        <v>334.92400000000004</v>
      </c>
      <c r="AK7" s="663">
        <v>329.4</v>
      </c>
      <c r="AL7" s="663">
        <v>126.523</v>
      </c>
      <c r="AM7" s="663">
        <v>132.91899999999998</v>
      </c>
      <c r="AN7" s="663">
        <v>180.88400000000001</v>
      </c>
      <c r="AO7" s="663">
        <v>222.75900000000001</v>
      </c>
      <c r="AP7" s="663">
        <v>125.468</v>
      </c>
      <c r="AQ7" s="663">
        <v>130.19899999999998</v>
      </c>
      <c r="AR7" s="663">
        <v>35.738</v>
      </c>
      <c r="AS7" s="663">
        <v>77.85499999999999</v>
      </c>
      <c r="AT7" s="663">
        <v>105.55</v>
      </c>
      <c r="AU7" s="663">
        <v>119.822</v>
      </c>
      <c r="AV7" s="663">
        <v>159.559</v>
      </c>
      <c r="AW7" s="663">
        <v>160.53800000000001</v>
      </c>
      <c r="AX7" s="663">
        <v>37.83</v>
      </c>
      <c r="AY7" s="663">
        <v>54.427999999999997</v>
      </c>
      <c r="AZ7" s="663">
        <v>72.396000000000001</v>
      </c>
      <c r="BA7" s="663">
        <v>72.929000000000002</v>
      </c>
      <c r="BB7" s="663">
        <v>82.088999999999999</v>
      </c>
      <c r="BC7" s="663">
        <v>67.254000000000005</v>
      </c>
      <c r="BD7" s="663">
        <v>195.33799999999997</v>
      </c>
      <c r="BE7" s="663">
        <v>191.86299999999983</v>
      </c>
      <c r="BF7" s="663">
        <v>204.16500000000002</v>
      </c>
      <c r="BG7" s="663">
        <v>197.63900000000001</v>
      </c>
      <c r="BH7" s="663">
        <v>154.267</v>
      </c>
      <c r="BI7" s="663">
        <v>132.99599999999998</v>
      </c>
      <c r="BJ7" s="663">
        <v>43.301000000000002</v>
      </c>
      <c r="BK7" s="663">
        <v>62.493000000000009</v>
      </c>
      <c r="BL7" s="663">
        <v>66.040000000000006</v>
      </c>
      <c r="BM7" s="663">
        <v>62.720999999999997</v>
      </c>
      <c r="BN7" s="663">
        <v>49.652999999999999</v>
      </c>
      <c r="BO7" s="663">
        <v>41.262</v>
      </c>
      <c r="BP7" s="663">
        <v>608.83600000000001</v>
      </c>
      <c r="BQ7" s="663">
        <v>824.04699999999991</v>
      </c>
      <c r="BR7" s="663">
        <v>435</v>
      </c>
      <c r="BS7" s="663">
        <v>561.07499999999993</v>
      </c>
      <c r="BT7" s="663">
        <v>650.22200000000009</v>
      </c>
      <c r="BU7" s="663">
        <v>605.69500000000005</v>
      </c>
      <c r="BV7" s="663">
        <v>385.43799999999999</v>
      </c>
      <c r="BW7" s="663">
        <v>450.80999999999995</v>
      </c>
      <c r="BX7" s="663">
        <v>476.63900000000001</v>
      </c>
      <c r="BY7" s="663">
        <v>475.94999999999982</v>
      </c>
      <c r="BZ7" s="663">
        <v>417.90200000000004</v>
      </c>
      <c r="CA7" s="663">
        <v>400.78499999999985</v>
      </c>
      <c r="CB7" s="663">
        <v>106.467</v>
      </c>
      <c r="CC7" s="663">
        <v>160.786</v>
      </c>
      <c r="CD7" s="663">
        <v>138.142</v>
      </c>
      <c r="CE7" s="663">
        <v>152.74199999999999</v>
      </c>
      <c r="CF7" s="663">
        <v>168.01599999999999</v>
      </c>
      <c r="CG7" s="663">
        <v>226.65900000000002</v>
      </c>
      <c r="CH7" s="663">
        <v>282.07499999999993</v>
      </c>
      <c r="CI7" s="663">
        <v>311.04199999999992</v>
      </c>
      <c r="CJ7" s="663">
        <v>333.14099999999985</v>
      </c>
      <c r="CK7" s="663">
        <v>307.17799999999988</v>
      </c>
      <c r="CL7" s="663">
        <v>302.5300000000002</v>
      </c>
      <c r="CM7" s="663">
        <v>294.13599999999997</v>
      </c>
      <c r="CN7" s="663">
        <v>448.48900000000003</v>
      </c>
      <c r="CO7" s="663">
        <v>456.12900000000002</v>
      </c>
      <c r="CP7" s="663">
        <v>532.26599999999996</v>
      </c>
      <c r="CQ7" s="663">
        <v>494.78499999999991</v>
      </c>
      <c r="CR7" s="663">
        <v>533.20500000000004</v>
      </c>
      <c r="CS7" s="663">
        <v>518.40900000000011</v>
      </c>
      <c r="CT7" s="663">
        <v>208.75200000000001</v>
      </c>
      <c r="CU7" s="663">
        <v>215.59899999999999</v>
      </c>
      <c r="CV7" s="663">
        <v>194.22199999999998</v>
      </c>
      <c r="CW7" s="663">
        <v>175.09900000000002</v>
      </c>
      <c r="CX7" s="663">
        <v>228.476</v>
      </c>
      <c r="CY7" s="663">
        <v>247.59399999999997</v>
      </c>
      <c r="CZ7" s="663">
        <v>65.388000000000005</v>
      </c>
      <c r="DA7" s="663">
        <v>86.60799999999999</v>
      </c>
      <c r="DB7" s="663">
        <v>75.831000000000003</v>
      </c>
      <c r="DC7" s="663">
        <v>42.994000000000007</v>
      </c>
      <c r="DD7" s="663">
        <v>30.81</v>
      </c>
      <c r="DE7" s="663">
        <v>31.03</v>
      </c>
      <c r="DF7" s="663">
        <v>275.846</v>
      </c>
      <c r="DG7" s="663">
        <v>223.17899999999997</v>
      </c>
      <c r="DH7" s="663">
        <v>214.59099999999998</v>
      </c>
      <c r="DI7" s="663">
        <v>188.74499999999998</v>
      </c>
      <c r="DJ7" s="663">
        <v>162.65800000000002</v>
      </c>
      <c r="DK7" s="663">
        <v>144.04299999999998</v>
      </c>
      <c r="DL7" s="665">
        <v>20.95</v>
      </c>
      <c r="DM7" s="666">
        <v>4.47</v>
      </c>
      <c r="DN7" s="666">
        <v>1.9</v>
      </c>
      <c r="DO7" s="666">
        <v>1.024</v>
      </c>
      <c r="DP7" s="666">
        <v>0.251</v>
      </c>
      <c r="DQ7" s="663">
        <v>9.7000000000000003E-2</v>
      </c>
      <c r="DR7" s="663">
        <v>660.42499999999995</v>
      </c>
      <c r="DS7" s="663">
        <v>728.28499999999985</v>
      </c>
      <c r="DT7" s="663">
        <v>774.49200000000008</v>
      </c>
      <c r="DU7" s="663">
        <v>768.73799999999994</v>
      </c>
      <c r="DV7" s="663">
        <v>927.98599999999999</v>
      </c>
      <c r="DW7" s="663">
        <v>1053.7340000000002</v>
      </c>
      <c r="DX7" s="663">
        <v>204.65299999999999</v>
      </c>
      <c r="DY7" s="663">
        <v>260.84100000000001</v>
      </c>
      <c r="DZ7" s="663">
        <v>306.91000000000003</v>
      </c>
      <c r="EA7" s="663">
        <v>285.47199999999998</v>
      </c>
      <c r="EB7" s="663">
        <v>308.33199999999999</v>
      </c>
      <c r="EC7" s="663">
        <v>283.459</v>
      </c>
      <c r="ED7" s="663">
        <v>83.84</v>
      </c>
      <c r="EE7" s="663">
        <v>84.438000000000002</v>
      </c>
      <c r="EF7" s="663">
        <v>79.047000000000011</v>
      </c>
      <c r="EG7" s="663">
        <v>65.221999999999994</v>
      </c>
      <c r="EH7" s="663">
        <v>84.93</v>
      </c>
      <c r="EI7" s="663">
        <v>103.227</v>
      </c>
      <c r="EJ7" s="663">
        <v>163.10899999999998</v>
      </c>
      <c r="EK7" s="663">
        <v>192.64</v>
      </c>
      <c r="EL7" s="663">
        <v>306.48</v>
      </c>
      <c r="EM7" s="663">
        <v>445.19</v>
      </c>
      <c r="EN7" s="663">
        <v>414.02800000000002</v>
      </c>
      <c r="EO7" s="663">
        <v>366.83199999999999</v>
      </c>
      <c r="EP7" s="663">
        <v>4609.5140000000001</v>
      </c>
      <c r="EQ7" s="663">
        <v>5093.99</v>
      </c>
      <c r="ER7" s="663">
        <v>5086.8269999999993</v>
      </c>
      <c r="ES7" s="663">
        <f>K7+Q7+AC7+AI7+AO7+AU7+DC7+BA7+BG7+BM7+BS7+BY7+W7+CE7+CK7+CQ7+CW7+DI7+DO7+DU7+EA7+EG7+EM7</f>
        <v>5188.5339999999987</v>
      </c>
      <c r="ET7" s="663">
        <f>L7+R7+AD7+AJ7+AP7+AV7+BB7+BH7+BN7+BT7+BZ7+X7+CF7+CL7+CR7+CX7+DD7+DJ7+DP7+DV7+EB7+EH7+EN7</f>
        <v>5422.8810000000012</v>
      </c>
      <c r="EU7" s="663">
        <v>5386.431999999998</v>
      </c>
      <c r="EV7" s="663">
        <v>27002.287</v>
      </c>
      <c r="EW7" s="663">
        <v>28961.375</v>
      </c>
      <c r="EX7" s="663">
        <v>28340.381000000001</v>
      </c>
      <c r="EY7" s="667">
        <f>E7+ES7</f>
        <v>28547.987999999968</v>
      </c>
      <c r="EZ7" s="666">
        <f>ET7+F7</f>
        <v>27699.912</v>
      </c>
      <c r="FA7" s="663">
        <v>28327.608999999997</v>
      </c>
    </row>
    <row r="8" spans="1:157" x14ac:dyDescent="0.2">
      <c r="A8" s="649" t="s">
        <v>188</v>
      </c>
      <c r="B8" s="663">
        <v>20766.383999999998</v>
      </c>
      <c r="C8" s="663">
        <v>22192.260999999999</v>
      </c>
      <c r="D8" s="663">
        <v>23327.991000000002</v>
      </c>
      <c r="E8" s="663">
        <v>23830.6122</v>
      </c>
      <c r="F8" s="663">
        <v>24307.426199999998</v>
      </c>
      <c r="G8" s="663">
        <v>28158.097399999999</v>
      </c>
      <c r="H8" s="664">
        <v>190.95600000000002</v>
      </c>
      <c r="I8" s="664">
        <v>184.851</v>
      </c>
      <c r="J8" s="664">
        <v>131.44200000000001</v>
      </c>
      <c r="K8" s="664">
        <v>115.946</v>
      </c>
      <c r="L8" s="664">
        <v>121.851</v>
      </c>
      <c r="M8" s="663">
        <v>107.33699999999999</v>
      </c>
      <c r="N8" s="663">
        <v>24.93</v>
      </c>
      <c r="O8" s="663">
        <v>26.289000000000001</v>
      </c>
      <c r="P8" s="663">
        <v>30.340000000000003</v>
      </c>
      <c r="Q8" s="663">
        <v>25.467000000000002</v>
      </c>
      <c r="R8" s="663">
        <v>25.599999999999998</v>
      </c>
      <c r="S8" s="663">
        <v>28.851000000000003</v>
      </c>
      <c r="T8" s="663">
        <v>48.332000000000001</v>
      </c>
      <c r="U8" s="663">
        <v>48.966000000000001</v>
      </c>
      <c r="V8" s="663">
        <v>40.283000000000001</v>
      </c>
      <c r="W8" s="663">
        <v>44.401000000000003</v>
      </c>
      <c r="X8" s="663">
        <v>41.890999999999998</v>
      </c>
      <c r="Y8" s="663">
        <v>41.304000000000002</v>
      </c>
      <c r="Z8" s="663">
        <v>40.177000000000007</v>
      </c>
      <c r="AA8" s="663">
        <v>20.875</v>
      </c>
      <c r="AB8" s="663">
        <v>18.877000000000002</v>
      </c>
      <c r="AC8" s="663">
        <v>30.907999999999998</v>
      </c>
      <c r="AD8" s="663">
        <v>43.540999999999997</v>
      </c>
      <c r="AE8" s="663">
        <v>30.773999999999997</v>
      </c>
      <c r="AF8" s="663">
        <v>200.85599999999997</v>
      </c>
      <c r="AG8" s="663">
        <v>144.94900000000001</v>
      </c>
      <c r="AH8" s="663">
        <v>149.25100000000006</v>
      </c>
      <c r="AI8" s="663">
        <v>158.27599999999998</v>
      </c>
      <c r="AJ8" s="663">
        <v>225.16399999999999</v>
      </c>
      <c r="AK8" s="663">
        <v>304.01500000000004</v>
      </c>
      <c r="AL8" s="663">
        <v>48.631</v>
      </c>
      <c r="AM8" s="663">
        <v>59.209000000000003</v>
      </c>
      <c r="AN8" s="663">
        <v>73.933999999999997</v>
      </c>
      <c r="AO8" s="663">
        <v>158.691</v>
      </c>
      <c r="AP8" s="663">
        <v>112.03899999999999</v>
      </c>
      <c r="AQ8" s="663">
        <v>92.160999999999987</v>
      </c>
      <c r="AR8" s="663">
        <v>14.675000000000001</v>
      </c>
      <c r="AS8" s="663">
        <v>16.712</v>
      </c>
      <c r="AT8" s="663">
        <v>28.867999999999999</v>
      </c>
      <c r="AU8" s="663">
        <v>37.275999999999996</v>
      </c>
      <c r="AV8" s="663">
        <v>48.118000000000002</v>
      </c>
      <c r="AW8" s="663">
        <v>52.526000000000003</v>
      </c>
      <c r="AX8" s="663">
        <v>10.335999999999999</v>
      </c>
      <c r="AY8" s="663">
        <v>14.914999999999999</v>
      </c>
      <c r="AZ8" s="663">
        <v>23.927</v>
      </c>
      <c r="BA8" s="663">
        <v>33.914000000000001</v>
      </c>
      <c r="BB8" s="663">
        <v>39.542000000000002</v>
      </c>
      <c r="BC8" s="663">
        <v>43.647000000000006</v>
      </c>
      <c r="BD8" s="663">
        <v>78.811000000000007</v>
      </c>
      <c r="BE8" s="663">
        <v>63.418999999999997</v>
      </c>
      <c r="BF8" s="663">
        <v>72.113</v>
      </c>
      <c r="BG8" s="663">
        <v>92.721000000000004</v>
      </c>
      <c r="BH8" s="663">
        <v>120.886</v>
      </c>
      <c r="BI8" s="663">
        <v>128.161</v>
      </c>
      <c r="BJ8" s="663">
        <v>38.015000000000001</v>
      </c>
      <c r="BK8" s="663">
        <v>36.858000000000004</v>
      </c>
      <c r="BL8" s="663">
        <v>40.274999999999999</v>
      </c>
      <c r="BM8" s="663">
        <v>41.574999999999996</v>
      </c>
      <c r="BN8" s="663">
        <v>44.422000000000004</v>
      </c>
      <c r="BO8" s="663">
        <v>39.313000000000002</v>
      </c>
      <c r="BP8" s="663">
        <v>293.14500000000004</v>
      </c>
      <c r="BQ8" s="663">
        <v>397.71499999999997</v>
      </c>
      <c r="BR8" s="663">
        <v>455.70300000000003</v>
      </c>
      <c r="BS8" s="663">
        <v>451.14400000000006</v>
      </c>
      <c r="BT8" s="663">
        <v>519.1400000000001</v>
      </c>
      <c r="BU8" s="663">
        <v>514.28299999999967</v>
      </c>
      <c r="BV8" s="663">
        <v>137.19900000000001</v>
      </c>
      <c r="BW8" s="663">
        <v>193.6</v>
      </c>
      <c r="BX8" s="663">
        <v>246.40899999999999</v>
      </c>
      <c r="BY8" s="663">
        <v>288.12800000000004</v>
      </c>
      <c r="BZ8" s="663">
        <v>251.72499999999999</v>
      </c>
      <c r="CA8" s="663">
        <v>229.97900000000001</v>
      </c>
      <c r="CB8" s="663">
        <v>30.802999999999997</v>
      </c>
      <c r="CC8" s="663">
        <v>43.691000000000003</v>
      </c>
      <c r="CD8" s="663">
        <v>60.698000000000008</v>
      </c>
      <c r="CE8" s="663">
        <v>55.576000000000001</v>
      </c>
      <c r="CF8" s="663">
        <v>61.383000000000003</v>
      </c>
      <c r="CG8" s="663">
        <v>56.103000000000002</v>
      </c>
      <c r="CH8" s="663">
        <v>94.468000000000004</v>
      </c>
      <c r="CI8" s="663">
        <v>107.892</v>
      </c>
      <c r="CJ8" s="663">
        <v>122.84299999999999</v>
      </c>
      <c r="CK8" s="663">
        <v>126.765</v>
      </c>
      <c r="CL8" s="663">
        <v>184.26199999999997</v>
      </c>
      <c r="CM8" s="663">
        <v>189.35400000000001</v>
      </c>
      <c r="CN8" s="663">
        <v>270.4620000000001</v>
      </c>
      <c r="CO8" s="663">
        <v>264.71000000000004</v>
      </c>
      <c r="CP8" s="663">
        <v>273.58200000000164</v>
      </c>
      <c r="CQ8" s="663">
        <v>393.00299999999879</v>
      </c>
      <c r="CR8" s="663">
        <v>326.76500000000021</v>
      </c>
      <c r="CS8" s="663">
        <v>331.24799999999999</v>
      </c>
      <c r="CT8" s="663">
        <v>84.61</v>
      </c>
      <c r="CU8" s="663">
        <v>92.415999999999997</v>
      </c>
      <c r="CV8" s="663">
        <v>95.75200000000001</v>
      </c>
      <c r="CW8" s="663">
        <v>81.124999999999986</v>
      </c>
      <c r="CX8" s="663">
        <v>99.465000000000003</v>
      </c>
      <c r="CY8" s="663">
        <v>97.329000000000008</v>
      </c>
      <c r="CZ8" s="663">
        <v>35.471000000000004</v>
      </c>
      <c r="DA8" s="663">
        <v>28.277999999999999</v>
      </c>
      <c r="DB8" s="663">
        <v>32.161999999999999</v>
      </c>
      <c r="DC8" s="663">
        <v>37.297000000000004</v>
      </c>
      <c r="DD8" s="663">
        <v>22.315999999999999</v>
      </c>
      <c r="DE8" s="663">
        <v>21.276000000000003</v>
      </c>
      <c r="DF8" s="663">
        <v>219.08200000000002</v>
      </c>
      <c r="DG8" s="663">
        <v>179.316</v>
      </c>
      <c r="DH8" s="663">
        <v>155.11699999999999</v>
      </c>
      <c r="DI8" s="663">
        <v>157.49700000000001</v>
      </c>
      <c r="DJ8" s="663">
        <v>190.81</v>
      </c>
      <c r="DK8" s="663">
        <v>213.04399999999998</v>
      </c>
      <c r="DL8" s="665">
        <v>13.48</v>
      </c>
      <c r="DM8" s="666">
        <v>11.35</v>
      </c>
      <c r="DN8" s="666">
        <v>7.5</v>
      </c>
      <c r="DO8" s="666">
        <v>9.8470000000000013</v>
      </c>
      <c r="DP8" s="666">
        <v>10.576000000000001</v>
      </c>
      <c r="DQ8" s="663">
        <v>14.58</v>
      </c>
      <c r="DR8" s="663">
        <v>487.56</v>
      </c>
      <c r="DS8" s="663">
        <v>435.82499999999999</v>
      </c>
      <c r="DT8" s="663">
        <v>382.99299999999994</v>
      </c>
      <c r="DU8" s="663">
        <v>364.99799999999999</v>
      </c>
      <c r="DV8" s="663">
        <v>395.92499999999995</v>
      </c>
      <c r="DW8" s="663">
        <v>429.983</v>
      </c>
      <c r="DX8" s="663">
        <v>182.71400000000003</v>
      </c>
      <c r="DY8" s="663">
        <v>151.64199999999997</v>
      </c>
      <c r="DZ8" s="663">
        <v>157.43200000000002</v>
      </c>
      <c r="EA8" s="663">
        <v>183.73600000000002</v>
      </c>
      <c r="EB8" s="663">
        <v>189.83699999999999</v>
      </c>
      <c r="EC8" s="663">
        <v>227.73499999999996</v>
      </c>
      <c r="ED8" s="663">
        <v>39.866</v>
      </c>
      <c r="EE8" s="663">
        <v>41.353999999999999</v>
      </c>
      <c r="EF8" s="663">
        <v>44.558999999999997</v>
      </c>
      <c r="EG8" s="663">
        <v>38.311999999999998</v>
      </c>
      <c r="EH8" s="663">
        <v>33.518000000000001</v>
      </c>
      <c r="EI8" s="663">
        <v>44.207000000000008</v>
      </c>
      <c r="EJ8" s="663">
        <v>68.652000000000001</v>
      </c>
      <c r="EK8" s="663">
        <v>87.247</v>
      </c>
      <c r="EL8" s="663">
        <v>88.131999999999991</v>
      </c>
      <c r="EM8" s="663">
        <v>159.81899999999999</v>
      </c>
      <c r="EN8" s="663">
        <v>121.19699999999999</v>
      </c>
      <c r="EO8" s="663">
        <v>140.37</v>
      </c>
      <c r="EP8" s="663">
        <v>2653.2310000000002</v>
      </c>
      <c r="EQ8" s="663">
        <v>2652.0789999999993</v>
      </c>
      <c r="ER8" s="663">
        <v>2732.1920000000014</v>
      </c>
      <c r="ES8" s="663">
        <f>K8+Q8+AC8+AI8+AO8+AU8+DC8+BA8+BG8+BM8+BS8+BY8+W8+CE8+CK8+CQ8+CW8+DI8+DO8+DU8+EA8+EG8+EM8</f>
        <v>3086.4219999999991</v>
      </c>
      <c r="ET8" s="663">
        <f>L8+R8+AD8+AJ8+AP8+AV8+BB8+BH8+BN8+BT8+BZ8+X8+CF8+CL8+CR8+CX8+DD8+DJ8+DP8+DV8+EB8+EH8+EN8</f>
        <v>3229.9730000000004</v>
      </c>
      <c r="EU8" s="663">
        <v>3377.5799999999995</v>
      </c>
      <c r="EV8" s="663">
        <v>23419.614999999998</v>
      </c>
      <c r="EW8" s="663">
        <v>24844.339999999997</v>
      </c>
      <c r="EX8" s="663">
        <v>26060.183000000005</v>
      </c>
      <c r="EY8" s="667">
        <f>E8+ES8</f>
        <v>26917.034199999998</v>
      </c>
      <c r="EZ8" s="666">
        <f>ET8+F8</f>
        <v>27537.3992</v>
      </c>
      <c r="FA8" s="663">
        <v>31535.677399999997</v>
      </c>
    </row>
    <row r="9" spans="1:157" x14ac:dyDescent="0.2">
      <c r="A9" s="649" t="s">
        <v>221</v>
      </c>
      <c r="B9" s="663">
        <v>280504.46000000002</v>
      </c>
      <c r="C9" s="663">
        <v>282179.58399999997</v>
      </c>
      <c r="D9" s="663">
        <v>282105.147</v>
      </c>
      <c r="E9" s="663">
        <v>281633.9878</v>
      </c>
      <c r="F9" s="663">
        <v>279603.59325000003</v>
      </c>
      <c r="G9" s="663">
        <v>274386.67245000001</v>
      </c>
      <c r="H9" s="664">
        <v>960.61</v>
      </c>
      <c r="I9" s="664">
        <v>993.2299999999999</v>
      </c>
      <c r="J9" s="664">
        <v>1100.8620000000001</v>
      </c>
      <c r="K9" s="664">
        <v>1205.693</v>
      </c>
      <c r="L9" s="664">
        <v>1302.9579999999999</v>
      </c>
      <c r="M9" s="663">
        <v>1381.23</v>
      </c>
      <c r="N9" s="663">
        <v>249.51500000000001</v>
      </c>
      <c r="O9" s="663">
        <v>285.97800000000001</v>
      </c>
      <c r="P9" s="663">
        <v>305.16300000000001</v>
      </c>
      <c r="Q9" s="663">
        <v>316.35300000000001</v>
      </c>
      <c r="R9" s="663">
        <v>310.65300000000002</v>
      </c>
      <c r="S9" s="663">
        <v>292.31299999999999</v>
      </c>
      <c r="T9" s="663">
        <v>449.83800000000002</v>
      </c>
      <c r="U9" s="663">
        <v>471.73300000000006</v>
      </c>
      <c r="V9" s="663">
        <v>504.29099999999994</v>
      </c>
      <c r="W9" s="663">
        <v>499.05699999999996</v>
      </c>
      <c r="X9" s="663">
        <v>485.16400000000004</v>
      </c>
      <c r="Y9" s="663">
        <v>473.42100000000005</v>
      </c>
      <c r="Z9" s="663">
        <v>344.267</v>
      </c>
      <c r="AA9" s="663">
        <v>354.78100000000001</v>
      </c>
      <c r="AB9" s="663">
        <v>365.99299999999999</v>
      </c>
      <c r="AC9" s="663">
        <v>355.01400000000001</v>
      </c>
      <c r="AD9" s="663">
        <v>332.03399999999999</v>
      </c>
      <c r="AE9" s="663">
        <v>324.66199999999998</v>
      </c>
      <c r="AF9" s="663">
        <v>2169.4499999999998</v>
      </c>
      <c r="AG9" s="663">
        <v>2217.5860000000002</v>
      </c>
      <c r="AH9" s="663">
        <v>2265.9369999999999</v>
      </c>
      <c r="AI9" s="663">
        <v>2339.5809999999997</v>
      </c>
      <c r="AJ9" s="663">
        <v>2449.3409999999999</v>
      </c>
      <c r="AK9" s="663">
        <v>2474.7259999999997</v>
      </c>
      <c r="AL9" s="663">
        <v>390.92400000000004</v>
      </c>
      <c r="AM9" s="663">
        <v>464.63400000000001</v>
      </c>
      <c r="AN9" s="663">
        <v>571.58399999999995</v>
      </c>
      <c r="AO9" s="663">
        <v>635.65199999999982</v>
      </c>
      <c r="AP9" s="663">
        <v>649.08100000000013</v>
      </c>
      <c r="AQ9" s="663">
        <v>687.11900000000003</v>
      </c>
      <c r="AR9" s="663">
        <v>110.49000000000001</v>
      </c>
      <c r="AS9" s="663">
        <v>171.63299999999998</v>
      </c>
      <c r="AT9" s="663">
        <v>248.315</v>
      </c>
      <c r="AU9" s="663">
        <v>330.86099999999999</v>
      </c>
      <c r="AV9" s="663">
        <v>442.30200000000002</v>
      </c>
      <c r="AW9" s="663">
        <v>550.31399999999996</v>
      </c>
      <c r="AX9" s="663">
        <v>98.411000000000001</v>
      </c>
      <c r="AY9" s="663">
        <v>137.92399999999998</v>
      </c>
      <c r="AZ9" s="663">
        <v>186.393</v>
      </c>
      <c r="BA9" s="663">
        <v>225.40799999999999</v>
      </c>
      <c r="BB9" s="663">
        <v>267.95499999999998</v>
      </c>
      <c r="BC9" s="663">
        <v>291.56200000000001</v>
      </c>
      <c r="BD9" s="663">
        <v>1089.0360000000001</v>
      </c>
      <c r="BE9" s="663">
        <v>1217.48</v>
      </c>
      <c r="BF9" s="663">
        <v>1349.5319999999999</v>
      </c>
      <c r="BG9" s="663">
        <v>1454.4499999999998</v>
      </c>
      <c r="BH9" s="663">
        <v>1487.8310000000001</v>
      </c>
      <c r="BI9" s="663">
        <v>1492.6659999999999</v>
      </c>
      <c r="BJ9" s="663">
        <v>268.00099999999998</v>
      </c>
      <c r="BK9" s="663">
        <v>293.63600000000002</v>
      </c>
      <c r="BL9" s="663">
        <v>319.40100000000001</v>
      </c>
      <c r="BM9" s="663">
        <v>340.54700000000003</v>
      </c>
      <c r="BN9" s="663">
        <v>345.77800000000002</v>
      </c>
      <c r="BO9" s="663">
        <v>347.72700000000003</v>
      </c>
      <c r="BP9" s="663">
        <v>2802.1769999999997</v>
      </c>
      <c r="BQ9" s="663">
        <v>3228.509</v>
      </c>
      <c r="BR9" s="663">
        <v>3207.8059999999996</v>
      </c>
      <c r="BS9" s="663">
        <v>3317.7369999999996</v>
      </c>
      <c r="BT9" s="663">
        <v>3448.819</v>
      </c>
      <c r="BU9" s="663">
        <v>3540.2310000000002</v>
      </c>
      <c r="BV9" s="663">
        <v>1862.02</v>
      </c>
      <c r="BW9" s="663">
        <v>2119.23</v>
      </c>
      <c r="BX9" s="663">
        <v>2349.46</v>
      </c>
      <c r="BY9" s="663">
        <v>2537.2820000000002</v>
      </c>
      <c r="BZ9" s="663">
        <v>2703.4589999999998</v>
      </c>
      <c r="CA9" s="663">
        <v>2874.2650000000003</v>
      </c>
      <c r="CB9" s="663">
        <v>212.375</v>
      </c>
      <c r="CC9" s="663">
        <v>329.47</v>
      </c>
      <c r="CD9" s="663">
        <v>406.91399999999999</v>
      </c>
      <c r="CE9" s="663">
        <v>504.07999999999993</v>
      </c>
      <c r="CF9" s="663">
        <v>610.71299999999997</v>
      </c>
      <c r="CG9" s="663">
        <v>781.26900000000001</v>
      </c>
      <c r="CH9" s="663">
        <v>1021.5740000000001</v>
      </c>
      <c r="CI9" s="663">
        <v>1224.7239999999999</v>
      </c>
      <c r="CJ9" s="663">
        <v>1435.0219999999999</v>
      </c>
      <c r="CK9" s="663">
        <v>1615.4349999999999</v>
      </c>
      <c r="CL9" s="663">
        <v>1733.703</v>
      </c>
      <c r="CM9" s="663">
        <v>1838.4850000000001</v>
      </c>
      <c r="CN9" s="663">
        <v>3035.0309999999999</v>
      </c>
      <c r="CO9" s="663">
        <v>3226.4500000000003</v>
      </c>
      <c r="CP9" s="663">
        <v>3485.1339999999982</v>
      </c>
      <c r="CQ9" s="663">
        <v>3586.9159999999993</v>
      </c>
      <c r="CR9" s="663">
        <v>3793.3559999999989</v>
      </c>
      <c r="CS9" s="663">
        <v>3980.5169999999998</v>
      </c>
      <c r="CT9" s="663">
        <v>741.41599999999983</v>
      </c>
      <c r="CU9" s="663">
        <v>864.59899999999993</v>
      </c>
      <c r="CV9" s="663">
        <v>963.06900000000007</v>
      </c>
      <c r="CW9" s="663">
        <v>1057.0430000000001</v>
      </c>
      <c r="CX9" s="663">
        <v>1186.0539999999999</v>
      </c>
      <c r="CY9" s="663">
        <v>1336.3189999999997</v>
      </c>
      <c r="CZ9" s="663">
        <v>197.56100000000004</v>
      </c>
      <c r="DA9" s="663">
        <v>255.89100000000005</v>
      </c>
      <c r="DB9" s="663">
        <v>299.56</v>
      </c>
      <c r="DC9" s="663">
        <v>305.25700000000001</v>
      </c>
      <c r="DD9" s="663">
        <v>313.75100000000003</v>
      </c>
      <c r="DE9" s="663">
        <v>323.50500000000005</v>
      </c>
      <c r="DF9" s="663">
        <v>2113.6710000000003</v>
      </c>
      <c r="DG9" s="663">
        <v>2157.5340000000006</v>
      </c>
      <c r="DH9" s="663">
        <v>2217.0079999999994</v>
      </c>
      <c r="DI9" s="663">
        <v>2248.2559999999999</v>
      </c>
      <c r="DJ9" s="663">
        <v>2220.1040000000003</v>
      </c>
      <c r="DK9" s="663">
        <v>2151.1030000000005</v>
      </c>
      <c r="DL9" s="665">
        <v>250.81</v>
      </c>
      <c r="DM9" s="666">
        <v>243.93</v>
      </c>
      <c r="DN9" s="666">
        <v>238.33</v>
      </c>
      <c r="DO9" s="666">
        <v>229.506</v>
      </c>
      <c r="DP9" s="666">
        <v>219.18100000000001</v>
      </c>
      <c r="DQ9" s="663">
        <v>204.69799999999998</v>
      </c>
      <c r="DR9" s="663">
        <v>2896.4589999999998</v>
      </c>
      <c r="DS9" s="663">
        <v>3188.9190000000003</v>
      </c>
      <c r="DT9" s="663">
        <v>3580.4180000000006</v>
      </c>
      <c r="DU9" s="663">
        <v>3984.1580000000004</v>
      </c>
      <c r="DV9" s="663">
        <v>4516.2190000000001</v>
      </c>
      <c r="DW9" s="663">
        <v>5139.9699999999993</v>
      </c>
      <c r="DX9" s="663">
        <v>522.327</v>
      </c>
      <c r="DY9" s="663">
        <v>631.52600000000007</v>
      </c>
      <c r="DZ9" s="663">
        <v>781.00400000000013</v>
      </c>
      <c r="EA9" s="663">
        <v>882.74</v>
      </c>
      <c r="EB9" s="663">
        <v>1001.2349999999999</v>
      </c>
      <c r="EC9" s="663">
        <v>1056.9589999999998</v>
      </c>
      <c r="ED9" s="663">
        <v>269.63499999999999</v>
      </c>
      <c r="EE9" s="663">
        <v>312.71899999999999</v>
      </c>
      <c r="EF9" s="663">
        <v>347.20699999999999</v>
      </c>
      <c r="EG9" s="663">
        <v>374.11699999999996</v>
      </c>
      <c r="EH9" s="663">
        <v>425.529</v>
      </c>
      <c r="EI9" s="663">
        <v>484.54899999999998</v>
      </c>
      <c r="EJ9" s="663">
        <v>972.23599999999999</v>
      </c>
      <c r="EK9" s="663">
        <v>1077.6289999999999</v>
      </c>
      <c r="EL9" s="663">
        <v>1295.9769999999999</v>
      </c>
      <c r="EM9" s="663">
        <v>1581.348</v>
      </c>
      <c r="EN9" s="663">
        <v>1874.1789999999999</v>
      </c>
      <c r="EO9" s="663">
        <v>2100.6410000000001</v>
      </c>
      <c r="EP9" s="663">
        <v>23027.833999999999</v>
      </c>
      <c r="EQ9" s="663">
        <v>25469.745000000003</v>
      </c>
      <c r="ER9" s="663">
        <v>27824.380000000005</v>
      </c>
      <c r="ES9" s="663">
        <f>K9+Q9+AC9+AI9+AO9+AU9+DC9+BA9+BG9+BM9+BS9+BY9+W9+CE9+CK9+CQ9+CW9+DI9+DO9+DU9+EA9+EG9+EM9</f>
        <v>29926.491000000002</v>
      </c>
      <c r="ET9" s="663">
        <f>L9+R9+AD9+AJ9+AP9+AV9+BB9+BH9+BN9+BT9+BZ9+X9+CF9+CL9+CR9+CX9+DD9+DJ9+DP9+DV9+EB9+EH9+EN9</f>
        <v>32119.399000000001</v>
      </c>
      <c r="EU9" s="663">
        <v>34128.250999999997</v>
      </c>
      <c r="EV9" s="663">
        <v>303532.29399999999</v>
      </c>
      <c r="EW9" s="663">
        <v>307649.32899999997</v>
      </c>
      <c r="EX9" s="663">
        <v>309929.527</v>
      </c>
      <c r="EY9" s="667">
        <f>E9+ES9</f>
        <v>311560.47879999998</v>
      </c>
      <c r="EZ9" s="666">
        <f>ET9+F9</f>
        <v>311722.99225000001</v>
      </c>
      <c r="FA9" s="663">
        <v>308514.92345</v>
      </c>
    </row>
    <row r="10" spans="1:157" x14ac:dyDescent="0.2">
      <c r="A10" s="644" t="s">
        <v>220</v>
      </c>
      <c r="B10" s="663"/>
      <c r="C10" s="663"/>
      <c r="D10" s="663"/>
      <c r="E10" s="663"/>
      <c r="F10" s="663"/>
      <c r="G10" s="663"/>
      <c r="H10" s="668"/>
      <c r="I10" s="668"/>
      <c r="J10" s="668"/>
      <c r="K10" s="668"/>
      <c r="L10" s="668"/>
      <c r="M10" s="663"/>
      <c r="N10" s="669"/>
      <c r="O10" s="669"/>
      <c r="P10" s="669"/>
      <c r="Q10" s="669"/>
      <c r="R10" s="669"/>
      <c r="S10" s="663"/>
      <c r="T10" s="663"/>
      <c r="U10" s="663"/>
      <c r="V10" s="663"/>
      <c r="W10" s="663"/>
      <c r="X10" s="663"/>
      <c r="Y10" s="663"/>
      <c r="Z10" s="669"/>
      <c r="AA10" s="669"/>
      <c r="AB10" s="669"/>
      <c r="AC10" s="669"/>
      <c r="AD10" s="669"/>
      <c r="AE10" s="663"/>
      <c r="AF10" s="669"/>
      <c r="AG10" s="669"/>
      <c r="AH10" s="669"/>
      <c r="AI10" s="669"/>
      <c r="AJ10" s="669"/>
      <c r="AK10" s="663"/>
      <c r="AL10" s="669"/>
      <c r="AM10" s="669"/>
      <c r="AN10" s="669"/>
      <c r="AO10" s="669"/>
      <c r="AP10" s="669"/>
      <c r="AQ10" s="663"/>
      <c r="AR10" s="669"/>
      <c r="AS10" s="669"/>
      <c r="AT10" s="669"/>
      <c r="AU10" s="669"/>
      <c r="AV10" s="669"/>
      <c r="AW10" s="663"/>
      <c r="AX10" s="669" t="s">
        <v>191</v>
      </c>
      <c r="AY10" s="669" t="s">
        <v>191</v>
      </c>
      <c r="AZ10" s="669" t="s">
        <v>191</v>
      </c>
      <c r="BA10" s="669"/>
      <c r="BB10" s="669"/>
      <c r="BC10" s="663" t="s">
        <v>191</v>
      </c>
      <c r="BD10" s="669"/>
      <c r="BE10" s="669"/>
      <c r="BF10" s="669"/>
      <c r="BG10" s="669"/>
      <c r="BH10" s="669"/>
      <c r="BI10" s="663"/>
      <c r="BJ10" s="669"/>
      <c r="BK10" s="669"/>
      <c r="BL10" s="669"/>
      <c r="BM10" s="669"/>
      <c r="BN10" s="669"/>
      <c r="BO10" s="663"/>
      <c r="BP10" s="669"/>
      <c r="BQ10" s="669"/>
      <c r="BR10" s="669"/>
      <c r="BS10" s="669"/>
      <c r="BT10" s="669"/>
      <c r="BU10" s="663"/>
      <c r="BV10" s="669"/>
      <c r="BW10" s="669"/>
      <c r="BX10" s="669"/>
      <c r="BY10" s="669"/>
      <c r="BZ10" s="669"/>
      <c r="CA10" s="663"/>
      <c r="CB10" s="669"/>
      <c r="CC10" s="669"/>
      <c r="CD10" s="669"/>
      <c r="CE10" s="669"/>
      <c r="CF10" s="669"/>
      <c r="CG10" s="663"/>
      <c r="CH10" s="670"/>
      <c r="CI10" s="670"/>
      <c r="CJ10" s="670"/>
      <c r="CK10" s="670"/>
      <c r="CL10" s="670"/>
      <c r="CM10" s="663"/>
      <c r="CN10" s="669"/>
      <c r="CO10" s="669"/>
      <c r="CP10" s="669"/>
      <c r="CQ10" s="669"/>
      <c r="CR10" s="669"/>
      <c r="CS10" s="663"/>
      <c r="CT10" s="669"/>
      <c r="CU10" s="669"/>
      <c r="CV10" s="669"/>
      <c r="CW10" s="669"/>
      <c r="CX10" s="669"/>
      <c r="CY10" s="663"/>
      <c r="CZ10" s="669"/>
      <c r="DA10" s="669"/>
      <c r="DB10" s="669"/>
      <c r="DC10" s="669"/>
      <c r="DD10" s="669"/>
      <c r="DE10" s="663"/>
      <c r="DF10" s="669"/>
      <c r="DG10" s="669"/>
      <c r="DH10" s="669"/>
      <c r="DI10" s="669"/>
      <c r="DJ10" s="669"/>
      <c r="DK10" s="663"/>
      <c r="DL10" s="665"/>
      <c r="DM10" s="666"/>
      <c r="DN10" s="666"/>
      <c r="DO10" s="666"/>
      <c r="DP10" s="666"/>
      <c r="DQ10" s="663"/>
      <c r="DR10" s="669"/>
      <c r="DS10" s="669"/>
      <c r="DT10" s="669"/>
      <c r="DU10" s="669"/>
      <c r="DV10" s="669"/>
      <c r="DW10" s="663"/>
      <c r="DX10" s="663"/>
      <c r="DY10" s="663"/>
      <c r="DZ10" s="663"/>
      <c r="EA10" s="663"/>
      <c r="EB10" s="663"/>
      <c r="EC10" s="663"/>
      <c r="ED10" s="663"/>
      <c r="EE10" s="663"/>
      <c r="EF10" s="663"/>
      <c r="EG10" s="663"/>
      <c r="EH10" s="663"/>
      <c r="EI10" s="663"/>
      <c r="EJ10" s="669"/>
      <c r="EK10" s="669"/>
      <c r="EL10" s="669"/>
      <c r="EM10" s="669"/>
      <c r="EN10" s="669"/>
      <c r="EO10" s="663"/>
      <c r="EP10" s="663"/>
      <c r="EQ10" s="663"/>
      <c r="ER10" s="663"/>
      <c r="ES10" s="663"/>
      <c r="ET10" s="663"/>
      <c r="EU10" s="663"/>
      <c r="EV10" s="663"/>
      <c r="EW10" s="663"/>
      <c r="EX10" s="663"/>
      <c r="EY10" s="667"/>
      <c r="EZ10" s="666"/>
      <c r="FA10" s="663"/>
    </row>
    <row r="11" spans="1:157" x14ac:dyDescent="0.2">
      <c r="A11" s="649" t="s">
        <v>190</v>
      </c>
      <c r="B11" s="663">
        <v>819.03</v>
      </c>
      <c r="C11" s="663">
        <v>1145.8900000000001</v>
      </c>
      <c r="D11" s="663">
        <v>1504.249</v>
      </c>
      <c r="E11" s="663">
        <v>1820.9110000000001</v>
      </c>
      <c r="F11" s="663">
        <v>2043.8790000000001</v>
      </c>
      <c r="G11" s="663">
        <v>2292.1190000000001</v>
      </c>
      <c r="H11" s="664">
        <v>0.73799999999999999</v>
      </c>
      <c r="I11" s="664">
        <v>1.0329999999999999</v>
      </c>
      <c r="J11" s="664">
        <v>1.409</v>
      </c>
      <c r="K11" s="664">
        <v>4.3520000000000003</v>
      </c>
      <c r="L11" s="664">
        <v>6.617</v>
      </c>
      <c r="M11" s="663">
        <v>8.0589999999999993</v>
      </c>
      <c r="N11" s="663">
        <v>0</v>
      </c>
      <c r="O11" s="663">
        <v>7.0000000000000001E-3</v>
      </c>
      <c r="P11" s="663">
        <v>8.0000000000000002E-3</v>
      </c>
      <c r="Q11" s="663">
        <v>8.0000000000000002E-3</v>
      </c>
      <c r="R11" s="663">
        <v>8.0000000000000002E-3</v>
      </c>
      <c r="S11" s="663">
        <v>8.0000000000000002E-3</v>
      </c>
      <c r="T11" s="663">
        <v>0</v>
      </c>
      <c r="U11" s="663">
        <v>0</v>
      </c>
      <c r="V11" s="663">
        <v>0</v>
      </c>
      <c r="W11" s="663">
        <v>0</v>
      </c>
      <c r="X11" s="663">
        <v>0.11600000000000001</v>
      </c>
      <c r="Y11" s="663">
        <v>0.749</v>
      </c>
      <c r="Z11" s="663">
        <v>2.0150000000000001</v>
      </c>
      <c r="AA11" s="663">
        <v>2.0750000000000002</v>
      </c>
      <c r="AB11" s="663">
        <v>2.121</v>
      </c>
      <c r="AC11" s="663">
        <v>2.2149999999999999</v>
      </c>
      <c r="AD11" s="663">
        <v>2.3450000000000002</v>
      </c>
      <c r="AE11" s="663">
        <v>2.4569999999999999</v>
      </c>
      <c r="AF11" s="663">
        <v>9.4619999999999997</v>
      </c>
      <c r="AG11" s="663">
        <v>9.4600000000000009</v>
      </c>
      <c r="AH11" s="663">
        <v>10.134</v>
      </c>
      <c r="AI11" s="663">
        <v>10.866</v>
      </c>
      <c r="AJ11" s="663">
        <v>10.81</v>
      </c>
      <c r="AK11" s="663">
        <v>12.766</v>
      </c>
      <c r="AL11" s="663">
        <v>0</v>
      </c>
      <c r="AM11" s="663">
        <v>0</v>
      </c>
      <c r="AN11" s="663">
        <v>0</v>
      </c>
      <c r="AO11" s="663">
        <v>0</v>
      </c>
      <c r="AP11" s="663">
        <v>0</v>
      </c>
      <c r="AQ11" s="663">
        <v>0</v>
      </c>
      <c r="AR11" s="663">
        <v>0.13900000000000001</v>
      </c>
      <c r="AS11" s="663">
        <v>0.17</v>
      </c>
      <c r="AT11" s="663">
        <v>0.18</v>
      </c>
      <c r="AU11" s="663">
        <v>0.29699999999999999</v>
      </c>
      <c r="AV11" s="663">
        <v>0.81599999999999995</v>
      </c>
      <c r="AW11" s="663">
        <v>4.0389999999999997</v>
      </c>
      <c r="AX11" s="663">
        <v>6.7000000000000004E-2</v>
      </c>
      <c r="AY11" s="663">
        <v>0.20799999999999999</v>
      </c>
      <c r="AZ11" s="663">
        <v>0.312</v>
      </c>
      <c r="BA11" s="663">
        <v>0.38900000000000001</v>
      </c>
      <c r="BB11" s="663">
        <v>0.45500000000000002</v>
      </c>
      <c r="BC11" s="663">
        <v>0.47699999999999998</v>
      </c>
      <c r="BD11" s="663">
        <v>2.7</v>
      </c>
      <c r="BE11" s="663">
        <v>2.7010000000000001</v>
      </c>
      <c r="BF11" s="663">
        <v>2.7080000000000002</v>
      </c>
      <c r="BG11" s="663">
        <v>3.0339999999999998</v>
      </c>
      <c r="BH11" s="663">
        <v>3.5190000000000001</v>
      </c>
      <c r="BI11" s="663">
        <v>4.3179999999999996</v>
      </c>
      <c r="BJ11" s="663">
        <v>0.437</v>
      </c>
      <c r="BK11" s="663">
        <v>0.63600000000000001</v>
      </c>
      <c r="BL11" s="663">
        <v>0.73899999999999999</v>
      </c>
      <c r="BM11" s="663">
        <v>0.81100000000000005</v>
      </c>
      <c r="BN11" s="663">
        <v>0.94599999999999995</v>
      </c>
      <c r="BO11" s="663">
        <v>1.0569999999999999</v>
      </c>
      <c r="BP11" s="663">
        <v>23.574999999999999</v>
      </c>
      <c r="BQ11" s="663">
        <v>29.994</v>
      </c>
      <c r="BR11" s="663">
        <v>45.106999999999999</v>
      </c>
      <c r="BS11" s="663">
        <v>80.793999999999997</v>
      </c>
      <c r="BT11" s="663">
        <v>111.822</v>
      </c>
      <c r="BU11" s="663">
        <v>151.11500000000001</v>
      </c>
      <c r="BV11" s="663">
        <v>46.442</v>
      </c>
      <c r="BW11" s="663">
        <v>51.253999999999998</v>
      </c>
      <c r="BX11" s="663">
        <v>55.564</v>
      </c>
      <c r="BY11" s="663">
        <v>64.616</v>
      </c>
      <c r="BZ11" s="663">
        <v>76.491</v>
      </c>
      <c r="CA11" s="663">
        <v>96.111000000000004</v>
      </c>
      <c r="CB11" s="663">
        <v>0</v>
      </c>
      <c r="CC11" s="663">
        <v>4.0000000000000001E-3</v>
      </c>
      <c r="CD11" s="663">
        <v>3.0000000000000001E-3</v>
      </c>
      <c r="CE11" s="663">
        <v>1.2E-2</v>
      </c>
      <c r="CF11" s="663">
        <v>3.4999999999999996E-2</v>
      </c>
      <c r="CG11" s="663">
        <v>9.6999999999999989E-2</v>
      </c>
      <c r="CH11" s="663">
        <v>0.92600000000000005</v>
      </c>
      <c r="CI11" s="663">
        <v>1.423</v>
      </c>
      <c r="CJ11" s="663">
        <v>1.9339999999999999</v>
      </c>
      <c r="CK11" s="663">
        <v>2.766</v>
      </c>
      <c r="CL11" s="663">
        <v>4.9610000000000003</v>
      </c>
      <c r="CM11" s="663">
        <v>7.8879999999999999</v>
      </c>
      <c r="CN11" s="663">
        <v>0.97400000000000009</v>
      </c>
      <c r="CO11" s="663">
        <v>1.2360000000000002</v>
      </c>
      <c r="CP11" s="663">
        <v>1.4500000000000002</v>
      </c>
      <c r="CQ11" s="663">
        <v>1.8520000000000003</v>
      </c>
      <c r="CR11" s="663">
        <v>3.4160000000000004</v>
      </c>
      <c r="CS11" s="663">
        <v>7.8970000000000002</v>
      </c>
      <c r="CT11" s="663">
        <v>6.7000000000000004E-2</v>
      </c>
      <c r="CU11" s="663">
        <v>0.24099999999999999</v>
      </c>
      <c r="CV11" s="663">
        <v>0.41199999999999998</v>
      </c>
      <c r="CW11" s="663">
        <v>0.61199999999999999</v>
      </c>
      <c r="CX11" s="663">
        <v>0.88</v>
      </c>
      <c r="CY11" s="663">
        <v>2.12</v>
      </c>
      <c r="CZ11" s="663">
        <v>0</v>
      </c>
      <c r="DA11" s="663">
        <v>0</v>
      </c>
      <c r="DB11" s="663">
        <v>0</v>
      </c>
      <c r="DC11" s="663">
        <v>0</v>
      </c>
      <c r="DD11" s="663">
        <v>0</v>
      </c>
      <c r="DE11" s="663">
        <v>0</v>
      </c>
      <c r="DF11" s="663">
        <v>0.77700000000000002</v>
      </c>
      <c r="DG11" s="663">
        <v>0.93700000000000006</v>
      </c>
      <c r="DH11" s="663">
        <v>1.0489999999999999</v>
      </c>
      <c r="DI11" s="663">
        <v>1.6040000000000001</v>
      </c>
      <c r="DJ11" s="663">
        <v>2.6510000000000002</v>
      </c>
      <c r="DK11" s="663">
        <v>3.6500000000000004</v>
      </c>
      <c r="DL11" s="665">
        <v>0</v>
      </c>
      <c r="DM11" s="666">
        <v>0</v>
      </c>
      <c r="DN11" s="666">
        <v>0</v>
      </c>
      <c r="DO11" s="666">
        <v>0</v>
      </c>
      <c r="DP11" s="666">
        <v>0</v>
      </c>
      <c r="DQ11" s="663">
        <v>0</v>
      </c>
      <c r="DR11" s="663">
        <v>17.771999999999998</v>
      </c>
      <c r="DS11" s="663">
        <v>19.703999999999997</v>
      </c>
      <c r="DT11" s="663">
        <v>21.336000000000002</v>
      </c>
      <c r="DU11" s="663">
        <v>23.424999999999997</v>
      </c>
      <c r="DV11" s="663">
        <v>32.591999999999999</v>
      </c>
      <c r="DW11" s="663">
        <v>47.944000000000003</v>
      </c>
      <c r="DX11" s="663">
        <v>3.9999999999999994E-2</v>
      </c>
      <c r="DY11" s="663">
        <v>6.8999999999999992E-2</v>
      </c>
      <c r="DZ11" s="663">
        <v>0.10599999999999998</v>
      </c>
      <c r="EA11" s="663">
        <v>0.12399999999999997</v>
      </c>
      <c r="EB11" s="663">
        <v>0.16199999999999998</v>
      </c>
      <c r="EC11" s="663">
        <v>0.55800000000000005</v>
      </c>
      <c r="ED11" s="663">
        <v>0.73799999999999999</v>
      </c>
      <c r="EE11" s="663">
        <v>1.0409999999999999</v>
      </c>
      <c r="EF11" s="663">
        <v>1.1879999999999999</v>
      </c>
      <c r="EG11" s="663">
        <v>1.226</v>
      </c>
      <c r="EH11" s="663">
        <v>1.92</v>
      </c>
      <c r="EI11" s="663">
        <v>3.5249999999999999</v>
      </c>
      <c r="EJ11" s="663">
        <v>1.19</v>
      </c>
      <c r="EK11" s="663">
        <v>1.169</v>
      </c>
      <c r="EL11" s="663">
        <v>1.1479999999999999</v>
      </c>
      <c r="EM11" s="663">
        <v>2.2770000000000001</v>
      </c>
      <c r="EN11" s="663">
        <v>4.3130000000000006</v>
      </c>
      <c r="EO11" s="663">
        <v>7.0150000000000006</v>
      </c>
      <c r="EP11" s="663">
        <v>108.05899999999998</v>
      </c>
      <c r="EQ11" s="663">
        <v>123.36200000000001</v>
      </c>
      <c r="ER11" s="663">
        <v>146.90799999999999</v>
      </c>
      <c r="ES11" s="663">
        <f>K11+Q11+AC11+AI11+AO11+AU11+DC11+BA11+BG11+BM11+BS11+BY11+W11+CE11+CK11+CQ11+CW11+DI11+DO11+DU11+EA11+EG11+EM11</f>
        <v>201.28</v>
      </c>
      <c r="ET11" s="663">
        <f>L11+R11+AD11+AJ11+AP11+AV11+BB11+BH11+BN11+BT11+BZ11+X11+CF11+CL11+CR11+CX11+DD11+DJ11+DP11+DV11+EB11+EH11+EN11</f>
        <v>264.875</v>
      </c>
      <c r="EU11" s="663">
        <v>361.84999999999997</v>
      </c>
      <c r="EV11" s="663">
        <v>927.08899999999994</v>
      </c>
      <c r="EW11" s="663">
        <v>1269.2520000000002</v>
      </c>
      <c r="EX11" s="663">
        <v>1651.1569999999999</v>
      </c>
      <c r="EY11" s="667">
        <f>E11+ES11</f>
        <v>2022.191</v>
      </c>
      <c r="EZ11" s="666">
        <f>ET11+F11</f>
        <v>2308.7539999999999</v>
      </c>
      <c r="FA11" s="663">
        <v>2653.9690000000001</v>
      </c>
    </row>
    <row r="12" spans="1:157" x14ac:dyDescent="0.2">
      <c r="A12" s="649" t="s">
        <v>189</v>
      </c>
      <c r="B12" s="663">
        <v>418.75400000000013</v>
      </c>
      <c r="C12" s="663">
        <v>418.47300000000001</v>
      </c>
      <c r="D12" s="663">
        <v>370.78699999999998</v>
      </c>
      <c r="E12" s="663">
        <v>281.42299999999977</v>
      </c>
      <c r="F12" s="663">
        <v>318.79300000000001</v>
      </c>
      <c r="G12" s="663">
        <v>255.41800000000001</v>
      </c>
      <c r="H12" s="664">
        <v>0.32899999999999996</v>
      </c>
      <c r="I12" s="664">
        <v>0.39999999999999991</v>
      </c>
      <c r="J12" s="664">
        <v>2.9889999999999999</v>
      </c>
      <c r="K12" s="664">
        <v>2.359</v>
      </c>
      <c r="L12" s="664">
        <v>1.5439999999999996</v>
      </c>
      <c r="M12" s="663">
        <v>1.9320000000000004</v>
      </c>
      <c r="N12" s="663">
        <v>7.0000000000000001E-3</v>
      </c>
      <c r="O12" s="663">
        <v>1E-3</v>
      </c>
      <c r="P12" s="663">
        <v>0</v>
      </c>
      <c r="Q12" s="663">
        <v>0</v>
      </c>
      <c r="R12" s="663">
        <v>0</v>
      </c>
      <c r="S12" s="663">
        <v>2E-3</v>
      </c>
      <c r="T12" s="663">
        <v>0</v>
      </c>
      <c r="U12" s="663">
        <v>0</v>
      </c>
      <c r="V12" s="663">
        <v>0</v>
      </c>
      <c r="W12" s="663">
        <v>0.11600000000000001</v>
      </c>
      <c r="X12" s="663">
        <v>0.65200000000000002</v>
      </c>
      <c r="Y12" s="663">
        <v>0.33</v>
      </c>
      <c r="Z12" s="663">
        <v>8.5999999999999993E-2</v>
      </c>
      <c r="AA12" s="663">
        <v>6.2E-2</v>
      </c>
      <c r="AB12" s="663">
        <v>0.106</v>
      </c>
      <c r="AC12" s="663">
        <v>0.14699999999999999</v>
      </c>
      <c r="AD12" s="663">
        <v>0.122</v>
      </c>
      <c r="AE12" s="663">
        <v>0.13900000000000001</v>
      </c>
      <c r="AF12" s="663">
        <v>0.12899999999999956</v>
      </c>
      <c r="AG12" s="663">
        <v>0.7840000000000007</v>
      </c>
      <c r="AH12" s="663">
        <v>0.873</v>
      </c>
      <c r="AI12" s="663">
        <v>0.112</v>
      </c>
      <c r="AJ12" s="663">
        <v>2.133</v>
      </c>
      <c r="AK12" s="663">
        <v>30.605</v>
      </c>
      <c r="AL12" s="663">
        <v>0</v>
      </c>
      <c r="AM12" s="663">
        <v>0</v>
      </c>
      <c r="AN12" s="663">
        <v>0</v>
      </c>
      <c r="AO12" s="663">
        <v>0</v>
      </c>
      <c r="AP12" s="663">
        <v>0</v>
      </c>
      <c r="AQ12" s="663">
        <v>0</v>
      </c>
      <c r="AR12" s="663">
        <v>3.2000000000000001E-2</v>
      </c>
      <c r="AS12" s="663">
        <v>1.2999999999999999E-2</v>
      </c>
      <c r="AT12" s="663">
        <v>0.11799999999999999</v>
      </c>
      <c r="AU12" s="663">
        <v>0.52500000000000002</v>
      </c>
      <c r="AV12" s="663">
        <v>3.2549999999999999</v>
      </c>
      <c r="AW12" s="663">
        <v>2.3079999999999998</v>
      </c>
      <c r="AX12" s="663">
        <v>0.14599999999999999</v>
      </c>
      <c r="AY12" s="663">
        <v>0.11799999999999999</v>
      </c>
      <c r="AZ12" s="663">
        <v>8.4000000000000005E-2</v>
      </c>
      <c r="BA12" s="663">
        <v>8.1000000000000003E-2</v>
      </c>
      <c r="BB12" s="663">
        <v>3.2000000000000001E-2</v>
      </c>
      <c r="BC12" s="663">
        <v>0.29199999999999998</v>
      </c>
      <c r="BD12" s="663">
        <v>9.5999999999999641E-2</v>
      </c>
      <c r="BE12" s="663">
        <v>5.8999999999999719E-2</v>
      </c>
      <c r="BF12" s="663">
        <v>0.44900000000000001</v>
      </c>
      <c r="BG12" s="663">
        <v>0.73299999999999998</v>
      </c>
      <c r="BH12" s="663">
        <v>1.198</v>
      </c>
      <c r="BI12" s="663">
        <v>1.0390000000000006</v>
      </c>
      <c r="BJ12" s="663">
        <v>0.2</v>
      </c>
      <c r="BK12" s="663">
        <v>0.105</v>
      </c>
      <c r="BL12" s="663">
        <v>7.3999999999999996E-2</v>
      </c>
      <c r="BM12" s="663">
        <v>0.14399999999999999</v>
      </c>
      <c r="BN12" s="663">
        <v>0.11899999999999999</v>
      </c>
      <c r="BO12" s="663">
        <v>0.11600000000000001</v>
      </c>
      <c r="BP12" s="663">
        <v>6.6099999999999985</v>
      </c>
      <c r="BQ12" s="663">
        <v>15.427999999999999</v>
      </c>
      <c r="BR12" s="663">
        <v>36.172000000000004</v>
      </c>
      <c r="BS12" s="663">
        <v>31.943000000000005</v>
      </c>
      <c r="BT12" s="663">
        <v>40.876999999999995</v>
      </c>
      <c r="BU12" s="663">
        <v>46.123000000000005</v>
      </c>
      <c r="BV12" s="663">
        <v>5.0860000000000003</v>
      </c>
      <c r="BW12" s="663">
        <v>4.605000000000004</v>
      </c>
      <c r="BX12" s="663">
        <v>9.365000000000002</v>
      </c>
      <c r="BY12" s="663">
        <v>12.234999999999999</v>
      </c>
      <c r="BZ12" s="663">
        <v>20.201000000000008</v>
      </c>
      <c r="CA12" s="663">
        <v>25.790999999999997</v>
      </c>
      <c r="CB12" s="663">
        <v>5.0000000000000001E-3</v>
      </c>
      <c r="CC12" s="663">
        <v>0</v>
      </c>
      <c r="CD12" s="663">
        <v>8.9999999999999993E-3</v>
      </c>
      <c r="CE12" s="663">
        <v>3.2000000000000001E-2</v>
      </c>
      <c r="CF12" s="663">
        <v>7.4999999999999997E-2</v>
      </c>
      <c r="CG12" s="663">
        <v>0.26900000000000002</v>
      </c>
      <c r="CH12" s="663">
        <v>0.51100000000000001</v>
      </c>
      <c r="CI12" s="663">
        <v>0.53900000000000015</v>
      </c>
      <c r="CJ12" s="663">
        <v>0.85499999999999976</v>
      </c>
      <c r="CK12" s="663">
        <v>2.2450000000000001</v>
      </c>
      <c r="CL12" s="663">
        <v>3.043000000000001</v>
      </c>
      <c r="CM12" s="663">
        <v>4.2530000000000001</v>
      </c>
      <c r="CN12" s="663">
        <v>0.30099999999999999</v>
      </c>
      <c r="CO12" s="663">
        <v>0.24199999999999999</v>
      </c>
      <c r="CP12" s="663">
        <v>0.44700000000000001</v>
      </c>
      <c r="CQ12" s="663">
        <v>1.633</v>
      </c>
      <c r="CR12" s="663">
        <v>4.6929999999999996</v>
      </c>
      <c r="CS12" s="663">
        <v>6.46</v>
      </c>
      <c r="CT12" s="663">
        <v>0.182</v>
      </c>
      <c r="CU12" s="663">
        <v>0.186</v>
      </c>
      <c r="CV12" s="663">
        <v>0.21</v>
      </c>
      <c r="CW12" s="663">
        <v>0.28699999999999998</v>
      </c>
      <c r="CX12" s="663">
        <v>1.369</v>
      </c>
      <c r="CY12" s="663">
        <v>1.577</v>
      </c>
      <c r="CZ12" s="663">
        <v>0</v>
      </c>
      <c r="DA12" s="663">
        <v>0</v>
      </c>
      <c r="DB12" s="663">
        <v>0</v>
      </c>
      <c r="DC12" s="663">
        <v>0</v>
      </c>
      <c r="DD12" s="663">
        <v>0</v>
      </c>
      <c r="DE12" s="663">
        <v>1.7999999999999999E-2</v>
      </c>
      <c r="DF12" s="663">
        <v>0.18099999999999999</v>
      </c>
      <c r="DG12" s="663">
        <v>0.129</v>
      </c>
      <c r="DH12" s="663">
        <v>0.57199999999999995</v>
      </c>
      <c r="DI12" s="663">
        <v>1.077</v>
      </c>
      <c r="DJ12" s="663">
        <v>1.032</v>
      </c>
      <c r="DK12" s="663">
        <v>0.91700000000000004</v>
      </c>
      <c r="DL12" s="665">
        <v>0</v>
      </c>
      <c r="DM12" s="666">
        <v>0</v>
      </c>
      <c r="DN12" s="666">
        <v>0</v>
      </c>
      <c r="DO12" s="666">
        <v>0</v>
      </c>
      <c r="DP12" s="666">
        <v>0</v>
      </c>
      <c r="DQ12" s="663">
        <v>0</v>
      </c>
      <c r="DR12" s="663">
        <v>2.1890000000000001</v>
      </c>
      <c r="DS12" s="663">
        <v>2.1</v>
      </c>
      <c r="DT12" s="663">
        <v>2.4369999999999998</v>
      </c>
      <c r="DU12" s="663">
        <v>9.7960000000000012</v>
      </c>
      <c r="DV12" s="663">
        <v>16.247</v>
      </c>
      <c r="DW12" s="663">
        <v>21.268999999999998</v>
      </c>
      <c r="DX12" s="663">
        <v>0.03</v>
      </c>
      <c r="DY12" s="663">
        <v>3.9E-2</v>
      </c>
      <c r="DZ12" s="663">
        <v>2.5999999999999999E-2</v>
      </c>
      <c r="EA12" s="663">
        <v>4.2999999999999997E-2</v>
      </c>
      <c r="EB12" s="663">
        <v>0.4</v>
      </c>
      <c r="EC12" s="663">
        <v>0.57099999999999995</v>
      </c>
      <c r="ED12" s="663">
        <v>0.36399999999999999</v>
      </c>
      <c r="EE12" s="663">
        <v>0.19700000000000001</v>
      </c>
      <c r="EF12" s="663">
        <v>0.111</v>
      </c>
      <c r="EG12" s="663">
        <v>0.78400000000000003</v>
      </c>
      <c r="EH12" s="663">
        <v>1.8009999999999999</v>
      </c>
      <c r="EI12" s="663">
        <v>0.94799999999999995</v>
      </c>
      <c r="EJ12" s="663">
        <v>0</v>
      </c>
      <c r="EK12" s="663">
        <v>0</v>
      </c>
      <c r="EL12" s="663">
        <v>1.147</v>
      </c>
      <c r="EM12" s="663">
        <v>2.0990000000000002</v>
      </c>
      <c r="EN12" s="663">
        <v>2.8239999999999998</v>
      </c>
      <c r="EO12" s="663">
        <v>13.756</v>
      </c>
      <c r="EP12" s="663">
        <v>16.483999999999998</v>
      </c>
      <c r="EQ12" s="663">
        <v>25.007000000000009</v>
      </c>
      <c r="ER12" s="663">
        <v>56.043999999999997</v>
      </c>
      <c r="ES12" s="663">
        <f>K12+Q12+AC12+AI12+AO12+AU12+DC12+BA12+BG12+BM12+BS12+BY12+W12+CE12+CK12+CQ12+CW12+DI12+DO12+DU12+EA12+EG12+EM12</f>
        <v>66.391000000000005</v>
      </c>
      <c r="ET12" s="663">
        <f>L12+R12+AD12+AJ12+AP12+AV12+BB12+BH12+BN12+BT12+BZ12+X12+CF12+CL12+CR12+CX12+DD12+DJ12+DP12+DV12+EB12+EH12+EN12</f>
        <v>101.617</v>
      </c>
      <c r="EU12" s="663">
        <v>158.71500000000003</v>
      </c>
      <c r="EV12" s="663">
        <v>435.23800000000011</v>
      </c>
      <c r="EW12" s="663">
        <v>443.48</v>
      </c>
      <c r="EX12" s="663">
        <v>426.83099999999996</v>
      </c>
      <c r="EY12" s="667">
        <f>E12+ES12</f>
        <v>347.81399999999979</v>
      </c>
      <c r="EZ12" s="666">
        <f>ET12+F12</f>
        <v>420.41</v>
      </c>
      <c r="FA12" s="663">
        <v>414.13300000000004</v>
      </c>
    </row>
    <row r="13" spans="1:157" x14ac:dyDescent="0.2">
      <c r="A13" s="649" t="s">
        <v>188</v>
      </c>
      <c r="B13" s="663">
        <v>91.894000000000005</v>
      </c>
      <c r="C13" s="663">
        <v>60.113999999999997</v>
      </c>
      <c r="D13" s="663">
        <v>54.125</v>
      </c>
      <c r="E13" s="663">
        <v>58.454999999999998</v>
      </c>
      <c r="F13" s="663">
        <v>70.552999999999997</v>
      </c>
      <c r="G13" s="663">
        <v>168.322</v>
      </c>
      <c r="H13" s="664">
        <v>0.15300000000000002</v>
      </c>
      <c r="I13" s="664">
        <v>2.4E-2</v>
      </c>
      <c r="J13" s="664">
        <v>4.5999999999999999E-2</v>
      </c>
      <c r="K13" s="664">
        <v>9.4E-2</v>
      </c>
      <c r="L13" s="664">
        <v>0.10199999999999999</v>
      </c>
      <c r="M13" s="663">
        <v>0.2</v>
      </c>
      <c r="N13" s="663">
        <v>0</v>
      </c>
      <c r="O13" s="663">
        <v>0</v>
      </c>
      <c r="P13" s="663">
        <v>0</v>
      </c>
      <c r="Q13" s="663">
        <v>0</v>
      </c>
      <c r="R13" s="663">
        <v>0</v>
      </c>
      <c r="S13" s="663">
        <v>0</v>
      </c>
      <c r="T13" s="663">
        <v>0</v>
      </c>
      <c r="U13" s="663">
        <v>0</v>
      </c>
      <c r="V13" s="663">
        <v>0</v>
      </c>
      <c r="W13" s="663">
        <v>0</v>
      </c>
      <c r="X13" s="663">
        <v>1.9E-2</v>
      </c>
      <c r="Y13" s="663">
        <v>2.7E-2</v>
      </c>
      <c r="Z13" s="663">
        <v>2.6000000000000002E-2</v>
      </c>
      <c r="AA13" s="663">
        <v>1.6E-2</v>
      </c>
      <c r="AB13" s="663">
        <v>1.2E-2</v>
      </c>
      <c r="AC13" s="663">
        <v>1.7000000000000001E-2</v>
      </c>
      <c r="AD13" s="663">
        <v>9.9999999999999985E-3</v>
      </c>
      <c r="AE13" s="663">
        <v>1.6E-2</v>
      </c>
      <c r="AF13" s="663">
        <v>0.13100000000000001</v>
      </c>
      <c r="AG13" s="663">
        <v>0.11</v>
      </c>
      <c r="AH13" s="663">
        <v>0.14100000000000001</v>
      </c>
      <c r="AI13" s="663">
        <v>0.16800000000000001</v>
      </c>
      <c r="AJ13" s="663">
        <v>0.17699999999999999</v>
      </c>
      <c r="AK13" s="663">
        <v>1.5539999999999998</v>
      </c>
      <c r="AL13" s="663">
        <v>0</v>
      </c>
      <c r="AM13" s="663">
        <v>0</v>
      </c>
      <c r="AN13" s="663">
        <v>0</v>
      </c>
      <c r="AO13" s="663">
        <v>0</v>
      </c>
      <c r="AP13" s="663">
        <v>0</v>
      </c>
      <c r="AQ13" s="663">
        <v>0</v>
      </c>
      <c r="AR13" s="663">
        <v>1E-3</v>
      </c>
      <c r="AS13" s="663">
        <v>3.0000000000000001E-3</v>
      </c>
      <c r="AT13" s="663">
        <v>1E-3</v>
      </c>
      <c r="AU13" s="663">
        <v>6.0000000000000001E-3</v>
      </c>
      <c r="AV13" s="663">
        <v>3.2000000000000001E-2</v>
      </c>
      <c r="AW13" s="663">
        <v>0.2</v>
      </c>
      <c r="AX13" s="663">
        <v>5.0000000000000001E-3</v>
      </c>
      <c r="AY13" s="663">
        <v>1.4E-2</v>
      </c>
      <c r="AZ13" s="663">
        <v>7.0000000000000001E-3</v>
      </c>
      <c r="BA13" s="663">
        <v>1.4999999999999999E-2</v>
      </c>
      <c r="BB13" s="663">
        <v>0.01</v>
      </c>
      <c r="BC13" s="663">
        <v>0.05</v>
      </c>
      <c r="BD13" s="663">
        <v>9.5000000000000001E-2</v>
      </c>
      <c r="BE13" s="663">
        <v>5.1999999999999998E-2</v>
      </c>
      <c r="BF13" s="663">
        <v>0.123</v>
      </c>
      <c r="BG13" s="663">
        <v>0.248</v>
      </c>
      <c r="BH13" s="663">
        <v>0.39900000000000002</v>
      </c>
      <c r="BI13" s="663">
        <v>0.36199999999999999</v>
      </c>
      <c r="BJ13" s="663">
        <v>1E-3</v>
      </c>
      <c r="BK13" s="663">
        <v>2E-3</v>
      </c>
      <c r="BL13" s="663">
        <v>2E-3</v>
      </c>
      <c r="BM13" s="663">
        <v>8.9999999999999993E-3</v>
      </c>
      <c r="BN13" s="663">
        <v>8.0000000000000002E-3</v>
      </c>
      <c r="BO13" s="663">
        <v>1.2999999999999999E-2</v>
      </c>
      <c r="BP13" s="663">
        <v>0.191</v>
      </c>
      <c r="BQ13" s="663">
        <v>0.31499999999999995</v>
      </c>
      <c r="BR13" s="663">
        <v>0.48500000000000004</v>
      </c>
      <c r="BS13" s="663">
        <v>0.91500000000000004</v>
      </c>
      <c r="BT13" s="663">
        <v>1.5840000000000001</v>
      </c>
      <c r="BU13" s="663">
        <v>3.1179999999999999</v>
      </c>
      <c r="BV13" s="663">
        <v>0.27400000000000002</v>
      </c>
      <c r="BW13" s="663">
        <v>0.29499999999999998</v>
      </c>
      <c r="BX13" s="663">
        <v>0.313</v>
      </c>
      <c r="BY13" s="663">
        <v>0.36</v>
      </c>
      <c r="BZ13" s="663">
        <v>0.58099999999999996</v>
      </c>
      <c r="CA13" s="663">
        <v>1.2250000000000001</v>
      </c>
      <c r="CB13" s="663">
        <v>1E-3</v>
      </c>
      <c r="CC13" s="663">
        <v>1E-3</v>
      </c>
      <c r="CD13" s="663">
        <v>0</v>
      </c>
      <c r="CE13" s="663">
        <v>8.9999999999999993E-3</v>
      </c>
      <c r="CF13" s="663">
        <v>1.3000000000000001E-2</v>
      </c>
      <c r="CG13" s="663">
        <v>4.7E-2</v>
      </c>
      <c r="CH13" s="663">
        <v>1.4E-2</v>
      </c>
      <c r="CI13" s="663">
        <v>2.8000000000000001E-2</v>
      </c>
      <c r="CJ13" s="663">
        <v>2.3E-2</v>
      </c>
      <c r="CK13" s="663">
        <v>0.05</v>
      </c>
      <c r="CL13" s="663">
        <v>0.11600000000000001</v>
      </c>
      <c r="CM13" s="663">
        <v>0.16699999999999998</v>
      </c>
      <c r="CN13" s="663">
        <v>3.9E-2</v>
      </c>
      <c r="CO13" s="663">
        <v>2.7999999999999997E-2</v>
      </c>
      <c r="CP13" s="663">
        <v>4.4999999999999998E-2</v>
      </c>
      <c r="CQ13" s="663">
        <v>6.8999999999999992E-2</v>
      </c>
      <c r="CR13" s="663">
        <v>0.21199999999999999</v>
      </c>
      <c r="CS13" s="663">
        <v>0.47699999999999998</v>
      </c>
      <c r="CT13" s="663">
        <v>8.0000000000000002E-3</v>
      </c>
      <c r="CU13" s="663">
        <v>1.4999999999999999E-2</v>
      </c>
      <c r="CV13" s="663">
        <v>0.01</v>
      </c>
      <c r="CW13" s="663">
        <v>1.9E-2</v>
      </c>
      <c r="CX13" s="663">
        <v>0.129</v>
      </c>
      <c r="CY13" s="663">
        <v>0.109</v>
      </c>
      <c r="CZ13" s="663">
        <v>0</v>
      </c>
      <c r="DA13" s="663">
        <v>0</v>
      </c>
      <c r="DB13" s="663">
        <v>0</v>
      </c>
      <c r="DC13" s="663">
        <v>0</v>
      </c>
      <c r="DD13" s="663">
        <v>0</v>
      </c>
      <c r="DE13" s="663">
        <v>0</v>
      </c>
      <c r="DF13" s="663">
        <v>2.0999999999999998E-2</v>
      </c>
      <c r="DG13" s="663">
        <v>1.7000000000000001E-2</v>
      </c>
      <c r="DH13" s="663">
        <v>1.7000000000000001E-2</v>
      </c>
      <c r="DI13" s="663">
        <v>0.03</v>
      </c>
      <c r="DJ13" s="663">
        <v>3.3000000000000002E-2</v>
      </c>
      <c r="DK13" s="663">
        <v>8.900000000000001E-2</v>
      </c>
      <c r="DL13" s="665">
        <v>0</v>
      </c>
      <c r="DM13" s="666">
        <v>0</v>
      </c>
      <c r="DN13" s="666">
        <v>0</v>
      </c>
      <c r="DO13" s="666">
        <v>0</v>
      </c>
      <c r="DP13" s="666">
        <v>0</v>
      </c>
      <c r="DQ13" s="663">
        <v>0</v>
      </c>
      <c r="DR13" s="663">
        <v>0.25700000000000001</v>
      </c>
      <c r="DS13" s="663">
        <v>0.46800000000000003</v>
      </c>
      <c r="DT13" s="663">
        <v>0.34799999999999998</v>
      </c>
      <c r="DU13" s="663">
        <v>0.629</v>
      </c>
      <c r="DV13" s="663">
        <v>0.89500000000000002</v>
      </c>
      <c r="DW13" s="663">
        <v>1.417</v>
      </c>
      <c r="DX13" s="663">
        <v>1E-3</v>
      </c>
      <c r="DY13" s="663">
        <v>2E-3</v>
      </c>
      <c r="DZ13" s="663">
        <v>8.0000000000000002E-3</v>
      </c>
      <c r="EA13" s="663">
        <v>5.0000000000000001E-3</v>
      </c>
      <c r="EB13" s="663">
        <v>4.0000000000000001E-3</v>
      </c>
      <c r="EC13" s="663">
        <v>2.3E-2</v>
      </c>
      <c r="ED13" s="663">
        <v>6.0999999999999999E-2</v>
      </c>
      <c r="EE13" s="663">
        <v>0.05</v>
      </c>
      <c r="EF13" s="663">
        <v>7.2999999999999995E-2</v>
      </c>
      <c r="EG13" s="663">
        <v>0.09</v>
      </c>
      <c r="EH13" s="663">
        <v>0.19600000000000001</v>
      </c>
      <c r="EI13" s="663">
        <v>0.25800000000000001</v>
      </c>
      <c r="EJ13" s="663">
        <v>2.1000000000000001E-2</v>
      </c>
      <c r="EK13" s="663">
        <v>2.1000000000000001E-2</v>
      </c>
      <c r="EL13" s="663">
        <v>1.7999999999999999E-2</v>
      </c>
      <c r="EM13" s="663">
        <v>6.3E-2</v>
      </c>
      <c r="EN13" s="663">
        <v>0.122</v>
      </c>
      <c r="EO13" s="663">
        <v>0.193</v>
      </c>
      <c r="EP13" s="663">
        <v>1.2999999999999998</v>
      </c>
      <c r="EQ13" s="663">
        <v>1.4610000000000001</v>
      </c>
      <c r="ER13" s="663">
        <v>1.6719999999999997</v>
      </c>
      <c r="ES13" s="663">
        <f>K13+Q13+AC13+AI13+AO13+AU13+DC13+BA13+BG13+BM13+BS13+BY13+W13+CE13+CK13+CQ13+CW13+DI13+DO13+DU13+EA13+EG13+EM13</f>
        <v>2.7959999999999994</v>
      </c>
      <c r="ET13" s="663">
        <f>L13+R13+AD13+AJ13+AP13+AV13+BB13+BH13+BN13+BT13+BZ13+X13+CF13+CL13+CR13+CX13+DD13+DJ13+DP13+DV13+EB13+EH13+EN13</f>
        <v>4.6419999999999995</v>
      </c>
      <c r="EU13" s="663">
        <v>9.5449999999999999</v>
      </c>
      <c r="EV13" s="663">
        <v>93.194000000000003</v>
      </c>
      <c r="EW13" s="663">
        <v>61.574999999999996</v>
      </c>
      <c r="EX13" s="663">
        <v>55.796999999999997</v>
      </c>
      <c r="EY13" s="667">
        <f>E13+ES13</f>
        <v>61.250999999999998</v>
      </c>
      <c r="EZ13" s="666">
        <f>ET13+F13</f>
        <v>75.194999999999993</v>
      </c>
      <c r="FA13" s="663">
        <v>177.86699999999999</v>
      </c>
    </row>
    <row r="14" spans="1:157" x14ac:dyDescent="0.2">
      <c r="A14" s="649" t="s">
        <v>219</v>
      </c>
      <c r="B14" s="663">
        <v>1145.8900000000001</v>
      </c>
      <c r="C14" s="663">
        <v>1504.249</v>
      </c>
      <c r="D14" s="663">
        <v>1820.9110000000001</v>
      </c>
      <c r="E14" s="663">
        <v>2043.8789999999999</v>
      </c>
      <c r="F14" s="663">
        <v>2292.1190000000001</v>
      </c>
      <c r="G14" s="663">
        <v>2379.2150000000001</v>
      </c>
      <c r="H14" s="664">
        <v>1.0329999999999999</v>
      </c>
      <c r="I14" s="664">
        <v>1.4089999999999998</v>
      </c>
      <c r="J14" s="664">
        <v>4.3519999999999994</v>
      </c>
      <c r="K14" s="664">
        <v>6.617</v>
      </c>
      <c r="L14" s="664">
        <v>8.0589999999999993</v>
      </c>
      <c r="M14" s="663">
        <v>9.7910000000000004</v>
      </c>
      <c r="N14" s="663">
        <v>7.0000000000000001E-3</v>
      </c>
      <c r="O14" s="663">
        <v>8.0000000000000002E-3</v>
      </c>
      <c r="P14" s="663">
        <v>8.0000000000000002E-3</v>
      </c>
      <c r="Q14" s="663">
        <v>8.0000000000000002E-3</v>
      </c>
      <c r="R14" s="663">
        <v>8.0000000000000002E-3</v>
      </c>
      <c r="S14" s="663">
        <v>0.01</v>
      </c>
      <c r="T14" s="663">
        <v>0</v>
      </c>
      <c r="U14" s="663">
        <v>0</v>
      </c>
      <c r="V14" s="663">
        <v>0</v>
      </c>
      <c r="W14" s="663">
        <v>0.11600000000000001</v>
      </c>
      <c r="X14" s="663">
        <v>0.749</v>
      </c>
      <c r="Y14" s="663">
        <v>1.052</v>
      </c>
      <c r="Z14" s="663">
        <v>2.0750000000000002</v>
      </c>
      <c r="AA14" s="663">
        <v>2.121</v>
      </c>
      <c r="AB14" s="663">
        <v>2.2149999999999999</v>
      </c>
      <c r="AC14" s="663">
        <v>2.3449999999999998</v>
      </c>
      <c r="AD14" s="663">
        <v>2.4570000000000003</v>
      </c>
      <c r="AE14" s="663">
        <v>2.58</v>
      </c>
      <c r="AF14" s="663">
        <v>9.4599999999999991</v>
      </c>
      <c r="AG14" s="663">
        <v>10.134000000000002</v>
      </c>
      <c r="AH14" s="663">
        <v>10.866</v>
      </c>
      <c r="AI14" s="663">
        <v>10.81</v>
      </c>
      <c r="AJ14" s="663">
        <v>12.766000000000002</v>
      </c>
      <c r="AK14" s="663">
        <v>41.817</v>
      </c>
      <c r="AL14" s="663">
        <v>0</v>
      </c>
      <c r="AM14" s="663">
        <v>0</v>
      </c>
      <c r="AN14" s="663">
        <v>0</v>
      </c>
      <c r="AO14" s="663">
        <v>0</v>
      </c>
      <c r="AP14" s="663">
        <v>0</v>
      </c>
      <c r="AQ14" s="663">
        <v>0</v>
      </c>
      <c r="AR14" s="663">
        <v>0.17</v>
      </c>
      <c r="AS14" s="663">
        <v>0.18000000000000002</v>
      </c>
      <c r="AT14" s="663">
        <v>0.29699999999999999</v>
      </c>
      <c r="AU14" s="663">
        <v>0.81599999999999995</v>
      </c>
      <c r="AV14" s="663">
        <v>4.0389999999999997</v>
      </c>
      <c r="AW14" s="663">
        <v>6.1470000000000002</v>
      </c>
      <c r="AX14" s="663">
        <v>0.20799999999999999</v>
      </c>
      <c r="AY14" s="663">
        <v>0.312</v>
      </c>
      <c r="AZ14" s="663">
        <v>0.38900000000000001</v>
      </c>
      <c r="BA14" s="663">
        <v>0.45500000000000002</v>
      </c>
      <c r="BB14" s="663">
        <v>0.47699999999999998</v>
      </c>
      <c r="BC14" s="663">
        <v>0.71899999999999997</v>
      </c>
      <c r="BD14" s="663">
        <v>2.7010000000000001</v>
      </c>
      <c r="BE14" s="663">
        <v>2.7080000000000002</v>
      </c>
      <c r="BF14" s="663">
        <v>3.0339999999999998</v>
      </c>
      <c r="BG14" s="663">
        <v>3.5190000000000001</v>
      </c>
      <c r="BH14" s="663">
        <v>4.3179999999999996</v>
      </c>
      <c r="BI14" s="663">
        <v>4.9950000000000001</v>
      </c>
      <c r="BJ14" s="663">
        <v>0.63600000000000001</v>
      </c>
      <c r="BK14" s="663">
        <v>0.73899999999999999</v>
      </c>
      <c r="BL14" s="663">
        <v>0.81100000000000005</v>
      </c>
      <c r="BM14" s="663">
        <v>0.94600000000000006</v>
      </c>
      <c r="BN14" s="663">
        <v>1.0569999999999999</v>
      </c>
      <c r="BO14" s="663">
        <v>1.1600000000000001</v>
      </c>
      <c r="BP14" s="663">
        <v>29.994</v>
      </c>
      <c r="BQ14" s="663">
        <v>45.106999999999999</v>
      </c>
      <c r="BR14" s="663">
        <v>80.793999999999997</v>
      </c>
      <c r="BS14" s="663">
        <v>111.822</v>
      </c>
      <c r="BT14" s="663">
        <v>151.11500000000001</v>
      </c>
      <c r="BU14" s="663">
        <v>194.12</v>
      </c>
      <c r="BV14" s="663">
        <v>51.253999999999998</v>
      </c>
      <c r="BW14" s="663">
        <v>55.564</v>
      </c>
      <c r="BX14" s="663">
        <v>64.616</v>
      </c>
      <c r="BY14" s="663">
        <v>76.491</v>
      </c>
      <c r="BZ14" s="663">
        <v>96.111000000000004</v>
      </c>
      <c r="CA14" s="663">
        <v>120.67699999999999</v>
      </c>
      <c r="CB14" s="663">
        <v>4.0000000000000001E-3</v>
      </c>
      <c r="CC14" s="663">
        <v>3.0000000000000001E-3</v>
      </c>
      <c r="CD14" s="663">
        <v>1.2E-2</v>
      </c>
      <c r="CE14" s="663">
        <v>3.4999999999999996E-2</v>
      </c>
      <c r="CF14" s="663">
        <v>9.6999999999999989E-2</v>
      </c>
      <c r="CG14" s="663">
        <v>0.31900000000000001</v>
      </c>
      <c r="CH14" s="663">
        <v>1.423</v>
      </c>
      <c r="CI14" s="663">
        <v>1.9340000000000002</v>
      </c>
      <c r="CJ14" s="663">
        <v>2.7659999999999996</v>
      </c>
      <c r="CK14" s="663">
        <v>4.9610000000000003</v>
      </c>
      <c r="CL14" s="663">
        <v>7.8880000000000017</v>
      </c>
      <c r="CM14" s="663">
        <v>11.974</v>
      </c>
      <c r="CN14" s="663">
        <v>1.2360000000000002</v>
      </c>
      <c r="CO14" s="663">
        <v>1.4500000000000002</v>
      </c>
      <c r="CP14" s="663">
        <v>1.8520000000000003</v>
      </c>
      <c r="CQ14" s="663">
        <v>3.4160000000000004</v>
      </c>
      <c r="CR14" s="663">
        <v>7.8970000000000002</v>
      </c>
      <c r="CS14" s="663">
        <v>13.879999999999999</v>
      </c>
      <c r="CT14" s="663">
        <v>0.24099999999999999</v>
      </c>
      <c r="CU14" s="663">
        <v>0.41199999999999998</v>
      </c>
      <c r="CV14" s="663">
        <v>0.61199999999999999</v>
      </c>
      <c r="CW14" s="663">
        <v>0.88</v>
      </c>
      <c r="CX14" s="663">
        <v>2.12</v>
      </c>
      <c r="CY14" s="663">
        <v>3.5880000000000001</v>
      </c>
      <c r="CZ14" s="663">
        <v>0</v>
      </c>
      <c r="DA14" s="663">
        <v>0</v>
      </c>
      <c r="DB14" s="663">
        <v>0</v>
      </c>
      <c r="DC14" s="663">
        <v>0</v>
      </c>
      <c r="DD14" s="663">
        <v>0</v>
      </c>
      <c r="DE14" s="663">
        <v>1.7999999999999999E-2</v>
      </c>
      <c r="DF14" s="663">
        <v>0.93699999999999994</v>
      </c>
      <c r="DG14" s="663">
        <v>1.0490000000000002</v>
      </c>
      <c r="DH14" s="663">
        <v>1.6040000000000001</v>
      </c>
      <c r="DI14" s="663">
        <v>2.6510000000000002</v>
      </c>
      <c r="DJ14" s="663">
        <v>3.6500000000000004</v>
      </c>
      <c r="DK14" s="663">
        <v>4.4779999999999998</v>
      </c>
      <c r="DL14" s="665">
        <v>0</v>
      </c>
      <c r="DM14" s="666">
        <v>0</v>
      </c>
      <c r="DN14" s="666">
        <v>0</v>
      </c>
      <c r="DO14" s="666">
        <v>0</v>
      </c>
      <c r="DP14" s="666">
        <v>0</v>
      </c>
      <c r="DQ14" s="663">
        <v>0</v>
      </c>
      <c r="DR14" s="663">
        <v>19.703999999999997</v>
      </c>
      <c r="DS14" s="663">
        <v>21.335999999999999</v>
      </c>
      <c r="DT14" s="663">
        <v>23.425000000000001</v>
      </c>
      <c r="DU14" s="663">
        <v>32.591999999999999</v>
      </c>
      <c r="DV14" s="663">
        <v>47.943999999999996</v>
      </c>
      <c r="DW14" s="663">
        <v>67.796000000000006</v>
      </c>
      <c r="DX14" s="663">
        <v>6.8999999999999992E-2</v>
      </c>
      <c r="DY14" s="663">
        <v>0.10599999999999998</v>
      </c>
      <c r="DZ14" s="663">
        <v>0.12399999999999997</v>
      </c>
      <c r="EA14" s="663">
        <v>0.16199999999999998</v>
      </c>
      <c r="EB14" s="663">
        <v>0.55800000000000005</v>
      </c>
      <c r="EC14" s="663">
        <v>1.1060000000000001</v>
      </c>
      <c r="ED14" s="663">
        <v>1.0409999999999999</v>
      </c>
      <c r="EE14" s="663">
        <v>1.1879999999999999</v>
      </c>
      <c r="EF14" s="663">
        <v>1.226</v>
      </c>
      <c r="EG14" s="663">
        <v>1.9199999999999997</v>
      </c>
      <c r="EH14" s="663">
        <v>3.5249999999999999</v>
      </c>
      <c r="EI14" s="663">
        <v>4.2149999999999999</v>
      </c>
      <c r="EJ14" s="663">
        <v>1.169</v>
      </c>
      <c r="EK14" s="663">
        <v>1.1480000000000001</v>
      </c>
      <c r="EL14" s="663">
        <v>2.2770000000000001</v>
      </c>
      <c r="EM14" s="663">
        <v>4.3129999999999997</v>
      </c>
      <c r="EN14" s="663">
        <v>7.0150000000000006</v>
      </c>
      <c r="EO14" s="663">
        <v>20.577999999999999</v>
      </c>
      <c r="EP14" s="663">
        <v>123.36199999999999</v>
      </c>
      <c r="EQ14" s="663">
        <v>146.90799999999999</v>
      </c>
      <c r="ER14" s="663">
        <v>201.28</v>
      </c>
      <c r="ES14" s="663">
        <f>K14+Q14+AC14+AI14+AO14+AU14+DC14+BA14+BG14+BM14+BS14+BY14+W14+CE14+CK14+CQ14+CW14+DI14+DO14+DU14+EA14+EG14+EM14</f>
        <v>264.875</v>
      </c>
      <c r="ET14" s="663">
        <f>L14+R14+AD14+AJ14+AP14+AV14+BB14+BH14+BN14+BT14+BZ14+X14+CF14+CL14+CR14+CX14+DD14+DJ14+DP14+DV14+EB14+EH14+EN14</f>
        <v>361.84999999999997</v>
      </c>
      <c r="EU14" s="663">
        <v>511.02</v>
      </c>
      <c r="EV14" s="663">
        <v>1269.2520000000002</v>
      </c>
      <c r="EW14" s="663">
        <v>1651.1569999999999</v>
      </c>
      <c r="EX14" s="663">
        <v>2022.191</v>
      </c>
      <c r="EY14" s="667">
        <f>E14+ES14</f>
        <v>2308.7539999999999</v>
      </c>
      <c r="EZ14" s="666">
        <f>ET14+F14</f>
        <v>2653.9690000000001</v>
      </c>
      <c r="FA14" s="663">
        <v>2890.2350000000001</v>
      </c>
    </row>
    <row r="15" spans="1:157" x14ac:dyDescent="0.2">
      <c r="A15" s="644" t="s">
        <v>218</v>
      </c>
      <c r="B15" s="663"/>
      <c r="C15" s="663"/>
      <c r="D15" s="663"/>
      <c r="E15" s="663"/>
      <c r="F15" s="663"/>
      <c r="G15" s="663"/>
      <c r="H15" s="668"/>
      <c r="I15" s="668"/>
      <c r="J15" s="668"/>
      <c r="K15" s="668"/>
      <c r="L15" s="668"/>
      <c r="M15" s="663"/>
      <c r="N15" s="669"/>
      <c r="O15" s="669"/>
      <c r="P15" s="669"/>
      <c r="Q15" s="669"/>
      <c r="R15" s="669"/>
      <c r="S15" s="663"/>
      <c r="T15" s="663"/>
      <c r="U15" s="663"/>
      <c r="V15" s="663"/>
      <c r="W15" s="663"/>
      <c r="X15" s="663"/>
      <c r="Y15" s="663"/>
      <c r="Z15" s="669"/>
      <c r="AA15" s="669"/>
      <c r="AB15" s="669"/>
      <c r="AC15" s="669"/>
      <c r="AD15" s="669"/>
      <c r="AE15" s="663"/>
      <c r="AF15" s="669"/>
      <c r="AG15" s="669"/>
      <c r="AH15" s="669"/>
      <c r="AI15" s="669"/>
      <c r="AJ15" s="669"/>
      <c r="AK15" s="663"/>
      <c r="AL15" s="669"/>
      <c r="AM15" s="669"/>
      <c r="AN15" s="669"/>
      <c r="AO15" s="669"/>
      <c r="AP15" s="669"/>
      <c r="AQ15" s="663"/>
      <c r="AR15" s="669"/>
      <c r="AS15" s="669"/>
      <c r="AT15" s="669"/>
      <c r="AU15" s="669"/>
      <c r="AV15" s="669"/>
      <c r="AW15" s="663"/>
      <c r="AX15" s="669" t="s">
        <v>191</v>
      </c>
      <c r="AY15" s="669" t="s">
        <v>191</v>
      </c>
      <c r="AZ15" s="669" t="s">
        <v>191</v>
      </c>
      <c r="BA15" s="669"/>
      <c r="BB15" s="669"/>
      <c r="BC15" s="663" t="s">
        <v>191</v>
      </c>
      <c r="BD15" s="669"/>
      <c r="BE15" s="669"/>
      <c r="BF15" s="669"/>
      <c r="BG15" s="669"/>
      <c r="BH15" s="669"/>
      <c r="BI15" s="663"/>
      <c r="BJ15" s="669"/>
      <c r="BK15" s="669"/>
      <c r="BL15" s="669"/>
      <c r="BM15" s="669"/>
      <c r="BN15" s="669"/>
      <c r="BO15" s="663"/>
      <c r="BP15" s="669"/>
      <c r="BQ15" s="669"/>
      <c r="BR15" s="669"/>
      <c r="BS15" s="669"/>
      <c r="BT15" s="669"/>
      <c r="BU15" s="663"/>
      <c r="BV15" s="669"/>
      <c r="BW15" s="669"/>
      <c r="BX15" s="669"/>
      <c r="BY15" s="669"/>
      <c r="BZ15" s="669"/>
      <c r="CA15" s="663"/>
      <c r="CB15" s="669"/>
      <c r="CC15" s="669"/>
      <c r="CD15" s="669"/>
      <c r="CE15" s="669"/>
      <c r="CF15" s="669"/>
      <c r="CG15" s="663"/>
      <c r="CH15" s="670"/>
      <c r="CI15" s="670"/>
      <c r="CJ15" s="670"/>
      <c r="CK15" s="670"/>
      <c r="CL15" s="670"/>
      <c r="CM15" s="663"/>
      <c r="CN15" s="669"/>
      <c r="CO15" s="669"/>
      <c r="CP15" s="669"/>
      <c r="CQ15" s="669"/>
      <c r="CR15" s="669"/>
      <c r="CS15" s="663"/>
      <c r="CT15" s="669"/>
      <c r="CU15" s="669"/>
      <c r="CV15" s="669"/>
      <c r="CW15" s="669"/>
      <c r="CX15" s="669"/>
      <c r="CY15" s="663"/>
      <c r="CZ15" s="669"/>
      <c r="DA15" s="669"/>
      <c r="DB15" s="669"/>
      <c r="DC15" s="669"/>
      <c r="DD15" s="669"/>
      <c r="DE15" s="663"/>
      <c r="DF15" s="669"/>
      <c r="DG15" s="669"/>
      <c r="DH15" s="669"/>
      <c r="DI15" s="669"/>
      <c r="DJ15" s="669"/>
      <c r="DK15" s="663"/>
      <c r="DL15" s="665"/>
      <c r="DM15" s="666"/>
      <c r="DN15" s="666"/>
      <c r="DO15" s="666"/>
      <c r="DP15" s="666"/>
      <c r="DQ15" s="663"/>
      <c r="DR15" s="669"/>
      <c r="DS15" s="669"/>
      <c r="DT15" s="669"/>
      <c r="DU15" s="669"/>
      <c r="DV15" s="669"/>
      <c r="DW15" s="663"/>
      <c r="DX15" s="663"/>
      <c r="DY15" s="663"/>
      <c r="DZ15" s="663"/>
      <c r="EA15" s="663"/>
      <c r="EB15" s="663"/>
      <c r="EC15" s="663"/>
      <c r="ED15" s="663"/>
      <c r="EE15" s="663"/>
      <c r="EF15" s="663"/>
      <c r="EG15" s="663"/>
      <c r="EH15" s="663"/>
      <c r="EI15" s="663"/>
      <c r="EJ15" s="669"/>
      <c r="EK15" s="669"/>
      <c r="EL15" s="669"/>
      <c r="EM15" s="669"/>
      <c r="EN15" s="669"/>
      <c r="EO15" s="663"/>
      <c r="EP15" s="663"/>
      <c r="EQ15" s="663"/>
      <c r="ER15" s="663"/>
      <c r="ES15" s="663"/>
      <c r="ET15" s="663"/>
      <c r="EU15" s="663"/>
      <c r="EV15" s="663"/>
      <c r="EW15" s="663"/>
      <c r="EX15" s="663"/>
      <c r="EY15" s="667"/>
      <c r="EZ15" s="666"/>
      <c r="FA15" s="663"/>
    </row>
    <row r="16" spans="1:157" x14ac:dyDescent="0.2">
      <c r="A16" s="649" t="s">
        <v>190</v>
      </c>
      <c r="B16" s="663">
        <v>1610.2660000000001</v>
      </c>
      <c r="C16" s="663">
        <v>1588.4490000000001</v>
      </c>
      <c r="D16" s="663">
        <v>1564.6510000000001</v>
      </c>
      <c r="E16" s="663">
        <v>1541.6489999999999</v>
      </c>
      <c r="F16" s="663">
        <v>1515.607</v>
      </c>
      <c r="G16" s="663">
        <v>1484.182</v>
      </c>
      <c r="H16" s="664">
        <v>0.81899999999999995</v>
      </c>
      <c r="I16" s="664">
        <v>0.70199999999999996</v>
      </c>
      <c r="J16" s="664">
        <v>0.64600000000000002</v>
      </c>
      <c r="K16" s="664">
        <v>0.59</v>
      </c>
      <c r="L16" s="664">
        <v>0.50900000000000001</v>
      </c>
      <c r="M16" s="663">
        <v>0.40100000000000002</v>
      </c>
      <c r="N16" s="663">
        <v>0.26800000000000002</v>
      </c>
      <c r="O16" s="663">
        <v>0.19400000000000001</v>
      </c>
      <c r="P16" s="663">
        <v>0.184</v>
      </c>
      <c r="Q16" s="663">
        <v>0.16900000000000001</v>
      </c>
      <c r="R16" s="663">
        <v>0.16400000000000001</v>
      </c>
      <c r="S16" s="663">
        <v>0.13800000000000001</v>
      </c>
      <c r="T16" s="663">
        <v>0.8</v>
      </c>
      <c r="U16" s="663">
        <v>0.76100000000000001</v>
      </c>
      <c r="V16" s="663">
        <v>0.72399999999999998</v>
      </c>
      <c r="W16" s="663">
        <v>0.70299999999999996</v>
      </c>
      <c r="X16" s="663">
        <v>0.67500000000000004</v>
      </c>
      <c r="Y16" s="663">
        <v>0.443</v>
      </c>
      <c r="Z16" s="663">
        <v>3.177</v>
      </c>
      <c r="AA16" s="663">
        <v>2.831</v>
      </c>
      <c r="AB16" s="663">
        <v>2.6510000000000002</v>
      </c>
      <c r="AC16" s="663">
        <v>2.597</v>
      </c>
      <c r="AD16" s="663">
        <v>2.5379999999999998</v>
      </c>
      <c r="AE16" s="663">
        <v>2.6539999999999999</v>
      </c>
      <c r="AF16" s="663">
        <v>3.5649999999999999</v>
      </c>
      <c r="AG16" s="663">
        <v>3.3340000000000001</v>
      </c>
      <c r="AH16" s="663">
        <v>3.1480000000000001</v>
      </c>
      <c r="AI16" s="663">
        <v>2.673</v>
      </c>
      <c r="AJ16" s="663">
        <v>2.2249999999999996</v>
      </c>
      <c r="AK16" s="663">
        <v>1.9550000000000001</v>
      </c>
      <c r="AL16" s="663">
        <v>0.21099999999999999</v>
      </c>
      <c r="AM16" s="663">
        <v>0.193</v>
      </c>
      <c r="AN16" s="663">
        <v>0.17399999999999999</v>
      </c>
      <c r="AO16" s="663">
        <v>0.16800000000000001</v>
      </c>
      <c r="AP16" s="663">
        <v>0.14599999999999999</v>
      </c>
      <c r="AQ16" s="663">
        <v>0.104</v>
      </c>
      <c r="AR16" s="663">
        <v>0</v>
      </c>
      <c r="AS16" s="663">
        <v>0</v>
      </c>
      <c r="AT16" s="663">
        <v>0</v>
      </c>
      <c r="AU16" s="663">
        <v>0</v>
      </c>
      <c r="AV16" s="663">
        <v>0</v>
      </c>
      <c r="AW16" s="663">
        <v>0</v>
      </c>
      <c r="AX16" s="663">
        <v>1.347</v>
      </c>
      <c r="AY16" s="663">
        <v>1.921</v>
      </c>
      <c r="AZ16" s="663">
        <v>2.4510000000000001</v>
      </c>
      <c r="BA16" s="663">
        <v>2.383</v>
      </c>
      <c r="BB16" s="663">
        <v>2.2789999999999999</v>
      </c>
      <c r="BC16" s="663">
        <v>2.1880000000000002</v>
      </c>
      <c r="BD16" s="663">
        <v>67.745999999999995</v>
      </c>
      <c r="BE16" s="663">
        <v>50.003999999999998</v>
      </c>
      <c r="BF16" s="663">
        <v>44.372</v>
      </c>
      <c r="BG16" s="663">
        <v>41.117000000000004</v>
      </c>
      <c r="BH16" s="663">
        <v>37.592000000000006</v>
      </c>
      <c r="BI16" s="663">
        <v>33.218000000000004</v>
      </c>
      <c r="BJ16" s="663">
        <v>4.5439999999999996</v>
      </c>
      <c r="BK16" s="663">
        <v>4.3479999999999999</v>
      </c>
      <c r="BL16" s="663">
        <v>4.0759999999999996</v>
      </c>
      <c r="BM16" s="663">
        <v>2.69</v>
      </c>
      <c r="BN16" s="663">
        <v>2.4319999999999999</v>
      </c>
      <c r="BO16" s="663">
        <v>2.141</v>
      </c>
      <c r="BP16" s="663">
        <v>81.228999999999999</v>
      </c>
      <c r="BQ16" s="663">
        <v>86.12700000000001</v>
      </c>
      <c r="BR16" s="663">
        <v>87.834000000000003</v>
      </c>
      <c r="BS16" s="663">
        <v>83.694000000000017</v>
      </c>
      <c r="BT16" s="663">
        <v>77.725000000000023</v>
      </c>
      <c r="BU16" s="663">
        <v>71.311000000000007</v>
      </c>
      <c r="BV16" s="663">
        <v>30.719000000000001</v>
      </c>
      <c r="BW16" s="663">
        <v>28.329000000000001</v>
      </c>
      <c r="BX16" s="663">
        <v>25.029</v>
      </c>
      <c r="BY16" s="663">
        <v>22.347999999999999</v>
      </c>
      <c r="BZ16" s="663">
        <v>20.146000000000001</v>
      </c>
      <c r="CA16" s="663">
        <v>18.431000000000001</v>
      </c>
      <c r="CB16" s="663">
        <v>2.407</v>
      </c>
      <c r="CC16" s="663">
        <v>7.3739999999999997</v>
      </c>
      <c r="CD16" s="663">
        <v>11.893000000000001</v>
      </c>
      <c r="CE16" s="663">
        <v>16.491</v>
      </c>
      <c r="CF16" s="663">
        <v>19.418999999999997</v>
      </c>
      <c r="CG16" s="663">
        <v>19.728999999999999</v>
      </c>
      <c r="CH16" s="663">
        <v>4.4279999999999999</v>
      </c>
      <c r="CI16" s="663">
        <v>4.0229999999999997</v>
      </c>
      <c r="CJ16" s="663">
        <v>3.8040000000000003</v>
      </c>
      <c r="CK16" s="663">
        <v>3.6849999999999996</v>
      </c>
      <c r="CL16" s="663">
        <v>3.7330000000000001</v>
      </c>
      <c r="CM16" s="663">
        <v>4.1920000000000002</v>
      </c>
      <c r="CN16" s="663">
        <v>4.5359999999999996</v>
      </c>
      <c r="CO16" s="663">
        <v>4.1929999999999996</v>
      </c>
      <c r="CP16" s="663">
        <v>3.8319999999999999</v>
      </c>
      <c r="CQ16" s="663">
        <v>2.2909999999999999</v>
      </c>
      <c r="CR16" s="663">
        <v>1.9890000000000001</v>
      </c>
      <c r="CS16" s="663">
        <v>1.72</v>
      </c>
      <c r="CT16" s="663">
        <v>0.88400000000000001</v>
      </c>
      <c r="CU16" s="663">
        <v>2.3650000000000002</v>
      </c>
      <c r="CV16" s="663">
        <v>3.5</v>
      </c>
      <c r="CW16" s="663">
        <v>3.8580000000000001</v>
      </c>
      <c r="CX16" s="663">
        <v>4.1210000000000004</v>
      </c>
      <c r="CY16" s="663">
        <v>4.3159999999999998</v>
      </c>
      <c r="CZ16" s="663">
        <v>0</v>
      </c>
      <c r="DA16" s="663">
        <v>0</v>
      </c>
      <c r="DB16" s="663">
        <v>0</v>
      </c>
      <c r="DC16" s="663">
        <v>0</v>
      </c>
      <c r="DD16" s="663">
        <v>0</v>
      </c>
      <c r="DE16" s="663">
        <v>0</v>
      </c>
      <c r="DF16" s="663">
        <v>0</v>
      </c>
      <c r="DG16" s="663">
        <v>0.80500000000000005</v>
      </c>
      <c r="DH16" s="663">
        <v>1.0680000000000001</v>
      </c>
      <c r="DI16" s="663">
        <v>1.47</v>
      </c>
      <c r="DJ16" s="663">
        <v>1.8399999999999999</v>
      </c>
      <c r="DK16" s="663">
        <v>1.7309999999999997</v>
      </c>
      <c r="DL16" s="665">
        <v>0.32</v>
      </c>
      <c r="DM16" s="666">
        <v>0.3</v>
      </c>
      <c r="DN16" s="666">
        <v>0.28999999999999998</v>
      </c>
      <c r="DO16" s="666">
        <v>0.27300000000000002</v>
      </c>
      <c r="DP16" s="666">
        <v>0.24199999999999999</v>
      </c>
      <c r="DQ16" s="663">
        <v>0.21199999999999999</v>
      </c>
      <c r="DR16" s="663">
        <v>95.225999999999999</v>
      </c>
      <c r="DS16" s="663">
        <v>82.259999999999991</v>
      </c>
      <c r="DT16" s="663">
        <v>80.425000000000011</v>
      </c>
      <c r="DU16" s="663">
        <v>77.091999999999999</v>
      </c>
      <c r="DV16" s="663">
        <v>74.12</v>
      </c>
      <c r="DW16" s="663">
        <v>71.334000000000003</v>
      </c>
      <c r="DX16" s="663">
        <v>0</v>
      </c>
      <c r="DY16" s="663">
        <v>0</v>
      </c>
      <c r="DZ16" s="663">
        <v>0</v>
      </c>
      <c r="EA16" s="663">
        <v>0</v>
      </c>
      <c r="EB16" s="663">
        <v>0</v>
      </c>
      <c r="EC16" s="663">
        <v>0</v>
      </c>
      <c r="ED16" s="663">
        <v>0</v>
      </c>
      <c r="EE16" s="663">
        <v>9.4730000000000008</v>
      </c>
      <c r="EF16" s="663">
        <v>17.460999999999999</v>
      </c>
      <c r="EG16" s="663">
        <v>18.364000000000001</v>
      </c>
      <c r="EH16" s="663">
        <v>22.843</v>
      </c>
      <c r="EI16" s="663">
        <v>28.388000000000002</v>
      </c>
      <c r="EJ16" s="663">
        <v>14.422000000000001</v>
      </c>
      <c r="EK16" s="663">
        <v>13.571999999999999</v>
      </c>
      <c r="EL16" s="663">
        <v>12.747999999999999</v>
      </c>
      <c r="EM16" s="663">
        <v>11.977</v>
      </c>
      <c r="EN16" s="663">
        <v>11.185</v>
      </c>
      <c r="EO16" s="663">
        <v>10.433999999999999</v>
      </c>
      <c r="EP16" s="663">
        <v>316.64800000000002</v>
      </c>
      <c r="EQ16" s="663">
        <v>303.10900000000004</v>
      </c>
      <c r="ER16" s="663">
        <v>306.31</v>
      </c>
      <c r="ES16" s="663">
        <f>K16+Q16+AC16+AI16+AO16+AU16+DC16+BA16+BG16+BM16+BS16+BY16+W16+CE16+CK16+CQ16+CW16+DI16+DO16+DU16+EA16+EG16+EM16</f>
        <v>294.63299999999998</v>
      </c>
      <c r="ET16" s="663">
        <f>L16+R16+AD16+AJ16+AP16+AV16+BB16+BH16+BN16+BT16+BZ16+X16+CF16+CL16+CR16+CX16+DD16+DJ16+DP16+DV16+EB16+EH16+EN16</f>
        <v>285.92300000000006</v>
      </c>
      <c r="EU16" s="663">
        <v>275.04000000000002</v>
      </c>
      <c r="EV16" s="663">
        <v>1926.9140000000002</v>
      </c>
      <c r="EW16" s="663">
        <v>1891.558</v>
      </c>
      <c r="EX16" s="663">
        <v>1870.961</v>
      </c>
      <c r="EY16" s="667">
        <f>E16+ES16</f>
        <v>1836.2819999999999</v>
      </c>
      <c r="EZ16" s="666">
        <f>ET16+F16</f>
        <v>1801.53</v>
      </c>
      <c r="FA16" s="663">
        <v>1759.222</v>
      </c>
    </row>
    <row r="17" spans="1:157" x14ac:dyDescent="0.2">
      <c r="A17" s="649" t="s">
        <v>189</v>
      </c>
      <c r="B17" s="663">
        <v>80.005999999999858</v>
      </c>
      <c r="C17" s="663">
        <v>68.914000000000001</v>
      </c>
      <c r="D17" s="663">
        <v>67.242999999999995</v>
      </c>
      <c r="E17" s="663">
        <v>61.967000000000098</v>
      </c>
      <c r="F17" s="663">
        <v>53.814999999999998</v>
      </c>
      <c r="G17" s="663">
        <v>50.018000000000001</v>
      </c>
      <c r="H17" s="664">
        <v>2.0000000000000018E-3</v>
      </c>
      <c r="I17" s="664">
        <v>1.0000000000000009E-3</v>
      </c>
      <c r="J17" s="664">
        <v>5.0000000000000044E-3</v>
      </c>
      <c r="K17" s="664">
        <v>0</v>
      </c>
      <c r="L17" s="664">
        <v>0</v>
      </c>
      <c r="M17" s="663">
        <v>0</v>
      </c>
      <c r="N17" s="663">
        <v>0</v>
      </c>
      <c r="O17" s="663">
        <v>1.0000000000000009E-3</v>
      </c>
      <c r="P17" s="663">
        <v>0</v>
      </c>
      <c r="Q17" s="663">
        <v>0</v>
      </c>
      <c r="R17" s="663">
        <v>0</v>
      </c>
      <c r="S17" s="663">
        <v>0</v>
      </c>
      <c r="T17" s="663">
        <v>0</v>
      </c>
      <c r="U17" s="663">
        <v>0</v>
      </c>
      <c r="V17" s="663">
        <v>0</v>
      </c>
      <c r="W17" s="663">
        <v>0</v>
      </c>
      <c r="X17" s="663">
        <v>0</v>
      </c>
      <c r="Y17" s="663">
        <v>0</v>
      </c>
      <c r="Z17" s="663">
        <v>0.25600000000000001</v>
      </c>
      <c r="AA17" s="663">
        <v>0.26700000000000002</v>
      </c>
      <c r="AB17" s="663">
        <v>0.29599999999999999</v>
      </c>
      <c r="AC17" s="663">
        <v>0.24099999999999999</v>
      </c>
      <c r="AD17" s="663">
        <v>0.32700000000000001</v>
      </c>
      <c r="AE17" s="663">
        <v>0.28899999999999998</v>
      </c>
      <c r="AF17" s="663">
        <v>0</v>
      </c>
      <c r="AG17" s="663">
        <v>0</v>
      </c>
      <c r="AH17" s="663">
        <v>0</v>
      </c>
      <c r="AI17" s="663">
        <v>0</v>
      </c>
      <c r="AJ17" s="663">
        <v>0</v>
      </c>
      <c r="AK17" s="663">
        <v>0</v>
      </c>
      <c r="AL17" s="663">
        <v>0</v>
      </c>
      <c r="AM17" s="663">
        <v>0</v>
      </c>
      <c r="AN17" s="663">
        <v>1E-3</v>
      </c>
      <c r="AO17" s="663">
        <v>0</v>
      </c>
      <c r="AP17" s="663">
        <v>0</v>
      </c>
      <c r="AQ17" s="663">
        <v>0</v>
      </c>
      <c r="AR17" s="663">
        <v>0</v>
      </c>
      <c r="AS17" s="663">
        <v>0</v>
      </c>
      <c r="AT17" s="663">
        <v>0</v>
      </c>
      <c r="AU17" s="663">
        <v>0</v>
      </c>
      <c r="AV17" s="663">
        <v>0</v>
      </c>
      <c r="AW17" s="663">
        <v>0</v>
      </c>
      <c r="AX17" s="663">
        <v>0.83</v>
      </c>
      <c r="AY17" s="663">
        <v>0.79</v>
      </c>
      <c r="AZ17" s="663">
        <v>0.16600000000000001</v>
      </c>
      <c r="BA17" s="663">
        <v>1.0999999999999999E-2</v>
      </c>
      <c r="BB17" s="663">
        <v>3.0000000000000001E-3</v>
      </c>
      <c r="BC17" s="663">
        <v>0</v>
      </c>
      <c r="BD17" s="663">
        <v>5.900000000001171E-2</v>
      </c>
      <c r="BE17" s="663">
        <v>1.5000000000000568E-2</v>
      </c>
      <c r="BF17" s="663">
        <v>0.995</v>
      </c>
      <c r="BG17" s="663">
        <v>3.1E-2</v>
      </c>
      <c r="BH17" s="663">
        <v>9.0000000000000011E-3</v>
      </c>
      <c r="BI17" s="663">
        <v>3.9999999999977831E-3</v>
      </c>
      <c r="BJ17" s="663">
        <v>0.92300000000000004</v>
      </c>
      <c r="BK17" s="663">
        <v>0.20699999999999999</v>
      </c>
      <c r="BL17" s="663">
        <v>0.152</v>
      </c>
      <c r="BM17" s="663">
        <v>6.6000000000000003E-2</v>
      </c>
      <c r="BN17" s="663">
        <v>8.9999999999999993E-3</v>
      </c>
      <c r="BO17" s="663">
        <v>4.0000000000000001E-3</v>
      </c>
      <c r="BP17" s="663">
        <v>11.722999999999995</v>
      </c>
      <c r="BQ17" s="663">
        <v>9.7839999999999989</v>
      </c>
      <c r="BR17" s="663">
        <v>4.4320000000000004</v>
      </c>
      <c r="BS17" s="663">
        <v>1.2989999999999999</v>
      </c>
      <c r="BT17" s="663">
        <v>0.56400000000000006</v>
      </c>
      <c r="BU17" s="663">
        <v>0.51300000000000001</v>
      </c>
      <c r="BV17" s="663">
        <v>1E-3</v>
      </c>
      <c r="BW17" s="663">
        <v>0</v>
      </c>
      <c r="BX17" s="663">
        <v>0</v>
      </c>
      <c r="BY17" s="663">
        <v>0</v>
      </c>
      <c r="BZ17" s="663">
        <v>9.9999999999766942E-4</v>
      </c>
      <c r="CA17" s="663">
        <v>0</v>
      </c>
      <c r="CB17" s="663">
        <v>5.4669999999999996</v>
      </c>
      <c r="CC17" s="663">
        <v>5.7459999999999996</v>
      </c>
      <c r="CD17" s="663">
        <v>6.0460000000000003</v>
      </c>
      <c r="CE17" s="663">
        <v>4.2629999999999999</v>
      </c>
      <c r="CF17" s="663">
        <v>1.365</v>
      </c>
      <c r="CG17" s="663">
        <v>0.16799999999999998</v>
      </c>
      <c r="CH17" s="663">
        <v>0.23399999999999999</v>
      </c>
      <c r="CI17" s="663">
        <v>0.22900000000000009</v>
      </c>
      <c r="CJ17" s="663">
        <v>0.31700000000000017</v>
      </c>
      <c r="CK17" s="663">
        <v>0.4300000000000006</v>
      </c>
      <c r="CL17" s="663">
        <v>0.86499999999999977</v>
      </c>
      <c r="CM17" s="663">
        <v>0.53399999999999892</v>
      </c>
      <c r="CN17" s="663">
        <v>2.7E-2</v>
      </c>
      <c r="CO17" s="663">
        <v>8.0000000000000002E-3</v>
      </c>
      <c r="CP17" s="663">
        <v>1.2999999999999999E-2</v>
      </c>
      <c r="CQ17" s="663">
        <v>6.7000000000000046E-2</v>
      </c>
      <c r="CR17" s="663">
        <v>1E-3</v>
      </c>
      <c r="CS17" s="663">
        <v>8.9999999999999993E-3</v>
      </c>
      <c r="CT17" s="663">
        <v>1.637</v>
      </c>
      <c r="CU17" s="663">
        <v>1.627</v>
      </c>
      <c r="CV17" s="663">
        <v>0.88800000000000001</v>
      </c>
      <c r="CW17" s="663">
        <v>0.67300000000000004</v>
      </c>
      <c r="CX17" s="663">
        <v>0.625</v>
      </c>
      <c r="CY17" s="663">
        <v>0.35400000000000004</v>
      </c>
      <c r="CZ17" s="663">
        <v>0</v>
      </c>
      <c r="DA17" s="663">
        <v>0</v>
      </c>
      <c r="DB17" s="663">
        <v>0</v>
      </c>
      <c r="DC17" s="663">
        <v>0</v>
      </c>
      <c r="DD17" s="663">
        <v>0</v>
      </c>
      <c r="DE17" s="663">
        <v>0</v>
      </c>
      <c r="DF17" s="663">
        <v>0.81100000000000005</v>
      </c>
      <c r="DG17" s="663">
        <v>0.435</v>
      </c>
      <c r="DH17" s="663">
        <v>0.52</v>
      </c>
      <c r="DI17" s="663">
        <v>0.48500000000000004</v>
      </c>
      <c r="DJ17" s="663">
        <v>7.0000000000000001E-3</v>
      </c>
      <c r="DK17" s="663">
        <v>8.9999999999999993E-3</v>
      </c>
      <c r="DL17" s="665">
        <v>0</v>
      </c>
      <c r="DM17" s="666">
        <v>0</v>
      </c>
      <c r="DN17" s="666">
        <v>0</v>
      </c>
      <c r="DO17" s="666">
        <v>0</v>
      </c>
      <c r="DP17" s="666">
        <v>0</v>
      </c>
      <c r="DQ17" s="663">
        <v>0</v>
      </c>
      <c r="DR17" s="663">
        <v>3.0549999999999997</v>
      </c>
      <c r="DS17" s="663">
        <v>8.391</v>
      </c>
      <c r="DT17" s="663">
        <v>5.891</v>
      </c>
      <c r="DU17" s="663">
        <v>4.8789999999999996</v>
      </c>
      <c r="DV17" s="663">
        <v>4.9820000000000002</v>
      </c>
      <c r="DW17" s="663">
        <v>2.9170000000000003</v>
      </c>
      <c r="DX17" s="663">
        <v>0</v>
      </c>
      <c r="DY17" s="663">
        <v>0</v>
      </c>
      <c r="DZ17" s="663">
        <v>0</v>
      </c>
      <c r="EA17" s="663">
        <v>0</v>
      </c>
      <c r="EB17" s="663">
        <v>0</v>
      </c>
      <c r="EC17" s="663">
        <v>0</v>
      </c>
      <c r="ED17" s="663">
        <v>9.7200000000000006</v>
      </c>
      <c r="EE17" s="663">
        <v>10.157</v>
      </c>
      <c r="EF17" s="663">
        <v>3.9279999999999999</v>
      </c>
      <c r="EG17" s="663">
        <v>5.7299999999999995</v>
      </c>
      <c r="EH17" s="663">
        <v>7.1979999999999995</v>
      </c>
      <c r="EI17" s="663">
        <v>9.9540000000000006</v>
      </c>
      <c r="EJ17" s="663">
        <v>1E-3</v>
      </c>
      <c r="EK17" s="663">
        <v>2E-3</v>
      </c>
      <c r="EL17" s="663">
        <v>1E-3</v>
      </c>
      <c r="EM17" s="663">
        <v>1E-3</v>
      </c>
      <c r="EN17" s="663">
        <v>0</v>
      </c>
      <c r="EO17" s="663">
        <v>0</v>
      </c>
      <c r="EP17" s="663">
        <v>34.746000000000002</v>
      </c>
      <c r="EQ17" s="663">
        <v>37.660000000000004</v>
      </c>
      <c r="ER17" s="663">
        <v>23.651</v>
      </c>
      <c r="ES17" s="663">
        <f>K17+Q17+AC17+AI17+AO17+AU17+DC17+BA17+BG17+BM17+BS17+BY17+W17+CE17+CK17+CQ17+CW17+DI17+DO17+DU17+EA17+EG17+EM17</f>
        <v>18.176000000000002</v>
      </c>
      <c r="ET17" s="663">
        <f>L17+R17+AD17+AJ17+AP17+AV17+BB17+BH17+BN17+BT17+BZ17+X17+CF17+CL17+CR17+CX17+DD17+DJ17+DP17+DV17+EB17+EH17+EN17</f>
        <v>15.955999999999996</v>
      </c>
      <c r="EU17" s="663">
        <v>14.754999999999997</v>
      </c>
      <c r="EV17" s="663">
        <v>114.75199999999987</v>
      </c>
      <c r="EW17" s="663">
        <v>106.57400000000001</v>
      </c>
      <c r="EX17" s="663">
        <v>90.893999999999991</v>
      </c>
      <c r="EY17" s="667">
        <f>E17+ES17</f>
        <v>80.1430000000001</v>
      </c>
      <c r="EZ17" s="666">
        <f>ET17+F17</f>
        <v>69.770999999999987</v>
      </c>
      <c r="FA17" s="663">
        <v>64.772999999999996</v>
      </c>
    </row>
    <row r="18" spans="1:157" x14ac:dyDescent="0.2">
      <c r="A18" s="649" t="s">
        <v>188</v>
      </c>
      <c r="B18" s="663">
        <v>101.82299999999999</v>
      </c>
      <c r="C18" s="663">
        <v>92.712000000000003</v>
      </c>
      <c r="D18" s="663">
        <v>90.245000000000005</v>
      </c>
      <c r="E18" s="663">
        <v>88.009</v>
      </c>
      <c r="F18" s="663">
        <v>85.24</v>
      </c>
      <c r="G18" s="663">
        <v>83.84</v>
      </c>
      <c r="H18" s="664">
        <v>0.11900000000000001</v>
      </c>
      <c r="I18" s="664">
        <v>5.7000000000000002E-2</v>
      </c>
      <c r="J18" s="664">
        <v>6.0999999999999999E-2</v>
      </c>
      <c r="K18" s="664">
        <v>8.0999999999999989E-2</v>
      </c>
      <c r="L18" s="664">
        <v>0.10800000000000001</v>
      </c>
      <c r="M18" s="663">
        <v>0.13100000000000001</v>
      </c>
      <c r="N18" s="663">
        <v>7.3999999999999996E-2</v>
      </c>
      <c r="O18" s="663">
        <v>1.0999999999999999E-2</v>
      </c>
      <c r="P18" s="663">
        <v>1.4999999999999999E-2</v>
      </c>
      <c r="Q18" s="663">
        <v>5.0000000000000001E-3</v>
      </c>
      <c r="R18" s="663">
        <v>2.5999999999999999E-2</v>
      </c>
      <c r="S18" s="663">
        <v>2.1999999999999999E-2</v>
      </c>
      <c r="T18" s="663">
        <v>3.9E-2</v>
      </c>
      <c r="U18" s="663">
        <v>3.6999999999999998E-2</v>
      </c>
      <c r="V18" s="663">
        <v>2.1000000000000001E-2</v>
      </c>
      <c r="W18" s="663">
        <v>2.8000000000000001E-2</v>
      </c>
      <c r="X18" s="663">
        <v>0.23200000000000001</v>
      </c>
      <c r="Y18" s="663">
        <v>0.27300000000000002</v>
      </c>
      <c r="Z18" s="663">
        <v>0.60199999999999998</v>
      </c>
      <c r="AA18" s="663">
        <v>0.44700000000000001</v>
      </c>
      <c r="AB18" s="663">
        <v>0.35</v>
      </c>
      <c r="AC18" s="663">
        <v>0.30000000000000004</v>
      </c>
      <c r="AD18" s="663">
        <v>0.21100000000000002</v>
      </c>
      <c r="AE18" s="663">
        <v>0.27100000000000002</v>
      </c>
      <c r="AF18" s="663">
        <v>0.23100000000000001</v>
      </c>
      <c r="AG18" s="663">
        <v>0.186</v>
      </c>
      <c r="AH18" s="663">
        <v>0.47500000000000003</v>
      </c>
      <c r="AI18" s="663">
        <v>0.44800000000000001</v>
      </c>
      <c r="AJ18" s="663">
        <v>0.26999999999999952</v>
      </c>
      <c r="AK18" s="663">
        <v>0.219</v>
      </c>
      <c r="AL18" s="663">
        <v>1.8000000000000002E-2</v>
      </c>
      <c r="AM18" s="663">
        <v>1.9E-2</v>
      </c>
      <c r="AN18" s="663">
        <v>7.0000000000000001E-3</v>
      </c>
      <c r="AO18" s="663">
        <v>2.1999999999999999E-2</v>
      </c>
      <c r="AP18" s="663">
        <v>4.2000000000000003E-2</v>
      </c>
      <c r="AQ18" s="663">
        <v>6.3E-2</v>
      </c>
      <c r="AR18" s="663">
        <v>0</v>
      </c>
      <c r="AS18" s="663">
        <v>0</v>
      </c>
      <c r="AT18" s="663">
        <v>0</v>
      </c>
      <c r="AU18" s="663">
        <v>0</v>
      </c>
      <c r="AV18" s="663">
        <v>0</v>
      </c>
      <c r="AW18" s="663">
        <v>0</v>
      </c>
      <c r="AX18" s="663">
        <v>0.25600000000000001</v>
      </c>
      <c r="AY18" s="663">
        <v>0.26</v>
      </c>
      <c r="AZ18" s="663">
        <v>0.23400000000000001</v>
      </c>
      <c r="BA18" s="663">
        <v>0.115</v>
      </c>
      <c r="BB18" s="663">
        <v>9.4E-2</v>
      </c>
      <c r="BC18" s="663">
        <v>0.14599999999999999</v>
      </c>
      <c r="BD18" s="663">
        <v>17.800999999999998</v>
      </c>
      <c r="BE18" s="663">
        <v>5.6470000000000002</v>
      </c>
      <c r="BF18" s="663">
        <v>4.25</v>
      </c>
      <c r="BG18" s="663">
        <v>3.556</v>
      </c>
      <c r="BH18" s="663">
        <v>4.383</v>
      </c>
      <c r="BI18" s="663">
        <v>3.9249999999999998</v>
      </c>
      <c r="BJ18" s="663">
        <v>1.119</v>
      </c>
      <c r="BK18" s="663">
        <v>0.47899999999999998</v>
      </c>
      <c r="BL18" s="663">
        <v>1.538</v>
      </c>
      <c r="BM18" s="663">
        <v>0.32400000000000001</v>
      </c>
      <c r="BN18" s="663">
        <v>0.30000000000000004</v>
      </c>
      <c r="BO18" s="663">
        <v>0.30099999999999999</v>
      </c>
      <c r="BP18" s="663">
        <v>6.8250000000000002</v>
      </c>
      <c r="BQ18" s="663">
        <v>8.077</v>
      </c>
      <c r="BR18" s="663">
        <v>8.5719999999999992</v>
      </c>
      <c r="BS18" s="663">
        <v>7.2680000000000007</v>
      </c>
      <c r="BT18" s="663">
        <v>6.9779999999999998</v>
      </c>
      <c r="BU18" s="663">
        <v>10.362</v>
      </c>
      <c r="BV18" s="663">
        <v>2.391</v>
      </c>
      <c r="BW18" s="663">
        <v>3.3</v>
      </c>
      <c r="BX18" s="663">
        <v>2.681</v>
      </c>
      <c r="BY18" s="663">
        <v>2.202</v>
      </c>
      <c r="BZ18" s="663">
        <v>1.716</v>
      </c>
      <c r="CA18" s="663">
        <v>3.444</v>
      </c>
      <c r="CB18" s="663">
        <v>0.5</v>
      </c>
      <c r="CC18" s="663">
        <v>1.2270000000000001</v>
      </c>
      <c r="CD18" s="663">
        <v>1.448</v>
      </c>
      <c r="CE18" s="663">
        <v>1.3350000000000002</v>
      </c>
      <c r="CF18" s="663">
        <v>1.0549999999999999</v>
      </c>
      <c r="CG18" s="663">
        <v>0.8600000000000001</v>
      </c>
      <c r="CH18" s="663">
        <v>0.63900000000000001</v>
      </c>
      <c r="CI18" s="663">
        <v>0.44800000000000001</v>
      </c>
      <c r="CJ18" s="663">
        <v>0.436</v>
      </c>
      <c r="CK18" s="663">
        <v>0.38200000000000001</v>
      </c>
      <c r="CL18" s="663">
        <v>0.40599999999999997</v>
      </c>
      <c r="CM18" s="663">
        <v>0.36799999999999999</v>
      </c>
      <c r="CN18" s="663">
        <v>0.37</v>
      </c>
      <c r="CO18" s="663">
        <v>0.36899999999999999</v>
      </c>
      <c r="CP18" s="663">
        <v>1.5539999999999998</v>
      </c>
      <c r="CQ18" s="663">
        <v>0.36899999999999999</v>
      </c>
      <c r="CR18" s="663">
        <v>0.27000000000000007</v>
      </c>
      <c r="CS18" s="663">
        <v>0.22799999999999998</v>
      </c>
      <c r="CT18" s="663">
        <v>0.156</v>
      </c>
      <c r="CU18" s="663">
        <v>0.49199999999999999</v>
      </c>
      <c r="CV18" s="663">
        <v>0.52999999999999992</v>
      </c>
      <c r="CW18" s="663">
        <v>0.41</v>
      </c>
      <c r="CX18" s="663">
        <v>0.43</v>
      </c>
      <c r="CY18" s="663">
        <v>0.46499999999999997</v>
      </c>
      <c r="CZ18" s="663">
        <v>0</v>
      </c>
      <c r="DA18" s="663">
        <v>0</v>
      </c>
      <c r="DB18" s="663">
        <v>0</v>
      </c>
      <c r="DC18" s="663">
        <v>0</v>
      </c>
      <c r="DD18" s="663">
        <v>0</v>
      </c>
      <c r="DE18" s="663">
        <v>0</v>
      </c>
      <c r="DF18" s="663">
        <v>6.0000000000000001E-3</v>
      </c>
      <c r="DG18" s="663">
        <v>0.17199999999999999</v>
      </c>
      <c r="DH18" s="663">
        <v>0.11800000000000001</v>
      </c>
      <c r="DI18" s="663">
        <v>0.11500000000000002</v>
      </c>
      <c r="DJ18" s="663">
        <v>0.11600000000000001</v>
      </c>
      <c r="DK18" s="663">
        <v>0.109</v>
      </c>
      <c r="DL18" s="665">
        <v>0.02</v>
      </c>
      <c r="DM18" s="666">
        <v>0.02</v>
      </c>
      <c r="DN18" s="666">
        <v>0.01</v>
      </c>
      <c r="DO18" s="666">
        <v>3.1E-2</v>
      </c>
      <c r="DP18" s="666">
        <v>0.03</v>
      </c>
      <c r="DQ18" s="663">
        <v>0.03</v>
      </c>
      <c r="DR18" s="663">
        <v>16.021000000000001</v>
      </c>
      <c r="DS18" s="663">
        <v>10.225999999999999</v>
      </c>
      <c r="DT18" s="663">
        <v>9.2240000000000002</v>
      </c>
      <c r="DU18" s="663">
        <v>7.851</v>
      </c>
      <c r="DV18" s="663">
        <v>7.7679999999999989</v>
      </c>
      <c r="DW18" s="663">
        <v>9.1750000000000007</v>
      </c>
      <c r="DX18" s="663">
        <v>0</v>
      </c>
      <c r="DY18" s="663">
        <v>0</v>
      </c>
      <c r="DZ18" s="663">
        <v>0</v>
      </c>
      <c r="EA18" s="663">
        <v>0</v>
      </c>
      <c r="EB18" s="663">
        <v>0</v>
      </c>
      <c r="EC18" s="663">
        <v>0</v>
      </c>
      <c r="ED18" s="663">
        <v>0.247</v>
      </c>
      <c r="EE18" s="663">
        <v>2.169</v>
      </c>
      <c r="EF18" s="663">
        <v>3.0249999999999999</v>
      </c>
      <c r="EG18" s="663">
        <v>1.2509999999999999</v>
      </c>
      <c r="EH18" s="663">
        <v>1.653</v>
      </c>
      <c r="EI18" s="663">
        <v>2.3250000000000002</v>
      </c>
      <c r="EJ18" s="663">
        <v>0.85100000000000009</v>
      </c>
      <c r="EK18" s="663">
        <v>0.82600000000000007</v>
      </c>
      <c r="EL18" s="663">
        <v>0.77200000000000002</v>
      </c>
      <c r="EM18" s="663">
        <v>0.79300000000000004</v>
      </c>
      <c r="EN18" s="663">
        <v>0.751</v>
      </c>
      <c r="EO18" s="663">
        <v>0.72</v>
      </c>
      <c r="EP18" s="663">
        <v>48.284999999999997</v>
      </c>
      <c r="EQ18" s="663">
        <v>34.469000000000001</v>
      </c>
      <c r="ER18" s="663">
        <v>35.321000000000005</v>
      </c>
      <c r="ES18" s="663">
        <f>K18+Q18+AC18+AI18+AO18+AU18+DC18+BA18+BG18+BM18+BS18+BY18+W18+CE18+CK18+CQ18+CW18+DI18+DO18+DU18+EA18+EG18+EM18</f>
        <v>26.885999999999999</v>
      </c>
      <c r="ET18" s="663">
        <f>L18+R18+AD18+AJ18+AP18+AV18+BB18+BH18+BN18+BT18+BZ18+X18+CF18+CL18+CR18+CX18+DD18+DJ18+DP18+DV18+EB18+EH18+EN18</f>
        <v>26.838999999999995</v>
      </c>
      <c r="EU18" s="663">
        <v>33.436999999999998</v>
      </c>
      <c r="EV18" s="663">
        <v>150.108</v>
      </c>
      <c r="EW18" s="663">
        <v>127.18100000000001</v>
      </c>
      <c r="EX18" s="663">
        <v>125.566</v>
      </c>
      <c r="EY18" s="667">
        <f>E18+ES18</f>
        <v>114.895</v>
      </c>
      <c r="EZ18" s="666">
        <f>ET18+F18</f>
        <v>112.07899999999999</v>
      </c>
      <c r="FA18" s="663">
        <v>117.277</v>
      </c>
    </row>
    <row r="19" spans="1:157" x14ac:dyDescent="0.2">
      <c r="A19" s="649" t="s">
        <v>217</v>
      </c>
      <c r="B19" s="663">
        <v>1588.4490000000001</v>
      </c>
      <c r="C19" s="663">
        <v>1564.6510000000001</v>
      </c>
      <c r="D19" s="663">
        <v>1541.6489999999999</v>
      </c>
      <c r="E19" s="663">
        <v>1515.607</v>
      </c>
      <c r="F19" s="663">
        <v>1484.182</v>
      </c>
      <c r="G19" s="663">
        <v>1450.36</v>
      </c>
      <c r="H19" s="664">
        <v>0.70199999999999996</v>
      </c>
      <c r="I19" s="664">
        <v>0.64599999999999991</v>
      </c>
      <c r="J19" s="664">
        <v>0.59000000000000008</v>
      </c>
      <c r="K19" s="664">
        <v>0.50900000000000001</v>
      </c>
      <c r="L19" s="664">
        <v>0.40100000000000002</v>
      </c>
      <c r="M19" s="663">
        <v>0.27</v>
      </c>
      <c r="N19" s="663">
        <v>0.19400000000000001</v>
      </c>
      <c r="O19" s="663">
        <v>0.184</v>
      </c>
      <c r="P19" s="663">
        <v>0.16900000000000001</v>
      </c>
      <c r="Q19" s="663">
        <v>0.16400000000000001</v>
      </c>
      <c r="R19" s="663">
        <v>0.13800000000000001</v>
      </c>
      <c r="S19" s="663">
        <v>0.11600000000000001</v>
      </c>
      <c r="T19" s="663">
        <v>0.76100000000000001</v>
      </c>
      <c r="U19" s="663">
        <v>0.72399999999999998</v>
      </c>
      <c r="V19" s="663">
        <v>0.70299999999999996</v>
      </c>
      <c r="W19" s="663">
        <v>0.67499999999999993</v>
      </c>
      <c r="X19" s="663">
        <v>0.44300000000000006</v>
      </c>
      <c r="Y19" s="663">
        <v>0.16999999999999998</v>
      </c>
      <c r="Z19" s="663">
        <v>2.831</v>
      </c>
      <c r="AA19" s="663">
        <v>2.6509999999999998</v>
      </c>
      <c r="AB19" s="663">
        <v>2.597</v>
      </c>
      <c r="AC19" s="663">
        <v>2.5380000000000003</v>
      </c>
      <c r="AD19" s="663">
        <v>2.6539999999999999</v>
      </c>
      <c r="AE19" s="663">
        <v>2.6720000000000002</v>
      </c>
      <c r="AF19" s="663">
        <v>3.3340000000000001</v>
      </c>
      <c r="AG19" s="663">
        <v>3.1480000000000001</v>
      </c>
      <c r="AH19" s="663">
        <v>2.673</v>
      </c>
      <c r="AI19" s="663">
        <v>2.2250000000000001</v>
      </c>
      <c r="AJ19" s="663">
        <v>1.9550000000000001</v>
      </c>
      <c r="AK19" s="663">
        <v>1.736</v>
      </c>
      <c r="AL19" s="663">
        <v>0.193</v>
      </c>
      <c r="AM19" s="663">
        <v>0.17399999999999999</v>
      </c>
      <c r="AN19" s="663">
        <v>0.16800000000000001</v>
      </c>
      <c r="AO19" s="663">
        <v>0.14600000000000002</v>
      </c>
      <c r="AP19" s="663">
        <v>0.10399999999999998</v>
      </c>
      <c r="AQ19" s="663">
        <v>4.0999999999999995E-2</v>
      </c>
      <c r="AR19" s="663">
        <v>0</v>
      </c>
      <c r="AS19" s="663">
        <v>0</v>
      </c>
      <c r="AT19" s="663">
        <v>0</v>
      </c>
      <c r="AU19" s="663">
        <v>0</v>
      </c>
      <c r="AV19" s="663">
        <v>0</v>
      </c>
      <c r="AW19" s="663">
        <v>0</v>
      </c>
      <c r="AX19" s="663">
        <v>1.921</v>
      </c>
      <c r="AY19" s="663">
        <v>2.4510000000000001</v>
      </c>
      <c r="AZ19" s="663">
        <v>2.383</v>
      </c>
      <c r="BA19" s="663">
        <v>2.2789999999999999</v>
      </c>
      <c r="BB19" s="663">
        <v>2.1880000000000002</v>
      </c>
      <c r="BC19" s="663">
        <v>2.0419999999999998</v>
      </c>
      <c r="BD19" s="663">
        <v>50.003999999999998</v>
      </c>
      <c r="BE19" s="663">
        <v>44.372</v>
      </c>
      <c r="BF19" s="663">
        <v>41.117000000000004</v>
      </c>
      <c r="BG19" s="663">
        <v>37.592000000000006</v>
      </c>
      <c r="BH19" s="663">
        <v>33.218000000000004</v>
      </c>
      <c r="BI19" s="663">
        <v>29.297000000000001</v>
      </c>
      <c r="BJ19" s="663">
        <v>4.3479999999999999</v>
      </c>
      <c r="BK19" s="663">
        <v>4.0759999999999996</v>
      </c>
      <c r="BL19" s="663">
        <v>2.6899999999999995</v>
      </c>
      <c r="BM19" s="663">
        <v>2.4319999999999999</v>
      </c>
      <c r="BN19" s="663">
        <v>2.141</v>
      </c>
      <c r="BO19" s="663">
        <v>1.8440000000000001</v>
      </c>
      <c r="BP19" s="663">
        <v>86.126999999999981</v>
      </c>
      <c r="BQ19" s="663">
        <v>87.834000000000003</v>
      </c>
      <c r="BR19" s="663">
        <v>83.694000000000017</v>
      </c>
      <c r="BS19" s="663">
        <v>77.725000000000023</v>
      </c>
      <c r="BT19" s="663">
        <v>71.311000000000007</v>
      </c>
      <c r="BU19" s="663">
        <v>61.462000000000018</v>
      </c>
      <c r="BV19" s="663">
        <v>28.329000000000001</v>
      </c>
      <c r="BW19" s="663">
        <v>25.029</v>
      </c>
      <c r="BX19" s="663">
        <v>22.347999999999999</v>
      </c>
      <c r="BY19" s="663">
        <v>20.146000000000001</v>
      </c>
      <c r="BZ19" s="663">
        <v>18.431000000000001</v>
      </c>
      <c r="CA19" s="663">
        <v>14.987</v>
      </c>
      <c r="CB19" s="663">
        <v>7.3739999999999997</v>
      </c>
      <c r="CC19" s="663">
        <v>11.892999999999999</v>
      </c>
      <c r="CD19" s="663">
        <v>16.491</v>
      </c>
      <c r="CE19" s="663">
        <v>19.418999999999997</v>
      </c>
      <c r="CF19" s="663">
        <v>19.728999999999996</v>
      </c>
      <c r="CG19" s="663">
        <v>19.036999999999999</v>
      </c>
      <c r="CH19" s="663">
        <v>4.0229999999999997</v>
      </c>
      <c r="CI19" s="663">
        <v>3.8040000000000003</v>
      </c>
      <c r="CJ19" s="663">
        <v>3.6850000000000005</v>
      </c>
      <c r="CK19" s="663">
        <v>3.7329999999999997</v>
      </c>
      <c r="CL19" s="663">
        <v>4.1920000000000002</v>
      </c>
      <c r="CM19" s="663">
        <v>4.3579999999999997</v>
      </c>
      <c r="CN19" s="663">
        <v>4.1929999999999996</v>
      </c>
      <c r="CO19" s="663">
        <v>3.8319999999999999</v>
      </c>
      <c r="CP19" s="663">
        <v>2.2909999999999999</v>
      </c>
      <c r="CQ19" s="663">
        <v>1.9890000000000001</v>
      </c>
      <c r="CR19" s="663">
        <v>1.72</v>
      </c>
      <c r="CS19" s="663">
        <v>1.5009999999999999</v>
      </c>
      <c r="CT19" s="663">
        <v>2.3649999999999998</v>
      </c>
      <c r="CU19" s="663">
        <v>3.5</v>
      </c>
      <c r="CV19" s="663">
        <v>3.8580000000000001</v>
      </c>
      <c r="CW19" s="663">
        <v>4.1210000000000004</v>
      </c>
      <c r="CX19" s="663">
        <v>4.3160000000000007</v>
      </c>
      <c r="CY19" s="663">
        <v>4.2050000000000001</v>
      </c>
      <c r="CZ19" s="663">
        <v>0</v>
      </c>
      <c r="DA19" s="663">
        <v>0</v>
      </c>
      <c r="DB19" s="663">
        <v>0</v>
      </c>
      <c r="DC19" s="663">
        <v>0</v>
      </c>
      <c r="DD19" s="663">
        <v>0</v>
      </c>
      <c r="DE19" s="663">
        <v>0</v>
      </c>
      <c r="DF19" s="663">
        <v>0.80500000000000005</v>
      </c>
      <c r="DG19" s="663">
        <v>1.0680000000000001</v>
      </c>
      <c r="DH19" s="663">
        <v>1.47</v>
      </c>
      <c r="DI19" s="663">
        <v>1.84</v>
      </c>
      <c r="DJ19" s="663">
        <v>1.7309999999999997</v>
      </c>
      <c r="DK19" s="663">
        <v>1.6309999999999996</v>
      </c>
      <c r="DL19" s="665">
        <v>0.3</v>
      </c>
      <c r="DM19" s="666">
        <v>0.28999999999999998</v>
      </c>
      <c r="DN19" s="666">
        <v>0.27</v>
      </c>
      <c r="DO19" s="666">
        <v>0.24200000000000002</v>
      </c>
      <c r="DP19" s="666">
        <v>0.21199999999999999</v>
      </c>
      <c r="DQ19" s="663">
        <v>0.182</v>
      </c>
      <c r="DR19" s="663">
        <v>82.259999999999991</v>
      </c>
      <c r="DS19" s="663">
        <v>80.425000000000011</v>
      </c>
      <c r="DT19" s="663">
        <v>77.091999999999999</v>
      </c>
      <c r="DU19" s="663">
        <v>74.12</v>
      </c>
      <c r="DV19" s="663">
        <v>71.334000000000003</v>
      </c>
      <c r="DW19" s="663">
        <v>65.076000000000008</v>
      </c>
      <c r="DX19" s="663">
        <v>0</v>
      </c>
      <c r="DY19" s="663">
        <v>0</v>
      </c>
      <c r="DZ19" s="663">
        <v>0</v>
      </c>
      <c r="EA19" s="663">
        <v>0</v>
      </c>
      <c r="EB19" s="663">
        <v>0</v>
      </c>
      <c r="EC19" s="663">
        <v>0</v>
      </c>
      <c r="ED19" s="663">
        <v>9.4730000000000008</v>
      </c>
      <c r="EE19" s="663">
        <v>17.461000000000002</v>
      </c>
      <c r="EF19" s="663">
        <v>18.364000000000001</v>
      </c>
      <c r="EG19" s="663">
        <v>22.843</v>
      </c>
      <c r="EH19" s="663">
        <v>28.388000000000002</v>
      </c>
      <c r="EI19" s="663">
        <v>36.016999999999996</v>
      </c>
      <c r="EJ19" s="663">
        <v>13.571999999999999</v>
      </c>
      <c r="EK19" s="663">
        <v>12.747999999999999</v>
      </c>
      <c r="EL19" s="663">
        <v>11.976999999999999</v>
      </c>
      <c r="EM19" s="663">
        <v>11.185</v>
      </c>
      <c r="EN19" s="663">
        <v>10.434000000000001</v>
      </c>
      <c r="EO19" s="663">
        <v>9.7139999999999986</v>
      </c>
      <c r="EP19" s="663">
        <v>303.10899999999998</v>
      </c>
      <c r="EQ19" s="663">
        <v>306.31</v>
      </c>
      <c r="ER19" s="663">
        <v>294.62999999999994</v>
      </c>
      <c r="ES19" s="663">
        <f>K19+Q19+AC19+AI19+AO19+AU19+DC19+BA19+BG19+BM19+BS19+BY19+W19+CE19+CK19+CQ19+CW19+DI19+DO19+DU19+EA19+EG19+EM19</f>
        <v>285.92300000000006</v>
      </c>
      <c r="ET19" s="663">
        <f>L19+R19+AD19+AJ19+AP19+AV19+BB19+BH19+BN19+BT19+BZ19+X19+CF19+CL19+CR19+CX19+DD19+DJ19+DP19+DV19+EB19+EH19+EN19</f>
        <v>275.04000000000002</v>
      </c>
      <c r="EU19" s="663">
        <v>256.35800000000012</v>
      </c>
      <c r="EV19" s="663">
        <v>1891.558</v>
      </c>
      <c r="EW19" s="663">
        <v>1870.961</v>
      </c>
      <c r="EX19" s="663">
        <v>1836.2789999999998</v>
      </c>
      <c r="EY19" s="667">
        <f>E19+ES19</f>
        <v>1801.53</v>
      </c>
      <c r="EZ19" s="666">
        <f>ET19+F19</f>
        <v>1759.222</v>
      </c>
      <c r="FA19" s="663">
        <v>1706.7180000000001</v>
      </c>
    </row>
    <row r="20" spans="1:157" x14ac:dyDescent="0.2">
      <c r="A20" s="644" t="s">
        <v>216</v>
      </c>
      <c r="B20" s="663"/>
      <c r="C20" s="663"/>
      <c r="D20" s="663"/>
      <c r="E20" s="663"/>
      <c r="F20" s="663"/>
      <c r="G20" s="663"/>
      <c r="H20" s="668"/>
      <c r="I20" s="668"/>
      <c r="J20" s="668"/>
      <c r="K20" s="668"/>
      <c r="L20" s="668"/>
      <c r="M20" s="663"/>
      <c r="N20" s="669"/>
      <c r="O20" s="669"/>
      <c r="P20" s="669"/>
      <c r="Q20" s="669"/>
      <c r="R20" s="669"/>
      <c r="S20" s="663"/>
      <c r="T20" s="663"/>
      <c r="U20" s="663"/>
      <c r="V20" s="663"/>
      <c r="W20" s="663"/>
      <c r="X20" s="663"/>
      <c r="Y20" s="663"/>
      <c r="Z20" s="669"/>
      <c r="AA20" s="669"/>
      <c r="AB20" s="669"/>
      <c r="AC20" s="669"/>
      <c r="AD20" s="669"/>
      <c r="AE20" s="663"/>
      <c r="AF20" s="669"/>
      <c r="AG20" s="669"/>
      <c r="AH20" s="669"/>
      <c r="AI20" s="669"/>
      <c r="AJ20" s="669"/>
      <c r="AK20" s="663"/>
      <c r="AL20" s="669"/>
      <c r="AM20" s="669"/>
      <c r="AN20" s="669"/>
      <c r="AO20" s="669"/>
      <c r="AP20" s="669"/>
      <c r="AQ20" s="663"/>
      <c r="AR20" s="669"/>
      <c r="AS20" s="669"/>
      <c r="AT20" s="669"/>
      <c r="AU20" s="669"/>
      <c r="AV20" s="669"/>
      <c r="AW20" s="663"/>
      <c r="AX20" s="669" t="s">
        <v>191</v>
      </c>
      <c r="AY20" s="669" t="s">
        <v>191</v>
      </c>
      <c r="AZ20" s="669" t="s">
        <v>191</v>
      </c>
      <c r="BA20" s="669" t="s">
        <v>191</v>
      </c>
      <c r="BB20" s="669"/>
      <c r="BC20" s="663" t="s">
        <v>191</v>
      </c>
      <c r="BD20" s="669"/>
      <c r="BE20" s="669"/>
      <c r="BF20" s="669"/>
      <c r="BG20" s="669"/>
      <c r="BH20" s="669"/>
      <c r="BI20" s="663"/>
      <c r="BJ20" s="669"/>
      <c r="BK20" s="669"/>
      <c r="BL20" s="669"/>
      <c r="BM20" s="669"/>
      <c r="BN20" s="669"/>
      <c r="BO20" s="663"/>
      <c r="BP20" s="669"/>
      <c r="BQ20" s="669"/>
      <c r="BR20" s="669"/>
      <c r="BS20" s="669"/>
      <c r="BT20" s="669"/>
      <c r="BU20" s="663"/>
      <c r="BV20" s="669"/>
      <c r="BW20" s="669"/>
      <c r="BX20" s="669"/>
      <c r="BY20" s="669"/>
      <c r="BZ20" s="669"/>
      <c r="CA20" s="663"/>
      <c r="CB20" s="669"/>
      <c r="CC20" s="669"/>
      <c r="CD20" s="669"/>
      <c r="CE20" s="669"/>
      <c r="CF20" s="669"/>
      <c r="CG20" s="663"/>
      <c r="CH20" s="670"/>
      <c r="CI20" s="670"/>
      <c r="CJ20" s="670"/>
      <c r="CK20" s="670"/>
      <c r="CL20" s="670"/>
      <c r="CM20" s="663"/>
      <c r="CN20" s="669"/>
      <c r="CO20" s="669"/>
      <c r="CP20" s="669"/>
      <c r="CQ20" s="669"/>
      <c r="CR20" s="669"/>
      <c r="CS20" s="663"/>
      <c r="CT20" s="669"/>
      <c r="CU20" s="669"/>
      <c r="CV20" s="669"/>
      <c r="CW20" s="669"/>
      <c r="CX20" s="669"/>
      <c r="CY20" s="663"/>
      <c r="CZ20" s="669"/>
      <c r="DA20" s="669"/>
      <c r="DB20" s="669"/>
      <c r="DC20" s="669"/>
      <c r="DD20" s="669"/>
      <c r="DE20" s="663"/>
      <c r="DF20" s="669"/>
      <c r="DG20" s="669"/>
      <c r="DH20" s="669"/>
      <c r="DI20" s="669"/>
      <c r="DJ20" s="669"/>
      <c r="DK20" s="663"/>
      <c r="DL20" s="665"/>
      <c r="DM20" s="666"/>
      <c r="DN20" s="666"/>
      <c r="DO20" s="666"/>
      <c r="DP20" s="666"/>
      <c r="DQ20" s="663"/>
      <c r="DR20" s="669"/>
      <c r="DS20" s="669"/>
      <c r="DT20" s="669"/>
      <c r="DU20" s="669"/>
      <c r="DV20" s="669"/>
      <c r="DW20" s="663"/>
      <c r="DX20" s="663"/>
      <c r="DY20" s="663"/>
      <c r="DZ20" s="663"/>
      <c r="EA20" s="663"/>
      <c r="EB20" s="663"/>
      <c r="EC20" s="663"/>
      <c r="ED20" s="663"/>
      <c r="EE20" s="663"/>
      <c r="EF20" s="663"/>
      <c r="EG20" s="663"/>
      <c r="EH20" s="663"/>
      <c r="EI20" s="663"/>
      <c r="EJ20" s="669"/>
      <c r="EK20" s="669"/>
      <c r="EL20" s="669"/>
      <c r="EM20" s="669"/>
      <c r="EN20" s="669"/>
      <c r="EO20" s="663"/>
      <c r="EP20" s="663"/>
      <c r="EQ20" s="663"/>
      <c r="ER20" s="663"/>
      <c r="ES20" s="663"/>
      <c r="ET20" s="663"/>
      <c r="EU20" s="663"/>
      <c r="EV20" s="663"/>
      <c r="EW20" s="663"/>
      <c r="EX20" s="663"/>
      <c r="EY20" s="667"/>
      <c r="EZ20" s="666"/>
      <c r="FA20" s="663"/>
    </row>
    <row r="21" spans="1:157" x14ac:dyDescent="0.2">
      <c r="A21" s="649" t="s">
        <v>190</v>
      </c>
      <c r="B21" s="663">
        <v>397.125</v>
      </c>
      <c r="C21" s="663">
        <v>389.23</v>
      </c>
      <c r="D21" s="663">
        <v>461.84500000000008</v>
      </c>
      <c r="E21" s="663">
        <v>570.66899999999998</v>
      </c>
      <c r="F21" s="663">
        <v>633.54499999999996</v>
      </c>
      <c r="G21" s="663">
        <v>717.60500000000002</v>
      </c>
      <c r="H21" s="664">
        <v>2.1230000000000002</v>
      </c>
      <c r="I21" s="664">
        <v>18.128</v>
      </c>
      <c r="J21" s="664">
        <v>21.544</v>
      </c>
      <c r="K21" s="664">
        <v>20.102</v>
      </c>
      <c r="L21" s="664">
        <v>21.033999999999999</v>
      </c>
      <c r="M21" s="663">
        <v>17.361999999999998</v>
      </c>
      <c r="N21" s="663">
        <v>2.1030000000000002</v>
      </c>
      <c r="O21" s="663">
        <v>1.93</v>
      </c>
      <c r="P21" s="663">
        <v>1.7450000000000001</v>
      </c>
      <c r="Q21" s="663">
        <v>1.5449999999999999</v>
      </c>
      <c r="R21" s="663">
        <v>1.361</v>
      </c>
      <c r="S21" s="663">
        <v>1.2170000000000001</v>
      </c>
      <c r="T21" s="663">
        <v>0.309</v>
      </c>
      <c r="U21" s="663">
        <v>0.247</v>
      </c>
      <c r="V21" s="663">
        <v>0.21299999999999999</v>
      </c>
      <c r="W21" s="663">
        <v>0.17699999999999999</v>
      </c>
      <c r="X21" s="663">
        <v>0.45900000000000002</v>
      </c>
      <c r="Y21" s="663">
        <v>0.93899999999999995</v>
      </c>
      <c r="Z21" s="663">
        <v>8.69</v>
      </c>
      <c r="AA21" s="663">
        <v>11.818</v>
      </c>
      <c r="AB21" s="663">
        <v>12.097</v>
      </c>
      <c r="AC21" s="663">
        <v>9.8149999999999995</v>
      </c>
      <c r="AD21" s="663">
        <v>8.9049999999999994</v>
      </c>
      <c r="AE21" s="663">
        <v>8.0939999999999994</v>
      </c>
      <c r="AF21" s="663">
        <v>15.983000000000001</v>
      </c>
      <c r="AG21" s="663">
        <v>12.275</v>
      </c>
      <c r="AH21" s="663">
        <v>9.452</v>
      </c>
      <c r="AI21" s="663">
        <v>8.6790000000000003</v>
      </c>
      <c r="AJ21" s="663">
        <v>7.36</v>
      </c>
      <c r="AK21" s="663">
        <v>6.0350000000000001</v>
      </c>
      <c r="AL21" s="663">
        <v>9.3320000000000007</v>
      </c>
      <c r="AM21" s="663">
        <v>7.8689999999999998</v>
      </c>
      <c r="AN21" s="663">
        <v>7.48</v>
      </c>
      <c r="AO21" s="663">
        <v>7.2009999999999996</v>
      </c>
      <c r="AP21" s="663">
        <v>6.0039999999999996</v>
      </c>
      <c r="AQ21" s="663">
        <v>5.38</v>
      </c>
      <c r="AR21" s="663">
        <v>0</v>
      </c>
      <c r="AS21" s="663">
        <v>0</v>
      </c>
      <c r="AT21" s="663">
        <v>0</v>
      </c>
      <c r="AU21" s="663">
        <v>3.0960000000000001</v>
      </c>
      <c r="AV21" s="663">
        <v>18.286999999999999</v>
      </c>
      <c r="AW21" s="663">
        <v>23.398</v>
      </c>
      <c r="AX21" s="663">
        <v>0.86099999999999999</v>
      </c>
      <c r="AY21" s="663">
        <v>1.367</v>
      </c>
      <c r="AZ21" s="663">
        <v>1.9359999999999999</v>
      </c>
      <c r="BA21" s="663">
        <v>2.629</v>
      </c>
      <c r="BB21" s="663">
        <v>4.2030000000000003</v>
      </c>
      <c r="BC21" s="663">
        <v>3.5089999999999999</v>
      </c>
      <c r="BD21" s="663">
        <v>0</v>
      </c>
      <c r="BE21" s="663">
        <v>6.1870000000000003</v>
      </c>
      <c r="BF21" s="663">
        <v>5.1959999999999997</v>
      </c>
      <c r="BG21" s="663">
        <v>4.3650000000000002</v>
      </c>
      <c r="BH21" s="663">
        <v>3.1320000000000001</v>
      </c>
      <c r="BI21" s="663">
        <v>2.3769999999999998</v>
      </c>
      <c r="BJ21" s="663">
        <v>0</v>
      </c>
      <c r="BK21" s="663">
        <v>1.2689999999999999</v>
      </c>
      <c r="BL21" s="663">
        <v>17.577000000000002</v>
      </c>
      <c r="BM21" s="663">
        <v>12.263</v>
      </c>
      <c r="BN21" s="663">
        <v>12.711</v>
      </c>
      <c r="BO21" s="663">
        <v>15.07</v>
      </c>
      <c r="BP21" s="663">
        <v>189.91399999999999</v>
      </c>
      <c r="BQ21" s="663">
        <v>216.03199999999998</v>
      </c>
      <c r="BR21" s="663">
        <v>257.99</v>
      </c>
      <c r="BS21" s="663">
        <v>265.35500000000008</v>
      </c>
      <c r="BT21" s="663">
        <v>193.97800000000001</v>
      </c>
      <c r="BU21" s="663">
        <v>155.49300000000002</v>
      </c>
      <c r="BV21" s="663">
        <v>25.908000000000001</v>
      </c>
      <c r="BW21" s="663">
        <v>22.05</v>
      </c>
      <c r="BX21" s="663">
        <v>55.606999999999999</v>
      </c>
      <c r="BY21" s="663">
        <v>58.137</v>
      </c>
      <c r="BZ21" s="663">
        <v>62.719000000000001</v>
      </c>
      <c r="CA21" s="663">
        <v>75.105999999999995</v>
      </c>
      <c r="CB21" s="663">
        <v>1.9019999999999984</v>
      </c>
      <c r="CC21" s="663">
        <v>1.4129999999999985</v>
      </c>
      <c r="CD21" s="663">
        <v>1.0249999999999986</v>
      </c>
      <c r="CE21" s="663">
        <v>0.24699999999999855</v>
      </c>
      <c r="CF21" s="663">
        <v>8.599999999999855E-2</v>
      </c>
      <c r="CG21" s="663">
        <v>1.2999999999999999E-2</v>
      </c>
      <c r="CH21" s="663">
        <v>0</v>
      </c>
      <c r="CI21" s="663">
        <v>0</v>
      </c>
      <c r="CJ21" s="663">
        <v>0</v>
      </c>
      <c r="CK21" s="663"/>
      <c r="CL21" s="663">
        <v>0</v>
      </c>
      <c r="CM21" s="663">
        <v>8.8170000000000002</v>
      </c>
      <c r="CN21" s="663">
        <v>6.4620000000000015</v>
      </c>
      <c r="CO21" s="663">
        <v>25.923000000000002</v>
      </c>
      <c r="CP21" s="663">
        <v>43.132000000000005</v>
      </c>
      <c r="CQ21" s="663">
        <v>54.804000000000016</v>
      </c>
      <c r="CR21" s="663">
        <v>68.873999999999995</v>
      </c>
      <c r="CS21" s="663">
        <v>59.075999999999993</v>
      </c>
      <c r="CT21" s="663">
        <v>31.27</v>
      </c>
      <c r="CU21" s="663">
        <v>37.892000000000003</v>
      </c>
      <c r="CV21" s="663">
        <v>33.223999999999997</v>
      </c>
      <c r="CW21" s="663">
        <v>31.332000000000001</v>
      </c>
      <c r="CX21" s="663">
        <v>30.645</v>
      </c>
      <c r="CY21" s="663">
        <v>29.718</v>
      </c>
      <c r="CZ21" s="663">
        <v>0</v>
      </c>
      <c r="DA21" s="663">
        <v>3.0270000000000001</v>
      </c>
      <c r="DB21" s="663">
        <v>10.512</v>
      </c>
      <c r="DC21" s="663">
        <v>12.045</v>
      </c>
      <c r="DD21" s="663">
        <v>11.565</v>
      </c>
      <c r="DE21" s="663">
        <v>12.726999999999999</v>
      </c>
      <c r="DF21" s="663">
        <v>20.201000000000001</v>
      </c>
      <c r="DG21" s="663">
        <v>11.882999999999999</v>
      </c>
      <c r="DH21" s="663">
        <v>8.4369999999999994</v>
      </c>
      <c r="DI21" s="663">
        <v>6.2649999999999997</v>
      </c>
      <c r="DJ21" s="663">
        <v>9.3600000000000012</v>
      </c>
      <c r="DK21" s="663">
        <v>15.196000000000002</v>
      </c>
      <c r="DL21" s="665">
        <v>0</v>
      </c>
      <c r="DM21" s="666">
        <v>0</v>
      </c>
      <c r="DN21" s="666">
        <v>0</v>
      </c>
      <c r="DO21" s="666">
        <v>0</v>
      </c>
      <c r="DP21" s="666">
        <v>0</v>
      </c>
      <c r="DQ21" s="663">
        <v>0</v>
      </c>
      <c r="DR21" s="663">
        <v>1.083</v>
      </c>
      <c r="DS21" s="663">
        <v>0.61099999999999999</v>
      </c>
      <c r="DT21" s="663">
        <v>25.908000000000001</v>
      </c>
      <c r="DU21" s="663">
        <v>39.005000000000003</v>
      </c>
      <c r="DV21" s="663">
        <v>41.819000000000003</v>
      </c>
      <c r="DW21" s="663">
        <v>44.488999999999997</v>
      </c>
      <c r="DX21" s="663">
        <v>0</v>
      </c>
      <c r="DY21" s="663">
        <v>0</v>
      </c>
      <c r="DZ21" s="663">
        <v>2.1</v>
      </c>
      <c r="EA21" s="663">
        <v>3.5169999999999999</v>
      </c>
      <c r="EB21" s="663">
        <v>4.258</v>
      </c>
      <c r="EC21" s="663">
        <v>2.359</v>
      </c>
      <c r="ED21" s="663">
        <v>2.597</v>
      </c>
      <c r="EE21" s="663">
        <v>20.788</v>
      </c>
      <c r="EF21" s="663">
        <v>22.286999999999999</v>
      </c>
      <c r="EG21" s="663">
        <v>22.667999999999999</v>
      </c>
      <c r="EH21" s="663">
        <v>20.131</v>
      </c>
      <c r="EI21" s="663">
        <v>19.544</v>
      </c>
      <c r="EJ21" s="663">
        <v>13.978</v>
      </c>
      <c r="EK21" s="663">
        <v>12.574999999999999</v>
      </c>
      <c r="EL21" s="663">
        <v>11.377000000000001</v>
      </c>
      <c r="EM21" s="663">
        <v>10.245999999999999</v>
      </c>
      <c r="EN21" s="663">
        <v>9.5169999999999995</v>
      </c>
      <c r="EO21" s="663">
        <v>8.7520000000000007</v>
      </c>
      <c r="EP21" s="663">
        <v>332.71600000000001</v>
      </c>
      <c r="EQ21" s="663">
        <v>413.28399999999999</v>
      </c>
      <c r="ER21" s="663">
        <v>548.83900000000006</v>
      </c>
      <c r="ES21" s="663">
        <f>K21+Q21+AC21+AI21+AO21+AU21+DC21+BA21+BG21+BM21+BS21+BY21+W21+CE21+CK21+CQ21+CW21+DI21+DO21+DU21+EA21+EG21+EM21</f>
        <v>573.49300000000017</v>
      </c>
      <c r="ET21" s="663">
        <f>L21+R21+AD21+AJ21+AP21+AV21+BB21+BH21+BN21+BT21+BZ21+X21+CF21+CL21+CR21+CX21+DD21+DJ21+DP21+DV21+EB21+EH21+EN21</f>
        <v>536.40800000000013</v>
      </c>
      <c r="EU21" s="663">
        <v>514.67099999999994</v>
      </c>
      <c r="EV21" s="663">
        <v>729.84100000000001</v>
      </c>
      <c r="EW21" s="663">
        <v>802.51400000000001</v>
      </c>
      <c r="EX21" s="663">
        <v>1010.6840000000002</v>
      </c>
      <c r="EY21" s="667">
        <f>E21+ES21</f>
        <v>1144.1620000000003</v>
      </c>
      <c r="EZ21" s="666">
        <f>ET21+F21</f>
        <v>1169.953</v>
      </c>
      <c r="FA21" s="663">
        <v>1232.2759999999998</v>
      </c>
    </row>
    <row r="22" spans="1:157" x14ac:dyDescent="0.2">
      <c r="A22" s="649" t="s">
        <v>189</v>
      </c>
      <c r="B22" s="663">
        <v>135.12299999999999</v>
      </c>
      <c r="C22" s="663">
        <v>204.709</v>
      </c>
      <c r="D22" s="663">
        <v>267.35599999999999</v>
      </c>
      <c r="E22" s="663">
        <v>288.24099999999999</v>
      </c>
      <c r="F22" s="663">
        <v>333.03700000000003</v>
      </c>
      <c r="G22" s="663">
        <v>261.91699999999997</v>
      </c>
      <c r="H22" s="664">
        <v>18.287000000000003</v>
      </c>
      <c r="I22" s="664">
        <v>16.558999999999997</v>
      </c>
      <c r="J22" s="664">
        <v>13.413</v>
      </c>
      <c r="K22" s="664">
        <v>12.209</v>
      </c>
      <c r="L22" s="664">
        <v>4.8610000000000007</v>
      </c>
      <c r="M22" s="663">
        <v>3.338000000000001</v>
      </c>
      <c r="N22" s="663">
        <v>0.24099999999999966</v>
      </c>
      <c r="O22" s="663">
        <v>0.31799999999999939</v>
      </c>
      <c r="P22" s="663">
        <v>8.3999999999999853E-2</v>
      </c>
      <c r="Q22" s="663">
        <v>3.2999999999999918E-2</v>
      </c>
      <c r="R22" s="663">
        <v>1.0999999999999899E-2</v>
      </c>
      <c r="S22" s="663">
        <v>6.9999999999998952E-3</v>
      </c>
      <c r="T22" s="663">
        <v>2E-3</v>
      </c>
      <c r="U22" s="663">
        <v>1E-3</v>
      </c>
      <c r="V22" s="663">
        <v>2E-3</v>
      </c>
      <c r="W22" s="663">
        <v>0.29699999999999999</v>
      </c>
      <c r="X22" s="663">
        <v>0.622</v>
      </c>
      <c r="Y22" s="663">
        <v>0.13400000000000001</v>
      </c>
      <c r="Z22" s="663">
        <v>4.2759999999999998</v>
      </c>
      <c r="AA22" s="663">
        <v>2.9459999999999997</v>
      </c>
      <c r="AB22" s="663">
        <v>0.46300000000000002</v>
      </c>
      <c r="AC22" s="663">
        <v>0.16400000000000001</v>
      </c>
      <c r="AD22" s="663">
        <v>6.8000000000000005E-2</v>
      </c>
      <c r="AE22" s="663">
        <v>8.5999999999999993E-2</v>
      </c>
      <c r="AF22" s="663">
        <v>0.15800000000000125</v>
      </c>
      <c r="AG22" s="663">
        <v>6.0999999999999943E-2</v>
      </c>
      <c r="AH22" s="663">
        <v>1.5579999999999996</v>
      </c>
      <c r="AI22" s="663">
        <v>0.82899999999999996</v>
      </c>
      <c r="AJ22" s="663">
        <v>0.51500000000000001</v>
      </c>
      <c r="AK22" s="663">
        <v>0.20200000000000001</v>
      </c>
      <c r="AL22" s="663">
        <v>1.3340000000000001</v>
      </c>
      <c r="AM22" s="663">
        <v>1.2309999999999999</v>
      </c>
      <c r="AN22" s="663">
        <v>1.1739999999999999</v>
      </c>
      <c r="AO22" s="663">
        <v>0.14699999999999999</v>
      </c>
      <c r="AP22" s="663">
        <v>0.109</v>
      </c>
      <c r="AQ22" s="663">
        <v>7.9000000000000001E-2</v>
      </c>
      <c r="AR22" s="663">
        <v>0</v>
      </c>
      <c r="AS22" s="663">
        <v>0</v>
      </c>
      <c r="AT22" s="663">
        <v>3.1320000000000001</v>
      </c>
      <c r="AU22" s="663">
        <v>16.056000000000001</v>
      </c>
      <c r="AV22" s="663">
        <v>9.4429999999999996</v>
      </c>
      <c r="AW22" s="663">
        <v>2.4740000000000002</v>
      </c>
      <c r="AX22" s="663">
        <v>0.72399999999999998</v>
      </c>
      <c r="AY22" s="663">
        <v>0.82599999999999996</v>
      </c>
      <c r="AZ22" s="663">
        <v>0.98699999999999999</v>
      </c>
      <c r="BA22" s="663">
        <v>2.1419999999999999</v>
      </c>
      <c r="BB22" s="663">
        <v>0.222</v>
      </c>
      <c r="BC22" s="663">
        <v>0.115</v>
      </c>
      <c r="BD22" s="663">
        <v>6.2229999999999999</v>
      </c>
      <c r="BE22" s="663">
        <v>2.4630000000000001</v>
      </c>
      <c r="BF22" s="663">
        <v>1.5780000000000001</v>
      </c>
      <c r="BG22" s="663">
        <v>0.53400000000000003</v>
      </c>
      <c r="BH22" s="663">
        <v>0.42199999999999999</v>
      </c>
      <c r="BI22" s="663">
        <v>0.16700000000000026</v>
      </c>
      <c r="BJ22" s="663">
        <v>1.2809999999999999</v>
      </c>
      <c r="BK22" s="663">
        <v>16.98</v>
      </c>
      <c r="BL22" s="663">
        <v>6.0679999999999996</v>
      </c>
      <c r="BM22" s="663">
        <v>6.3419999999999996</v>
      </c>
      <c r="BN22" s="663">
        <v>6.4370000000000003</v>
      </c>
      <c r="BO22" s="663">
        <v>0.60299999999999998</v>
      </c>
      <c r="BP22" s="663">
        <v>144.279</v>
      </c>
      <c r="BQ22" s="663">
        <v>155.25099999999998</v>
      </c>
      <c r="BR22" s="663">
        <v>126.21</v>
      </c>
      <c r="BS22" s="663">
        <v>35.312999999999974</v>
      </c>
      <c r="BT22" s="663">
        <v>10.411000000000017</v>
      </c>
      <c r="BU22" s="663">
        <v>5.1019999999999985</v>
      </c>
      <c r="BV22" s="663">
        <v>0.14399999999999999</v>
      </c>
      <c r="BW22" s="663">
        <v>39.879000000000005</v>
      </c>
      <c r="BX22" s="663">
        <v>23.268000000000001</v>
      </c>
      <c r="BY22" s="663">
        <v>23.018000000000001</v>
      </c>
      <c r="BZ22" s="663">
        <v>31.758999999999993</v>
      </c>
      <c r="CA22" s="663">
        <v>20.01400000000001</v>
      </c>
      <c r="CB22" s="663">
        <v>0.125</v>
      </c>
      <c r="CC22" s="663">
        <v>0</v>
      </c>
      <c r="CD22" s="663">
        <v>0</v>
      </c>
      <c r="CE22" s="663">
        <v>0</v>
      </c>
      <c r="CF22" s="663">
        <v>0</v>
      </c>
      <c r="CG22" s="663">
        <v>1E-3</v>
      </c>
      <c r="CH22" s="663">
        <v>0</v>
      </c>
      <c r="CI22" s="663">
        <v>0</v>
      </c>
      <c r="CJ22" s="663">
        <v>0</v>
      </c>
      <c r="CK22" s="663"/>
      <c r="CL22" s="663">
        <v>8.8320000000000007</v>
      </c>
      <c r="CM22" s="663">
        <v>12.148</v>
      </c>
      <c r="CN22" s="663">
        <v>21.912000000000003</v>
      </c>
      <c r="CO22" s="663">
        <v>25.862000000000002</v>
      </c>
      <c r="CP22" s="663">
        <v>27.442</v>
      </c>
      <c r="CQ22" s="663">
        <v>33.806999999999967</v>
      </c>
      <c r="CR22" s="663">
        <v>17.849</v>
      </c>
      <c r="CS22" s="663">
        <v>3.4649999999999999</v>
      </c>
      <c r="CT22" s="663">
        <v>14.815999999999999</v>
      </c>
      <c r="CU22" s="663">
        <v>3.3530000000000002</v>
      </c>
      <c r="CV22" s="663">
        <v>1.393</v>
      </c>
      <c r="CW22" s="663">
        <v>0.56599999999999995</v>
      </c>
      <c r="CX22" s="663">
        <v>0.06</v>
      </c>
      <c r="CY22" s="663">
        <v>1.7000000000000001E-2</v>
      </c>
      <c r="CZ22" s="663">
        <v>3.0329999999999999</v>
      </c>
      <c r="DA22" s="663">
        <v>8.8109999999999999</v>
      </c>
      <c r="DB22" s="663">
        <v>2.4279999999999999</v>
      </c>
      <c r="DC22" s="663">
        <v>0.35599999999999998</v>
      </c>
      <c r="DD22" s="663">
        <v>2.141</v>
      </c>
      <c r="DE22" s="663">
        <v>1.7000000000000001E-2</v>
      </c>
      <c r="DF22" s="663">
        <v>1.6300000000000001</v>
      </c>
      <c r="DG22" s="663">
        <v>7.3999999999999996E-2</v>
      </c>
      <c r="DH22" s="663">
        <v>1.4179999999999999</v>
      </c>
      <c r="DI22" s="663">
        <v>4.8809999999999993</v>
      </c>
      <c r="DJ22" s="663">
        <v>8.4489999999999981</v>
      </c>
      <c r="DK22" s="663">
        <v>6.8650000000000002</v>
      </c>
      <c r="DL22" s="665">
        <v>0</v>
      </c>
      <c r="DM22" s="666">
        <v>0</v>
      </c>
      <c r="DN22" s="666">
        <v>0</v>
      </c>
      <c r="DO22" s="666">
        <v>0</v>
      </c>
      <c r="DP22" s="666">
        <v>0</v>
      </c>
      <c r="DQ22" s="663">
        <v>0</v>
      </c>
      <c r="DR22" s="663">
        <v>2E-3</v>
      </c>
      <c r="DS22" s="663">
        <v>27.823</v>
      </c>
      <c r="DT22" s="663">
        <v>26.262999999999998</v>
      </c>
      <c r="DU22" s="663">
        <v>17.558999999999997</v>
      </c>
      <c r="DV22" s="663">
        <v>13.667</v>
      </c>
      <c r="DW22" s="663">
        <v>38.775999999999996</v>
      </c>
      <c r="DX22" s="663">
        <v>0</v>
      </c>
      <c r="DY22" s="663">
        <v>2.1040000000000001</v>
      </c>
      <c r="DZ22" s="663">
        <v>2.36</v>
      </c>
      <c r="EA22" s="663">
        <v>1.6629999999999998</v>
      </c>
      <c r="EB22" s="663">
        <v>0.372</v>
      </c>
      <c r="EC22" s="663">
        <v>5.7000000000000002E-2</v>
      </c>
      <c r="ED22" s="663">
        <v>18.596</v>
      </c>
      <c r="EE22" s="663">
        <v>7.6290000000000004</v>
      </c>
      <c r="EF22" s="663">
        <v>4.6109999999999998</v>
      </c>
      <c r="EG22" s="663">
        <v>0.38</v>
      </c>
      <c r="EH22" s="663">
        <v>0.251</v>
      </c>
      <c r="EI22" s="663">
        <v>0.09</v>
      </c>
      <c r="EJ22" s="663">
        <v>0.253</v>
      </c>
      <c r="EK22" s="663">
        <v>0.192</v>
      </c>
      <c r="EL22" s="663">
        <v>0.24199999999999999</v>
      </c>
      <c r="EM22" s="663">
        <v>0.192</v>
      </c>
      <c r="EN22" s="663">
        <v>3.2000000000000001E-2</v>
      </c>
      <c r="EO22" s="663">
        <v>0.02</v>
      </c>
      <c r="EP22" s="663">
        <v>237.31600000000003</v>
      </c>
      <c r="EQ22" s="663">
        <v>312.363</v>
      </c>
      <c r="ER22" s="663">
        <v>244.09400000000002</v>
      </c>
      <c r="ES22" s="663">
        <f>K22+Q22+AC22+AI22+AO22+AU22+DC22+BA22+BG22+BM22+BS22+BY22+W22+CE22+CK22+CQ22+CW22+DI22+DO22+DU22+EA22+EG22+EM22</f>
        <v>156.48799999999994</v>
      </c>
      <c r="ET22" s="663">
        <f>L22+R22+AD22+AJ22+AP22+AV22+BB22+BH22+BN22+BT22+BZ22+X22+CF22+CL22+CR22+CX22+DD22+DJ22+DP22+DV22+EB22+EH22+EN22</f>
        <v>116.53300000000003</v>
      </c>
      <c r="EU22" s="663">
        <v>93.777000000000001</v>
      </c>
      <c r="EV22" s="663">
        <v>372.43900000000002</v>
      </c>
      <c r="EW22" s="663">
        <v>517.072</v>
      </c>
      <c r="EX22" s="663">
        <v>511.45000000000005</v>
      </c>
      <c r="EY22" s="667">
        <f>E22+ES22</f>
        <v>444.72899999999993</v>
      </c>
      <c r="EZ22" s="666">
        <f>ET22+F22</f>
        <v>449.57000000000005</v>
      </c>
      <c r="FA22" s="663">
        <v>355.69399999999996</v>
      </c>
    </row>
    <row r="23" spans="1:157" x14ac:dyDescent="0.2">
      <c r="A23" s="649" t="s">
        <v>188</v>
      </c>
      <c r="B23" s="663">
        <v>143.018</v>
      </c>
      <c r="C23" s="663">
        <v>132.09399999999999</v>
      </c>
      <c r="D23" s="663">
        <v>158.53200000000001</v>
      </c>
      <c r="E23" s="663">
        <v>225.36500000000001</v>
      </c>
      <c r="F23" s="663">
        <v>248.977</v>
      </c>
      <c r="G23" s="663">
        <v>268.69900000000001</v>
      </c>
      <c r="H23" s="664">
        <v>2.282</v>
      </c>
      <c r="I23" s="664">
        <v>13.143000000000001</v>
      </c>
      <c r="J23" s="664">
        <v>14.855</v>
      </c>
      <c r="K23" s="664">
        <v>11.276999999999999</v>
      </c>
      <c r="L23" s="664">
        <v>8.5330000000000013</v>
      </c>
      <c r="M23" s="663">
        <v>5.0970000000000004</v>
      </c>
      <c r="N23" s="663">
        <v>0.41399999999999998</v>
      </c>
      <c r="O23" s="663">
        <v>0.503</v>
      </c>
      <c r="P23" s="663">
        <v>0.28400000000000003</v>
      </c>
      <c r="Q23" s="663">
        <v>0.21700000000000003</v>
      </c>
      <c r="R23" s="663">
        <v>0.155</v>
      </c>
      <c r="S23" s="663">
        <v>0.125</v>
      </c>
      <c r="T23" s="663">
        <v>6.4000000000000001E-2</v>
      </c>
      <c r="U23" s="663">
        <v>3.5000000000000003E-2</v>
      </c>
      <c r="V23" s="663">
        <v>3.7999999999999999E-2</v>
      </c>
      <c r="W23" s="663">
        <v>1.4999999999999999E-2</v>
      </c>
      <c r="X23" s="663">
        <v>0.14199999999999999</v>
      </c>
      <c r="Y23" s="663">
        <v>0.52900000000000003</v>
      </c>
      <c r="Z23" s="663">
        <v>1.1479999999999999</v>
      </c>
      <c r="AA23" s="663">
        <v>2.6669999999999998</v>
      </c>
      <c r="AB23" s="663">
        <v>2.7449999999999997</v>
      </c>
      <c r="AC23" s="663">
        <v>1.0739999999999998</v>
      </c>
      <c r="AD23" s="663">
        <v>0.879</v>
      </c>
      <c r="AE23" s="663">
        <v>0.50700000000000001</v>
      </c>
      <c r="AF23" s="663">
        <v>3.8660000000000001</v>
      </c>
      <c r="AG23" s="663">
        <v>2.8839999999999999</v>
      </c>
      <c r="AH23" s="663">
        <v>2.3309999999999995</v>
      </c>
      <c r="AI23" s="663">
        <v>2.1479999999999997</v>
      </c>
      <c r="AJ23" s="663">
        <v>1.8399999999999999</v>
      </c>
      <c r="AK23" s="663">
        <v>1.3109999999999999</v>
      </c>
      <c r="AL23" s="663">
        <v>2.7970000000000002</v>
      </c>
      <c r="AM23" s="663">
        <v>1.6199999999999999</v>
      </c>
      <c r="AN23" s="663">
        <v>1.4530000000000001</v>
      </c>
      <c r="AO23" s="663">
        <v>1.3439999999999999</v>
      </c>
      <c r="AP23" s="663">
        <v>0.73299999999999998</v>
      </c>
      <c r="AQ23" s="663">
        <v>0.504</v>
      </c>
      <c r="AR23" s="663">
        <v>0</v>
      </c>
      <c r="AS23" s="663">
        <v>0</v>
      </c>
      <c r="AT23" s="663">
        <v>3.5999999999999997E-2</v>
      </c>
      <c r="AU23" s="663">
        <v>0.86499999999999999</v>
      </c>
      <c r="AV23" s="663">
        <v>4.3319999999999999</v>
      </c>
      <c r="AW23" s="663">
        <v>6.0289999999999999</v>
      </c>
      <c r="AX23" s="663">
        <v>0.218</v>
      </c>
      <c r="AY23" s="663">
        <v>0.25700000000000001</v>
      </c>
      <c r="AZ23" s="663">
        <v>0.29399999999999998</v>
      </c>
      <c r="BA23" s="663">
        <v>0.56799999999999995</v>
      </c>
      <c r="BB23" s="663">
        <v>0.91600000000000004</v>
      </c>
      <c r="BC23" s="663">
        <v>0.45400000000000001</v>
      </c>
      <c r="BD23" s="663">
        <v>3.5999999999999997E-2</v>
      </c>
      <c r="BE23" s="663">
        <v>3.4540000000000002</v>
      </c>
      <c r="BF23" s="663">
        <v>2.4089999999999998</v>
      </c>
      <c r="BG23" s="663">
        <v>1.7669999999999999</v>
      </c>
      <c r="BH23" s="663">
        <v>1.177</v>
      </c>
      <c r="BI23" s="663">
        <v>0.71599999999999997</v>
      </c>
      <c r="BJ23" s="663">
        <v>1.2E-2</v>
      </c>
      <c r="BK23" s="663">
        <v>0.67199999999999993</v>
      </c>
      <c r="BL23" s="663">
        <v>11.382000000000001</v>
      </c>
      <c r="BM23" s="663">
        <v>5.8940000000000001</v>
      </c>
      <c r="BN23" s="663">
        <v>4.0780000000000003</v>
      </c>
      <c r="BO23" s="663">
        <v>3.0510000000000002</v>
      </c>
      <c r="BP23" s="663">
        <v>118.161</v>
      </c>
      <c r="BQ23" s="663">
        <v>113.29299999999999</v>
      </c>
      <c r="BR23" s="663">
        <v>118.84499999999996</v>
      </c>
      <c r="BS23" s="663">
        <v>106.69000000000001</v>
      </c>
      <c r="BT23" s="663">
        <v>48.896000000000001</v>
      </c>
      <c r="BU23" s="663">
        <v>24.605999999999998</v>
      </c>
      <c r="BV23" s="663">
        <v>4.0019999999999998</v>
      </c>
      <c r="BW23" s="663">
        <v>6.3220000000000001</v>
      </c>
      <c r="BX23" s="663">
        <v>20.738</v>
      </c>
      <c r="BY23" s="663">
        <v>18.436</v>
      </c>
      <c r="BZ23" s="663">
        <v>19.372</v>
      </c>
      <c r="CA23" s="663">
        <v>21.369</v>
      </c>
      <c r="CB23" s="663">
        <v>0.61399999999999999</v>
      </c>
      <c r="CC23" s="663">
        <v>0.38800000000000001</v>
      </c>
      <c r="CD23" s="663">
        <v>0.77800000000000002</v>
      </c>
      <c r="CE23" s="663">
        <v>0.161</v>
      </c>
      <c r="CF23" s="663">
        <v>7.3000000000000009E-2</v>
      </c>
      <c r="CG23" s="663">
        <v>1.4E-2</v>
      </c>
      <c r="CH23" s="663">
        <v>0</v>
      </c>
      <c r="CI23" s="663">
        <v>0</v>
      </c>
      <c r="CJ23" s="663">
        <v>0</v>
      </c>
      <c r="CK23" s="663"/>
      <c r="CL23" s="663">
        <v>1.4999999999999999E-2</v>
      </c>
      <c r="CM23" s="663">
        <v>3.4370000000000003</v>
      </c>
      <c r="CN23" s="663">
        <v>2.4509999999999996</v>
      </c>
      <c r="CO23" s="663">
        <v>8.6530000000000005</v>
      </c>
      <c r="CP23" s="663">
        <v>15.77</v>
      </c>
      <c r="CQ23" s="663">
        <v>19.736999999999998</v>
      </c>
      <c r="CR23" s="663">
        <v>27.647000000000002</v>
      </c>
      <c r="CS23" s="663">
        <v>23.234999999999999</v>
      </c>
      <c r="CT23" s="663">
        <v>8.1940000000000008</v>
      </c>
      <c r="CU23" s="663">
        <v>8.0210000000000008</v>
      </c>
      <c r="CV23" s="663">
        <v>3.2850000000000001</v>
      </c>
      <c r="CW23" s="663">
        <v>1.2529999999999999</v>
      </c>
      <c r="CX23" s="663">
        <v>0.98699999999999988</v>
      </c>
      <c r="CY23" s="663">
        <v>0.95500000000000007</v>
      </c>
      <c r="CZ23" s="663">
        <v>6.0000000000000001E-3</v>
      </c>
      <c r="DA23" s="663">
        <v>1.3259999999999998</v>
      </c>
      <c r="DB23" s="663">
        <v>0.89500000000000002</v>
      </c>
      <c r="DC23" s="663">
        <v>0.83599999999999997</v>
      </c>
      <c r="DD23" s="663">
        <v>0.97899999999999998</v>
      </c>
      <c r="DE23" s="663">
        <v>2.677</v>
      </c>
      <c r="DF23" s="663">
        <v>9.9480000000000004</v>
      </c>
      <c r="DG23" s="663">
        <v>3.52</v>
      </c>
      <c r="DH23" s="663">
        <v>3.59</v>
      </c>
      <c r="DI23" s="663">
        <v>1.786</v>
      </c>
      <c r="DJ23" s="663">
        <v>2.613</v>
      </c>
      <c r="DK23" s="663">
        <v>4.9080000000000004</v>
      </c>
      <c r="DL23" s="665">
        <v>0</v>
      </c>
      <c r="DM23" s="666">
        <v>0</v>
      </c>
      <c r="DN23" s="666">
        <v>0</v>
      </c>
      <c r="DO23" s="666">
        <v>0</v>
      </c>
      <c r="DP23" s="666">
        <v>0</v>
      </c>
      <c r="DQ23" s="663">
        <v>0</v>
      </c>
      <c r="DR23" s="663">
        <v>0.47399999999999998</v>
      </c>
      <c r="DS23" s="663">
        <v>2.5259999999999998</v>
      </c>
      <c r="DT23" s="663">
        <v>13.166</v>
      </c>
      <c r="DU23" s="663">
        <v>14.745000000000001</v>
      </c>
      <c r="DV23" s="663">
        <v>10.997000000000002</v>
      </c>
      <c r="DW23" s="663">
        <v>23.986000000000001</v>
      </c>
      <c r="DX23" s="663">
        <v>0</v>
      </c>
      <c r="DY23" s="663">
        <v>4.0000000000000001E-3</v>
      </c>
      <c r="DZ23" s="663">
        <v>0.94299999999999995</v>
      </c>
      <c r="EA23" s="663">
        <v>0.92200000000000004</v>
      </c>
      <c r="EB23" s="663">
        <v>2.2709999999999999</v>
      </c>
      <c r="EC23" s="663">
        <v>0.84699999999999998</v>
      </c>
      <c r="ED23" s="663">
        <v>0.40500000000000003</v>
      </c>
      <c r="EE23" s="663">
        <v>6.13</v>
      </c>
      <c r="EF23" s="663">
        <v>4.2300000000000004</v>
      </c>
      <c r="EG23" s="663">
        <v>2.9170000000000003</v>
      </c>
      <c r="EH23" s="663">
        <v>0.83800000000000008</v>
      </c>
      <c r="EI23" s="663">
        <v>0.57900000000000007</v>
      </c>
      <c r="EJ23" s="663">
        <v>1.6559999999999999</v>
      </c>
      <c r="EK23" s="663">
        <v>1.39</v>
      </c>
      <c r="EL23" s="663">
        <v>1.373</v>
      </c>
      <c r="EM23" s="663">
        <v>0.92099999999999993</v>
      </c>
      <c r="EN23" s="663">
        <v>0.79699999999999993</v>
      </c>
      <c r="EO23" s="663">
        <v>0.60799999999999998</v>
      </c>
      <c r="EP23" s="663">
        <v>156.74799999999999</v>
      </c>
      <c r="EQ23" s="663">
        <v>176.80799999999999</v>
      </c>
      <c r="ER23" s="663">
        <v>219.43999999999997</v>
      </c>
      <c r="ES23" s="663">
        <f>K23+Q23+AC23+AI23+AO23+AU23+DC23+BA23+BG23+BM23+BS23+BY23+W23+CE23+CK23+CQ23+CW23+DI23+DO23+DU23+EA23+EG23+EM23</f>
        <v>193.57299999999998</v>
      </c>
      <c r="ET23" s="663">
        <f>L23+R23+AD23+AJ23+AP23+AV23+BB23+BH23+BN23+BT23+BZ23+X23+CF23+CL23+CR23+CX23+DD23+DJ23+DP23+DV23+EB23+EH23+EN23</f>
        <v>138.26999999999998</v>
      </c>
      <c r="EU23" s="663">
        <v>125.54399999999998</v>
      </c>
      <c r="EV23" s="663">
        <v>299.76599999999996</v>
      </c>
      <c r="EW23" s="663">
        <v>308.90199999999999</v>
      </c>
      <c r="EX23" s="663">
        <v>377.97199999999998</v>
      </c>
      <c r="EY23" s="667">
        <f>E23+ES23</f>
        <v>418.93799999999999</v>
      </c>
      <c r="EZ23" s="666">
        <f>ET23+F23</f>
        <v>387.24699999999996</v>
      </c>
      <c r="FA23" s="663">
        <v>394.24299999999999</v>
      </c>
    </row>
    <row r="24" spans="1:157" x14ac:dyDescent="0.2">
      <c r="A24" s="649" t="s">
        <v>215</v>
      </c>
      <c r="B24" s="663">
        <v>389.23</v>
      </c>
      <c r="C24" s="663">
        <v>461.84500000000008</v>
      </c>
      <c r="D24" s="663">
        <v>570.66899999999998</v>
      </c>
      <c r="E24" s="663">
        <v>633.54499999999996</v>
      </c>
      <c r="F24" s="663">
        <v>717.60500000000002</v>
      </c>
      <c r="G24" s="663">
        <v>710.82299999999998</v>
      </c>
      <c r="H24" s="664">
        <v>18.128000000000004</v>
      </c>
      <c r="I24" s="664">
        <v>21.543999999999997</v>
      </c>
      <c r="J24" s="664">
        <v>20.102</v>
      </c>
      <c r="K24" s="664">
        <v>21.033999999999999</v>
      </c>
      <c r="L24" s="664">
        <v>17.361999999999998</v>
      </c>
      <c r="M24" s="663">
        <v>15.602999999999998</v>
      </c>
      <c r="N24" s="663">
        <v>1.93</v>
      </c>
      <c r="O24" s="663">
        <v>1.7450000000000001</v>
      </c>
      <c r="P24" s="663">
        <v>1.5449999999999999</v>
      </c>
      <c r="Q24" s="663">
        <v>1.361</v>
      </c>
      <c r="R24" s="663">
        <v>1.2170000000000001</v>
      </c>
      <c r="S24" s="663">
        <v>1.099</v>
      </c>
      <c r="T24" s="663">
        <v>0.247</v>
      </c>
      <c r="U24" s="663">
        <v>0.21299999999999999</v>
      </c>
      <c r="V24" s="663">
        <v>0.17699999999999999</v>
      </c>
      <c r="W24" s="663">
        <v>0.45899999999999996</v>
      </c>
      <c r="X24" s="663">
        <v>0.93899999999999995</v>
      </c>
      <c r="Y24" s="663">
        <v>0.54399999999999993</v>
      </c>
      <c r="Z24" s="663">
        <v>11.818</v>
      </c>
      <c r="AA24" s="663">
        <v>12.097</v>
      </c>
      <c r="AB24" s="663">
        <v>9.8149999999999995</v>
      </c>
      <c r="AC24" s="663">
        <v>8.9049999999999994</v>
      </c>
      <c r="AD24" s="663">
        <v>8.0939999999999994</v>
      </c>
      <c r="AE24" s="663">
        <v>7.673</v>
      </c>
      <c r="AF24" s="663">
        <v>12.275000000000002</v>
      </c>
      <c r="AG24" s="663">
        <v>9.452</v>
      </c>
      <c r="AH24" s="663">
        <v>8.6789999999999985</v>
      </c>
      <c r="AI24" s="663">
        <v>7.3599999999999994</v>
      </c>
      <c r="AJ24" s="663">
        <v>6.035000000000001</v>
      </c>
      <c r="AK24" s="663">
        <v>4.9260000000000002</v>
      </c>
      <c r="AL24" s="663">
        <v>7.8690000000000015</v>
      </c>
      <c r="AM24" s="663">
        <v>7.48</v>
      </c>
      <c r="AN24" s="663">
        <v>7.2009999999999996</v>
      </c>
      <c r="AO24" s="663">
        <v>6.0039999999999996</v>
      </c>
      <c r="AP24" s="663">
        <v>5.38</v>
      </c>
      <c r="AQ24" s="663">
        <v>4.9550000000000001</v>
      </c>
      <c r="AR24" s="663">
        <v>0</v>
      </c>
      <c r="AS24" s="663">
        <v>0</v>
      </c>
      <c r="AT24" s="663">
        <v>3.0960000000000001</v>
      </c>
      <c r="AU24" s="663">
        <v>18.287000000000003</v>
      </c>
      <c r="AV24" s="663">
        <v>23.397999999999996</v>
      </c>
      <c r="AW24" s="663">
        <v>19.843</v>
      </c>
      <c r="AX24" s="663">
        <v>1.367</v>
      </c>
      <c r="AY24" s="663">
        <v>1.9359999999999999</v>
      </c>
      <c r="AZ24" s="663">
        <v>2.629</v>
      </c>
      <c r="BA24" s="663">
        <v>4.2030000000000003</v>
      </c>
      <c r="BB24" s="663">
        <v>3.5089999999999999</v>
      </c>
      <c r="BC24" s="663">
        <v>3.17</v>
      </c>
      <c r="BD24" s="663">
        <v>6.1870000000000003</v>
      </c>
      <c r="BE24" s="663">
        <v>5.1959999999999997</v>
      </c>
      <c r="BF24" s="663">
        <v>4.3650000000000002</v>
      </c>
      <c r="BG24" s="663">
        <v>3.1320000000000001</v>
      </c>
      <c r="BH24" s="663">
        <v>2.3769999999999998</v>
      </c>
      <c r="BI24" s="663">
        <v>1.8280000000000001</v>
      </c>
      <c r="BJ24" s="663">
        <v>1.2689999999999999</v>
      </c>
      <c r="BK24" s="663">
        <v>17.576999999999998</v>
      </c>
      <c r="BL24" s="663">
        <v>12.263000000000002</v>
      </c>
      <c r="BM24" s="663">
        <v>12.711</v>
      </c>
      <c r="BN24" s="663">
        <v>15.07</v>
      </c>
      <c r="BO24" s="663">
        <v>12.622</v>
      </c>
      <c r="BP24" s="663">
        <v>216.03199999999998</v>
      </c>
      <c r="BQ24" s="663">
        <v>257.99</v>
      </c>
      <c r="BR24" s="663">
        <v>265.35500000000008</v>
      </c>
      <c r="BS24" s="663">
        <v>193.97800000000001</v>
      </c>
      <c r="BT24" s="663">
        <v>155.49300000000002</v>
      </c>
      <c r="BU24" s="663">
        <v>135.989</v>
      </c>
      <c r="BV24" s="663">
        <v>22.05</v>
      </c>
      <c r="BW24" s="663">
        <v>55.606999999999999</v>
      </c>
      <c r="BX24" s="663">
        <v>58.137</v>
      </c>
      <c r="BY24" s="663">
        <v>62.719000000000001</v>
      </c>
      <c r="BZ24" s="663">
        <v>75.105999999999995</v>
      </c>
      <c r="CA24" s="663">
        <v>73.751000000000005</v>
      </c>
      <c r="CB24" s="663">
        <v>1.4129999999999985</v>
      </c>
      <c r="CC24" s="663">
        <v>1.0249999999999986</v>
      </c>
      <c r="CD24" s="663">
        <v>0.24699999999999855</v>
      </c>
      <c r="CE24" s="663">
        <v>8.599999999999855E-2</v>
      </c>
      <c r="CF24" s="663">
        <v>1.2999999999998541E-2</v>
      </c>
      <c r="CG24" s="663">
        <v>0</v>
      </c>
      <c r="CH24" s="663">
        <v>0</v>
      </c>
      <c r="CI24" s="663">
        <v>0</v>
      </c>
      <c r="CJ24" s="663">
        <v>0</v>
      </c>
      <c r="CK24" s="663"/>
      <c r="CL24" s="663">
        <v>8.8170000000000002</v>
      </c>
      <c r="CM24" s="663">
        <v>17.527999999999999</v>
      </c>
      <c r="CN24" s="663">
        <v>25.923000000000002</v>
      </c>
      <c r="CO24" s="663">
        <v>43.132000000000005</v>
      </c>
      <c r="CP24" s="663">
        <v>54.804000000000016</v>
      </c>
      <c r="CQ24" s="663">
        <v>68.873999999999995</v>
      </c>
      <c r="CR24" s="663">
        <v>59.075999999999993</v>
      </c>
      <c r="CS24" s="663">
        <v>39.305999999999997</v>
      </c>
      <c r="CT24" s="663">
        <v>37.891999999999996</v>
      </c>
      <c r="CU24" s="663">
        <v>33.224000000000004</v>
      </c>
      <c r="CV24" s="663">
        <v>31.331999999999997</v>
      </c>
      <c r="CW24" s="663">
        <v>30.645</v>
      </c>
      <c r="CX24" s="663">
        <v>29.718</v>
      </c>
      <c r="CY24" s="663">
        <v>28.78</v>
      </c>
      <c r="CZ24" s="663">
        <v>3.0270000000000001</v>
      </c>
      <c r="DA24" s="663">
        <v>10.512</v>
      </c>
      <c r="DB24" s="663">
        <v>12.045</v>
      </c>
      <c r="DC24" s="663">
        <v>11.565</v>
      </c>
      <c r="DD24" s="663">
        <v>12.727</v>
      </c>
      <c r="DE24" s="663">
        <v>10.066999999999998</v>
      </c>
      <c r="DF24" s="663">
        <v>11.882999999999999</v>
      </c>
      <c r="DG24" s="663">
        <v>8.4369999999999994</v>
      </c>
      <c r="DH24" s="663">
        <v>6.2649999999999988</v>
      </c>
      <c r="DI24" s="663">
        <v>9.36</v>
      </c>
      <c r="DJ24" s="663">
        <v>15.195999999999998</v>
      </c>
      <c r="DK24" s="663">
        <v>17.152999999999999</v>
      </c>
      <c r="DL24" s="665">
        <v>0</v>
      </c>
      <c r="DM24" s="666">
        <v>0</v>
      </c>
      <c r="DN24" s="666">
        <v>0</v>
      </c>
      <c r="DO24" s="666">
        <v>0</v>
      </c>
      <c r="DP24" s="666">
        <v>0</v>
      </c>
      <c r="DQ24" s="663">
        <v>0</v>
      </c>
      <c r="DR24" s="663">
        <v>0.61099999999999999</v>
      </c>
      <c r="DS24" s="663">
        <v>25.908000000000001</v>
      </c>
      <c r="DT24" s="663">
        <v>39.005000000000003</v>
      </c>
      <c r="DU24" s="663">
        <v>41.819000000000003</v>
      </c>
      <c r="DV24" s="663">
        <v>44.489000000000004</v>
      </c>
      <c r="DW24" s="663">
        <v>59.278999999999982</v>
      </c>
      <c r="DX24" s="663">
        <v>0</v>
      </c>
      <c r="DY24" s="663">
        <v>2.1</v>
      </c>
      <c r="DZ24" s="663">
        <v>3.5169999999999999</v>
      </c>
      <c r="EA24" s="663">
        <v>4.258</v>
      </c>
      <c r="EB24" s="663">
        <v>2.359</v>
      </c>
      <c r="EC24" s="663">
        <v>1.569</v>
      </c>
      <c r="ED24" s="663">
        <v>20.788</v>
      </c>
      <c r="EE24" s="663">
        <v>22.287000000000003</v>
      </c>
      <c r="EF24" s="663">
        <v>22.667999999999999</v>
      </c>
      <c r="EG24" s="663">
        <v>20.130999999999997</v>
      </c>
      <c r="EH24" s="663">
        <v>19.544</v>
      </c>
      <c r="EI24" s="663">
        <v>19.055</v>
      </c>
      <c r="EJ24" s="663">
        <v>12.574999999999999</v>
      </c>
      <c r="EK24" s="663">
        <v>11.376999999999999</v>
      </c>
      <c r="EL24" s="663">
        <v>10.246</v>
      </c>
      <c r="EM24" s="663">
        <v>9.5169999999999995</v>
      </c>
      <c r="EN24" s="663">
        <v>8.7519999999999989</v>
      </c>
      <c r="EO24" s="663">
        <v>8.1639999999999997</v>
      </c>
      <c r="EP24" s="663">
        <v>413.28399999999999</v>
      </c>
      <c r="EQ24" s="663">
        <v>548.83899999999994</v>
      </c>
      <c r="ER24" s="663">
        <v>573.49300000000017</v>
      </c>
      <c r="ES24" s="663">
        <f>K24+Q24+AC24+AI24+AO24+AU24+DC24+BA24+BG24+BM24+BS24+BY24+W24+CE24+CK24+CQ24+CW24+DI24+DO24+DU24+EA24+EG24+EM24</f>
        <v>536.40800000000002</v>
      </c>
      <c r="ET24" s="663">
        <f>L24+R24+AD24+AJ24+AP24+AV24+BB24+BH24+BN24+BT24+BZ24+X24+CF24+CL24+CR24+CX24+DD24+DJ24+DP24+DV24+EB24+EH24+EN24</f>
        <v>514.67099999999994</v>
      </c>
      <c r="EU24" s="663">
        <v>482.90400000000011</v>
      </c>
      <c r="EV24" s="663">
        <v>802.51400000000001</v>
      </c>
      <c r="EW24" s="663">
        <v>1010.684</v>
      </c>
      <c r="EX24" s="663">
        <v>1144.1620000000003</v>
      </c>
      <c r="EY24" s="667">
        <f>E24+ES24</f>
        <v>1169.953</v>
      </c>
      <c r="EZ24" s="666">
        <f>ET24+F24</f>
        <v>1232.2759999999998</v>
      </c>
      <c r="FA24" s="663">
        <v>1193.7270000000001</v>
      </c>
    </row>
    <row r="25" spans="1:157" x14ac:dyDescent="0.2">
      <c r="A25" s="644" t="s">
        <v>214</v>
      </c>
      <c r="B25" s="663"/>
      <c r="C25" s="663"/>
      <c r="D25" s="663"/>
      <c r="E25" s="663"/>
      <c r="F25" s="663"/>
      <c r="G25" s="663"/>
      <c r="H25" s="668"/>
      <c r="I25" s="668"/>
      <c r="J25" s="668"/>
      <c r="K25" s="668"/>
      <c r="L25" s="668"/>
      <c r="M25" s="663"/>
      <c r="N25" s="669"/>
      <c r="O25" s="669"/>
      <c r="P25" s="669"/>
      <c r="Q25" s="669"/>
      <c r="R25" s="669"/>
      <c r="S25" s="663"/>
      <c r="T25" s="663"/>
      <c r="U25" s="663"/>
      <c r="V25" s="663"/>
      <c r="W25" s="663"/>
      <c r="X25" s="663"/>
      <c r="Y25" s="663"/>
      <c r="Z25" s="669"/>
      <c r="AA25" s="669"/>
      <c r="AB25" s="669"/>
      <c r="AC25" s="669"/>
      <c r="AD25" s="669"/>
      <c r="AE25" s="663"/>
      <c r="AF25" s="669"/>
      <c r="AG25" s="669"/>
      <c r="AH25" s="669"/>
      <c r="AI25" s="669"/>
      <c r="AJ25" s="669"/>
      <c r="AK25" s="663"/>
      <c r="AL25" s="669"/>
      <c r="AM25" s="669"/>
      <c r="AN25" s="669"/>
      <c r="AO25" s="669"/>
      <c r="AP25" s="669"/>
      <c r="AQ25" s="663"/>
      <c r="AR25" s="669"/>
      <c r="AS25" s="669"/>
      <c r="AT25" s="669"/>
      <c r="AU25" s="669"/>
      <c r="AV25" s="669"/>
      <c r="AW25" s="663"/>
      <c r="AX25" s="669" t="s">
        <v>191</v>
      </c>
      <c r="AY25" s="669" t="s">
        <v>191</v>
      </c>
      <c r="AZ25" s="669" t="s">
        <v>191</v>
      </c>
      <c r="BA25" s="669" t="s">
        <v>191</v>
      </c>
      <c r="BB25" s="669"/>
      <c r="BC25" s="663" t="s">
        <v>191</v>
      </c>
      <c r="BD25" s="669"/>
      <c r="BE25" s="669"/>
      <c r="BF25" s="669"/>
      <c r="BG25" s="669"/>
      <c r="BH25" s="669"/>
      <c r="BI25" s="663"/>
      <c r="BJ25" s="669"/>
      <c r="BK25" s="669"/>
      <c r="BL25" s="669"/>
      <c r="BM25" s="669"/>
      <c r="BN25" s="669"/>
      <c r="BO25" s="663"/>
      <c r="BP25" s="669"/>
      <c r="BQ25" s="669"/>
      <c r="BR25" s="669"/>
      <c r="BS25" s="669"/>
      <c r="BT25" s="669"/>
      <c r="BU25" s="663"/>
      <c r="BV25" s="669"/>
      <c r="BW25" s="669"/>
      <c r="BX25" s="669"/>
      <c r="BY25" s="669"/>
      <c r="BZ25" s="669"/>
      <c r="CA25" s="663"/>
      <c r="CB25" s="669"/>
      <c r="CC25" s="669"/>
      <c r="CD25" s="669"/>
      <c r="CE25" s="669"/>
      <c r="CF25" s="669"/>
      <c r="CG25" s="663"/>
      <c r="CH25" s="670"/>
      <c r="CI25" s="670"/>
      <c r="CJ25" s="670"/>
      <c r="CK25" s="670"/>
      <c r="CL25" s="670"/>
      <c r="CM25" s="663"/>
      <c r="CN25" s="669"/>
      <c r="CO25" s="669"/>
      <c r="CP25" s="669"/>
      <c r="CQ25" s="669"/>
      <c r="CR25" s="669"/>
      <c r="CS25" s="663"/>
      <c r="CT25" s="669"/>
      <c r="CU25" s="669"/>
      <c r="CV25" s="669"/>
      <c r="CW25" s="669"/>
      <c r="CX25" s="669"/>
      <c r="CY25" s="663"/>
      <c r="CZ25" s="669"/>
      <c r="DA25" s="669"/>
      <c r="DB25" s="669"/>
      <c r="DC25" s="669"/>
      <c r="DD25" s="669"/>
      <c r="DE25" s="663"/>
      <c r="DF25" s="669"/>
      <c r="DG25" s="669"/>
      <c r="DH25" s="669"/>
      <c r="DI25" s="669"/>
      <c r="DJ25" s="669"/>
      <c r="DK25" s="663"/>
      <c r="DL25" s="665"/>
      <c r="DM25" s="666"/>
      <c r="DN25" s="666"/>
      <c r="DO25" s="666"/>
      <c r="DP25" s="666"/>
      <c r="DQ25" s="663"/>
      <c r="DR25" s="669"/>
      <c r="DS25" s="669"/>
      <c r="DT25" s="669"/>
      <c r="DU25" s="669"/>
      <c r="DV25" s="669"/>
      <c r="DW25" s="663"/>
      <c r="DX25" s="663"/>
      <c r="DY25" s="663"/>
      <c r="DZ25" s="663"/>
      <c r="EA25" s="663"/>
      <c r="EB25" s="663"/>
      <c r="EC25" s="663"/>
      <c r="ED25" s="663"/>
      <c r="EE25" s="663"/>
      <c r="EF25" s="663"/>
      <c r="EG25" s="663"/>
      <c r="EH25" s="663"/>
      <c r="EI25" s="663"/>
      <c r="EJ25" s="669"/>
      <c r="EK25" s="669"/>
      <c r="EL25" s="669"/>
      <c r="EM25" s="669"/>
      <c r="EN25" s="669"/>
      <c r="EO25" s="663"/>
      <c r="EP25" s="663"/>
      <c r="EQ25" s="663"/>
      <c r="ER25" s="663"/>
      <c r="ES25" s="663"/>
      <c r="ET25" s="663"/>
      <c r="EU25" s="663"/>
      <c r="EV25" s="663"/>
      <c r="EW25" s="663"/>
      <c r="EX25" s="663"/>
      <c r="EY25" s="667"/>
      <c r="EZ25" s="666"/>
      <c r="FA25" s="663"/>
    </row>
    <row r="26" spans="1:157" x14ac:dyDescent="0.2">
      <c r="A26" s="649" t="s">
        <v>190</v>
      </c>
      <c r="B26" s="663">
        <v>4724.2470000000003</v>
      </c>
      <c r="C26" s="663">
        <v>3798.6729999999998</v>
      </c>
      <c r="D26" s="663">
        <v>3258.9229999999998</v>
      </c>
      <c r="E26" s="663">
        <v>3014.6559999999999</v>
      </c>
      <c r="F26" s="663">
        <v>1981.0889999999999</v>
      </c>
      <c r="G26" s="663">
        <v>1027.2339999999999</v>
      </c>
      <c r="H26" s="664">
        <v>976.875</v>
      </c>
      <c r="I26" s="664">
        <v>844.95800000000008</v>
      </c>
      <c r="J26" s="664">
        <v>759.61400000000003</v>
      </c>
      <c r="K26" s="664">
        <v>717.64100000000008</v>
      </c>
      <c r="L26" s="664">
        <v>655.85799999999995</v>
      </c>
      <c r="M26" s="663">
        <v>615.53</v>
      </c>
      <c r="N26" s="663">
        <v>45.040999999999997</v>
      </c>
      <c r="O26" s="663">
        <v>37.92</v>
      </c>
      <c r="P26" s="663">
        <v>36.308999999999997</v>
      </c>
      <c r="Q26" s="663">
        <v>33.842999999999996</v>
      </c>
      <c r="R26" s="663">
        <v>29.837999999999997</v>
      </c>
      <c r="S26" s="663">
        <v>22.670999999999999</v>
      </c>
      <c r="T26" s="663">
        <v>91.376000000000005</v>
      </c>
      <c r="U26" s="663">
        <v>103.8</v>
      </c>
      <c r="V26" s="663">
        <v>141.83500000000001</v>
      </c>
      <c r="W26" s="663">
        <v>154.80799999999999</v>
      </c>
      <c r="X26" s="663">
        <v>142.48400000000001</v>
      </c>
      <c r="Y26" s="663">
        <v>133.601</v>
      </c>
      <c r="Z26" s="663">
        <v>166.803</v>
      </c>
      <c r="AA26" s="663">
        <v>144.02500000000001</v>
      </c>
      <c r="AB26" s="663">
        <v>112.95700000000001</v>
      </c>
      <c r="AC26" s="663">
        <v>92.412000000000006</v>
      </c>
      <c r="AD26" s="663">
        <v>69.158999999999992</v>
      </c>
      <c r="AE26" s="663">
        <v>59.332999999999998</v>
      </c>
      <c r="AF26" s="663">
        <v>2154.3980000000001</v>
      </c>
      <c r="AG26" s="663">
        <v>1846.471</v>
      </c>
      <c r="AH26" s="663">
        <v>1614.1740000000002</v>
      </c>
      <c r="AI26" s="663">
        <v>1500.8130000000001</v>
      </c>
      <c r="AJ26" s="663">
        <v>1273.6690000000001</v>
      </c>
      <c r="AK26" s="663">
        <v>1221.252</v>
      </c>
      <c r="AL26" s="663">
        <v>62.521000000000001</v>
      </c>
      <c r="AM26" s="663">
        <v>45.134</v>
      </c>
      <c r="AN26" s="663">
        <v>33.000999999999998</v>
      </c>
      <c r="AO26" s="663">
        <v>26.456000000000003</v>
      </c>
      <c r="AP26" s="663">
        <v>23.881</v>
      </c>
      <c r="AQ26" s="663">
        <v>24.831</v>
      </c>
      <c r="AR26" s="663">
        <v>201.57300000000001</v>
      </c>
      <c r="AS26" s="663">
        <v>225.28799999999998</v>
      </c>
      <c r="AT26" s="663">
        <v>217.57600000000002</v>
      </c>
      <c r="AU26" s="663">
        <v>208.62100000000001</v>
      </c>
      <c r="AV26" s="663">
        <v>200.554</v>
      </c>
      <c r="AW26" s="663">
        <v>187.22499999999999</v>
      </c>
      <c r="AX26" s="663">
        <v>7.5439999999999996</v>
      </c>
      <c r="AY26" s="663">
        <v>13.968</v>
      </c>
      <c r="AZ26" s="663">
        <v>23.899000000000001</v>
      </c>
      <c r="BA26" s="663">
        <v>33.067999999999998</v>
      </c>
      <c r="BB26" s="663">
        <v>38.716000000000001</v>
      </c>
      <c r="BC26" s="663">
        <v>37.192999999999998</v>
      </c>
      <c r="BD26" s="663">
        <v>132.01</v>
      </c>
      <c r="BE26" s="663">
        <v>124.56700000000001</v>
      </c>
      <c r="BF26" s="663">
        <v>101.91799999999999</v>
      </c>
      <c r="BG26" s="663">
        <v>81.790000000000006</v>
      </c>
      <c r="BH26" s="663">
        <v>71.905000000000001</v>
      </c>
      <c r="BI26" s="663">
        <v>63.335000000000001</v>
      </c>
      <c r="BJ26" s="663">
        <v>64.247</v>
      </c>
      <c r="BK26" s="663">
        <v>55.100999999999999</v>
      </c>
      <c r="BL26" s="663">
        <v>46.369</v>
      </c>
      <c r="BM26" s="663">
        <v>31.884999999999998</v>
      </c>
      <c r="BN26" s="663">
        <v>25.753999999999998</v>
      </c>
      <c r="BO26" s="663">
        <v>17.808</v>
      </c>
      <c r="BP26" s="663">
        <v>1627.1390000000001</v>
      </c>
      <c r="BQ26" s="663">
        <v>1683.1089999999999</v>
      </c>
      <c r="BR26" s="663">
        <v>1845.1120000000001</v>
      </c>
      <c r="BS26" s="663">
        <v>1985.5920000000003</v>
      </c>
      <c r="BT26" s="663">
        <v>1933.6860000000001</v>
      </c>
      <c r="BU26" s="663">
        <v>1816.8780000000004</v>
      </c>
      <c r="BV26" s="663">
        <v>2212.5070000000001</v>
      </c>
      <c r="BW26" s="663">
        <v>2165.232</v>
      </c>
      <c r="BX26" s="663">
        <v>2134.3789999999999</v>
      </c>
      <c r="BY26" s="663">
        <v>2219.7689999999998</v>
      </c>
      <c r="BZ26" s="663">
        <v>2132.7799999999997</v>
      </c>
      <c r="CA26" s="663">
        <v>1972.693</v>
      </c>
      <c r="CB26" s="663">
        <v>244.92400000000006</v>
      </c>
      <c r="CC26" s="663">
        <v>213.31900000000007</v>
      </c>
      <c r="CD26" s="663">
        <v>199.20300000000006</v>
      </c>
      <c r="CE26" s="663">
        <v>210.84200000000007</v>
      </c>
      <c r="CF26" s="663">
        <v>220.28500000000005</v>
      </c>
      <c r="CG26" s="663">
        <v>218.17900000000006</v>
      </c>
      <c r="CH26" s="663">
        <v>359.54399999999998</v>
      </c>
      <c r="CI26" s="663">
        <v>337.61699999999996</v>
      </c>
      <c r="CJ26" s="663">
        <v>324.17</v>
      </c>
      <c r="CK26" s="663">
        <v>299.50800000000004</v>
      </c>
      <c r="CL26" s="663">
        <v>268.67199999999997</v>
      </c>
      <c r="CM26" s="663">
        <v>261.99900000000002</v>
      </c>
      <c r="CN26" s="663">
        <v>802.37599999999998</v>
      </c>
      <c r="CO26" s="663">
        <v>767.69500000000005</v>
      </c>
      <c r="CP26" s="663">
        <v>740.69200000000001</v>
      </c>
      <c r="CQ26" s="663">
        <v>716.42700000000013</v>
      </c>
      <c r="CR26" s="663">
        <v>677.25100000000009</v>
      </c>
      <c r="CS26" s="663">
        <v>682.34000000000015</v>
      </c>
      <c r="CT26" s="663">
        <v>386.87599999999998</v>
      </c>
      <c r="CU26" s="663">
        <v>320.80700000000002</v>
      </c>
      <c r="CV26" s="663">
        <v>270.20600000000002</v>
      </c>
      <c r="CW26" s="663">
        <v>256.67700000000002</v>
      </c>
      <c r="CX26" s="663">
        <v>236.37699999999998</v>
      </c>
      <c r="CY26" s="663">
        <v>217.464</v>
      </c>
      <c r="CZ26" s="663">
        <v>12.289000000000001</v>
      </c>
      <c r="DA26" s="663">
        <v>11.887</v>
      </c>
      <c r="DB26" s="663">
        <v>13.316000000000001</v>
      </c>
      <c r="DC26" s="663">
        <v>13.381</v>
      </c>
      <c r="DD26" s="663">
        <v>12.123000000000001</v>
      </c>
      <c r="DE26" s="663">
        <v>10.582000000000003</v>
      </c>
      <c r="DF26" s="663">
        <v>492.15400000000102</v>
      </c>
      <c r="DG26" s="663">
        <v>393.02700000000095</v>
      </c>
      <c r="DH26" s="663">
        <v>318.13600000000093</v>
      </c>
      <c r="DI26" s="663">
        <v>277.65300000000087</v>
      </c>
      <c r="DJ26" s="663">
        <v>235.52400000000088</v>
      </c>
      <c r="DK26" s="663">
        <v>219.51500000000087</v>
      </c>
      <c r="DL26" s="665">
        <v>29.83</v>
      </c>
      <c r="DM26" s="666">
        <v>20.03</v>
      </c>
      <c r="DN26" s="666">
        <v>14.73</v>
      </c>
      <c r="DO26" s="666">
        <v>11.837</v>
      </c>
      <c r="DP26" s="666">
        <v>9.8379999999999992</v>
      </c>
      <c r="DQ26" s="663">
        <v>7.782</v>
      </c>
      <c r="DR26" s="663">
        <v>2049.2180000000003</v>
      </c>
      <c r="DS26" s="663">
        <v>2402.9049999999997</v>
      </c>
      <c r="DT26" s="663">
        <v>2812.942</v>
      </c>
      <c r="DU26" s="663">
        <v>3197.6410000000001</v>
      </c>
      <c r="DV26" s="663">
        <v>3087.0590000000002</v>
      </c>
      <c r="DW26" s="663">
        <v>3132.1979999999999</v>
      </c>
      <c r="DX26" s="663">
        <v>78.910000000000011</v>
      </c>
      <c r="DY26" s="663">
        <v>61.783999999999992</v>
      </c>
      <c r="DZ26" s="663">
        <v>48.922999999999995</v>
      </c>
      <c r="EA26" s="663">
        <v>42.283000000000001</v>
      </c>
      <c r="EB26" s="663">
        <v>39.033000000000001</v>
      </c>
      <c r="EC26" s="663">
        <v>32.631</v>
      </c>
      <c r="ED26" s="663">
        <v>166.90899999999999</v>
      </c>
      <c r="EE26" s="663">
        <v>128.03399999999999</v>
      </c>
      <c r="EF26" s="663">
        <v>114.19799999999999</v>
      </c>
      <c r="EG26" s="663">
        <v>105.6</v>
      </c>
      <c r="EH26" s="663">
        <v>97.834000000000003</v>
      </c>
      <c r="EI26" s="663">
        <v>87.811999999999998</v>
      </c>
      <c r="EJ26" s="663">
        <v>294.25900000000001</v>
      </c>
      <c r="EK26" s="663">
        <v>240.06799999999998</v>
      </c>
      <c r="EL26" s="663">
        <v>235.08199999999999</v>
      </c>
      <c r="EM26" s="663">
        <v>250.732</v>
      </c>
      <c r="EN26" s="663">
        <v>249.50700000000001</v>
      </c>
      <c r="EO26" s="663">
        <v>266.54200000000003</v>
      </c>
      <c r="EP26" s="663">
        <v>12659.323000000002</v>
      </c>
      <c r="EQ26" s="663">
        <v>12186.746000000003</v>
      </c>
      <c r="ER26" s="663">
        <v>12158.741</v>
      </c>
      <c r="ES26" s="663">
        <f>K26+Q26+AC26+AI26+AO26+AU26+DC26+BA26+BG26+BM26+BS26+BY26+W26+CE26+CK26+CQ26+CW26+DI26+DO26+DU26+EA26+EG26+EM26</f>
        <v>12469.278999999999</v>
      </c>
      <c r="ET26" s="663">
        <f>L26+R26+AD26+AJ26+AP26+AV26+BB26+BH26+BN26+BT26+BZ26+X26+CF26+CL26+CR26+CX26+DD26+DJ26+DP26+DV26+EB26+EH26+EN26</f>
        <v>11731.787</v>
      </c>
      <c r="EU26" s="663">
        <v>11309.394000000002</v>
      </c>
      <c r="EV26" s="663">
        <v>17383.570000000003</v>
      </c>
      <c r="EW26" s="663">
        <v>15985.419000000002</v>
      </c>
      <c r="EX26" s="663">
        <v>15417.664000000001</v>
      </c>
      <c r="EY26" s="667">
        <f>E26+ES26</f>
        <v>15483.934999999998</v>
      </c>
      <c r="EZ26" s="666">
        <f>ET26+F26</f>
        <v>13712.876</v>
      </c>
      <c r="FA26" s="663">
        <v>12336.628000000002</v>
      </c>
    </row>
    <row r="27" spans="1:157" x14ac:dyDescent="0.2">
      <c r="A27" s="649" t="s">
        <v>189</v>
      </c>
      <c r="B27" s="663">
        <v>6.08</v>
      </c>
      <c r="C27" s="663">
        <v>26.506</v>
      </c>
      <c r="D27" s="663">
        <v>7.5369999999999999</v>
      </c>
      <c r="E27" s="663">
        <v>79.326000000000022</v>
      </c>
      <c r="F27" s="663">
        <v>108.38</v>
      </c>
      <c r="G27" s="663">
        <v>214.71700000000001</v>
      </c>
      <c r="H27" s="664">
        <v>30.51400000000001</v>
      </c>
      <c r="I27" s="664">
        <v>40.366000000000042</v>
      </c>
      <c r="J27" s="664">
        <v>53.41900000000004</v>
      </c>
      <c r="K27" s="664">
        <v>48.113999999999976</v>
      </c>
      <c r="L27" s="664">
        <v>50.878000000000043</v>
      </c>
      <c r="M27" s="663">
        <v>53.415999999999997</v>
      </c>
      <c r="N27" s="663">
        <v>5.402000000000001</v>
      </c>
      <c r="O27" s="663">
        <v>8.4229999999999983</v>
      </c>
      <c r="P27" s="663">
        <v>5.397000000000002</v>
      </c>
      <c r="Q27" s="663">
        <v>2.6810000000000009</v>
      </c>
      <c r="R27" s="663">
        <v>0.75600000000000023</v>
      </c>
      <c r="S27" s="663">
        <v>0.15300000000000225</v>
      </c>
      <c r="T27" s="663">
        <v>26.917000000000002</v>
      </c>
      <c r="U27" s="663">
        <v>51.094999999999999</v>
      </c>
      <c r="V27" s="663">
        <v>34.436999999999998</v>
      </c>
      <c r="W27" s="663">
        <v>12.266999999999999</v>
      </c>
      <c r="X27" s="663">
        <v>15.773999999999999</v>
      </c>
      <c r="Y27" s="663">
        <v>17.518000000000001</v>
      </c>
      <c r="Z27" s="663">
        <v>22.358999999999984</v>
      </c>
      <c r="AA27" s="663">
        <v>3.5429999999999855</v>
      </c>
      <c r="AB27" s="663">
        <v>2.6229999999999998</v>
      </c>
      <c r="AC27" s="663">
        <v>1.7769999999999999</v>
      </c>
      <c r="AD27" s="663">
        <v>2.089</v>
      </c>
      <c r="AE27" s="663">
        <v>3.0730000000000004</v>
      </c>
      <c r="AF27" s="663">
        <v>98.436000000000149</v>
      </c>
      <c r="AG27" s="663">
        <v>133.02300000000014</v>
      </c>
      <c r="AH27" s="663">
        <v>122.47200000000001</v>
      </c>
      <c r="AI27" s="663">
        <v>88.899999999999991</v>
      </c>
      <c r="AJ27" s="663">
        <v>103.176</v>
      </c>
      <c r="AK27" s="663">
        <v>142.33100000000002</v>
      </c>
      <c r="AL27" s="663">
        <v>0.71200000000000163</v>
      </c>
      <c r="AM27" s="663">
        <v>0.64799999999999991</v>
      </c>
      <c r="AN27" s="663">
        <v>1.1309999999999998</v>
      </c>
      <c r="AO27" s="663">
        <v>2.0759999999999996</v>
      </c>
      <c r="AP27" s="663">
        <v>6.0730000000000004</v>
      </c>
      <c r="AQ27" s="663">
        <v>5.5049999999999999</v>
      </c>
      <c r="AR27" s="663">
        <v>59.042999999999999</v>
      </c>
      <c r="AS27" s="663">
        <v>29.757000000000001</v>
      </c>
      <c r="AT27" s="663">
        <v>22.878</v>
      </c>
      <c r="AU27" s="663">
        <v>18.425999999999998</v>
      </c>
      <c r="AV27" s="663">
        <v>14.613</v>
      </c>
      <c r="AW27" s="663">
        <v>21.001999999999999</v>
      </c>
      <c r="AX27" s="663">
        <v>7.649</v>
      </c>
      <c r="AY27" s="663">
        <v>12.329000000000001</v>
      </c>
      <c r="AZ27" s="663">
        <v>13.343999999999999</v>
      </c>
      <c r="BA27" s="663">
        <v>12.15</v>
      </c>
      <c r="BB27" s="663">
        <v>5.5460000000000003</v>
      </c>
      <c r="BC27" s="663">
        <v>4.915</v>
      </c>
      <c r="BD27" s="663">
        <v>17.146000000000015</v>
      </c>
      <c r="BE27" s="663">
        <v>8.9259999999999877</v>
      </c>
      <c r="BF27" s="663">
        <v>4.3220000000000001</v>
      </c>
      <c r="BG27" s="663">
        <v>2.73</v>
      </c>
      <c r="BH27" s="663">
        <v>1.857</v>
      </c>
      <c r="BI27" s="663">
        <v>3.6970000000000027</v>
      </c>
      <c r="BJ27" s="663">
        <v>33.548000000000002</v>
      </c>
      <c r="BK27" s="663">
        <v>4.8140000000000001</v>
      </c>
      <c r="BL27" s="663">
        <v>4.9420000000000002</v>
      </c>
      <c r="BM27" s="663">
        <v>2.7869999999999999</v>
      </c>
      <c r="BN27" s="663">
        <v>1.3569999999999998</v>
      </c>
      <c r="BO27" s="663">
        <v>1.3489999999999998</v>
      </c>
      <c r="BP27" s="663">
        <v>323.99800000000005</v>
      </c>
      <c r="BQ27" s="663">
        <v>436.58499999999998</v>
      </c>
      <c r="BR27" s="663">
        <v>392.36099999999902</v>
      </c>
      <c r="BS27" s="663">
        <v>254.91200000000001</v>
      </c>
      <c r="BT27" s="663">
        <v>278.18399999999997</v>
      </c>
      <c r="BU27" s="663">
        <v>279.83499999999998</v>
      </c>
      <c r="BV27" s="663">
        <v>333.05799999999999</v>
      </c>
      <c r="BW27" s="663">
        <v>356.7199999999998</v>
      </c>
      <c r="BX27" s="663">
        <v>393.66100000000017</v>
      </c>
      <c r="BY27" s="663">
        <v>265.19300000000021</v>
      </c>
      <c r="BZ27" s="663">
        <v>205.72100000000046</v>
      </c>
      <c r="CA27" s="663">
        <v>236.42699999999991</v>
      </c>
      <c r="CB27" s="663">
        <v>15.914999999999999</v>
      </c>
      <c r="CC27" s="663">
        <v>20.358999999999998</v>
      </c>
      <c r="CD27" s="663">
        <v>39.304000000000002</v>
      </c>
      <c r="CE27" s="663">
        <v>41.587000000000003</v>
      </c>
      <c r="CF27" s="663">
        <v>35.821000000000005</v>
      </c>
      <c r="CG27" s="663">
        <v>48.764000000000003</v>
      </c>
      <c r="CH27" s="663">
        <v>24.624000000000024</v>
      </c>
      <c r="CI27" s="663">
        <v>35.521000000000072</v>
      </c>
      <c r="CJ27" s="663">
        <v>23.02600000000001</v>
      </c>
      <c r="CK27" s="663">
        <v>17.632999999999981</v>
      </c>
      <c r="CL27" s="663">
        <v>32.52800000000002</v>
      </c>
      <c r="CM27" s="663">
        <v>40.138999999999953</v>
      </c>
      <c r="CN27" s="663">
        <v>88.526999999999987</v>
      </c>
      <c r="CO27" s="663">
        <v>122.22</v>
      </c>
      <c r="CP27" s="663">
        <v>126.13200000000001</v>
      </c>
      <c r="CQ27" s="663">
        <v>110.51199999999996</v>
      </c>
      <c r="CR27" s="663">
        <v>135.59899999999999</v>
      </c>
      <c r="CS27" s="663">
        <v>126.688</v>
      </c>
      <c r="CT27" s="663">
        <v>9.370000000000001</v>
      </c>
      <c r="CU27" s="663">
        <v>17.082000000000001</v>
      </c>
      <c r="CV27" s="663">
        <v>34.652999999999999</v>
      </c>
      <c r="CW27" s="663">
        <v>34.68</v>
      </c>
      <c r="CX27" s="663">
        <v>32.887</v>
      </c>
      <c r="CY27" s="663">
        <v>22.855999999999998</v>
      </c>
      <c r="CZ27" s="663">
        <v>3.5649999999999999</v>
      </c>
      <c r="DA27" s="663">
        <v>3.83</v>
      </c>
      <c r="DB27" s="663">
        <v>2.157</v>
      </c>
      <c r="DC27" s="663">
        <v>0.94400000000000006</v>
      </c>
      <c r="DD27" s="663">
        <v>0.73599999999999999</v>
      </c>
      <c r="DE27" s="663">
        <v>0.56800000000000006</v>
      </c>
      <c r="DF27" s="663">
        <v>28.375000000000004</v>
      </c>
      <c r="DG27" s="663">
        <v>23.286000000000001</v>
      </c>
      <c r="DH27" s="663">
        <v>27.157000000000004</v>
      </c>
      <c r="DI27" s="663">
        <v>23.082000000000001</v>
      </c>
      <c r="DJ27" s="663">
        <v>28.718999999999998</v>
      </c>
      <c r="DK27" s="663">
        <v>14.823999999999998</v>
      </c>
      <c r="DL27" s="665">
        <v>0.49</v>
      </c>
      <c r="DM27" s="666">
        <v>0.05</v>
      </c>
      <c r="DN27" s="666">
        <v>0.01</v>
      </c>
      <c r="DO27" s="666">
        <v>3.0000000000000001E-3</v>
      </c>
      <c r="DP27" s="666">
        <v>5.0000000000000001E-3</v>
      </c>
      <c r="DQ27" s="663">
        <v>2E-3</v>
      </c>
      <c r="DR27" s="663">
        <v>617.42899999999986</v>
      </c>
      <c r="DS27" s="663">
        <v>624.18299999999988</v>
      </c>
      <c r="DT27" s="663">
        <v>670.12700000000007</v>
      </c>
      <c r="DU27" s="663">
        <v>689.97399999999993</v>
      </c>
      <c r="DV27" s="663">
        <v>549.89499999999987</v>
      </c>
      <c r="DW27" s="663">
        <v>666.66899999999998</v>
      </c>
      <c r="DX27" s="663">
        <v>5.8520000000000003</v>
      </c>
      <c r="DY27" s="663">
        <v>4.18</v>
      </c>
      <c r="DZ27" s="663">
        <v>3.883</v>
      </c>
      <c r="EA27" s="663">
        <v>3.996</v>
      </c>
      <c r="EB27" s="663">
        <v>3.0549999999999997</v>
      </c>
      <c r="EC27" s="663">
        <v>2.5590000000000002</v>
      </c>
      <c r="ED27" s="663">
        <v>11.298</v>
      </c>
      <c r="EE27" s="663">
        <v>17.111000000000001</v>
      </c>
      <c r="EF27" s="663">
        <v>16.452000000000002</v>
      </c>
      <c r="EG27" s="663">
        <v>15.346</v>
      </c>
      <c r="EH27" s="663">
        <v>14.218999999999999</v>
      </c>
      <c r="EI27" s="663">
        <v>22.079000000000001</v>
      </c>
      <c r="EJ27" s="663">
        <v>23.805</v>
      </c>
      <c r="EK27" s="663">
        <v>33.045000000000002</v>
      </c>
      <c r="EL27" s="663">
        <v>44.623999999999995</v>
      </c>
      <c r="EM27" s="663">
        <v>34.458999999999996</v>
      </c>
      <c r="EN27" s="663">
        <v>49.999000000000002</v>
      </c>
      <c r="EO27" s="663">
        <v>157.126</v>
      </c>
      <c r="EP27" s="663">
        <v>1788.0320000000002</v>
      </c>
      <c r="EQ27" s="663">
        <v>1987.096</v>
      </c>
      <c r="ER27" s="663">
        <v>2038.5119999999995</v>
      </c>
      <c r="ES27" s="663">
        <f>K27+Q27+AC27+AI27+AO27+AU27+DC27+BA27+BG27+BM27+BS27+BY27+W27+CE27+CK27+CQ27+CW27+DI27+DO27+DU27+EA27+EG27+EM27</f>
        <v>1684.229</v>
      </c>
      <c r="ET27" s="663">
        <f>L27+R27+AD27+AJ27+AP27+AV27+BB27+BH27+BN27+BT27+BZ27+X27+CF27+CL27+CR27+CX27+DD27+DJ27+DP27+DV27+EB27+EH27+EN27</f>
        <v>1569.4870000000005</v>
      </c>
      <c r="EU27" s="663">
        <v>1871.4949999999994</v>
      </c>
      <c r="EV27" s="663">
        <v>1794.1120000000001</v>
      </c>
      <c r="EW27" s="663">
        <v>2013.6020000000001</v>
      </c>
      <c r="EX27" s="663">
        <v>2046.0489999999995</v>
      </c>
      <c r="EY27" s="667">
        <f>E27+ES27</f>
        <v>1763.5550000000001</v>
      </c>
      <c r="EZ27" s="666">
        <f>ET27+F27</f>
        <v>1677.8670000000006</v>
      </c>
      <c r="FA27" s="663">
        <v>2086.2119999999995</v>
      </c>
    </row>
    <row r="28" spans="1:157" x14ac:dyDescent="0.2">
      <c r="A28" s="649" t="s">
        <v>188</v>
      </c>
      <c r="B28" s="663">
        <v>931.654</v>
      </c>
      <c r="C28" s="663">
        <v>566.25599999999997</v>
      </c>
      <c r="D28" s="663">
        <v>251.804</v>
      </c>
      <c r="E28" s="663">
        <v>1112.893</v>
      </c>
      <c r="F28" s="663">
        <v>1062.2350000000001</v>
      </c>
      <c r="G28" s="663">
        <v>380.53</v>
      </c>
      <c r="H28" s="664">
        <v>162.43099999999998</v>
      </c>
      <c r="I28" s="664">
        <v>125.71</v>
      </c>
      <c r="J28" s="664">
        <v>95.391999999999996</v>
      </c>
      <c r="K28" s="664">
        <v>109.89700000000002</v>
      </c>
      <c r="L28" s="664">
        <v>91.206000000000017</v>
      </c>
      <c r="M28" s="663">
        <v>90.03</v>
      </c>
      <c r="N28" s="663">
        <v>12.523</v>
      </c>
      <c r="O28" s="663">
        <v>10.033999999999999</v>
      </c>
      <c r="P28" s="663">
        <v>7.8629999999999995</v>
      </c>
      <c r="Q28" s="663">
        <v>6.6859999999999999</v>
      </c>
      <c r="R28" s="663">
        <v>7.923</v>
      </c>
      <c r="S28" s="663">
        <v>5.3079999999999998</v>
      </c>
      <c r="T28" s="663">
        <v>14.493</v>
      </c>
      <c r="U28" s="663">
        <v>13.06</v>
      </c>
      <c r="V28" s="663">
        <v>21.463999999999999</v>
      </c>
      <c r="W28" s="663">
        <v>24.591000000000001</v>
      </c>
      <c r="X28" s="663">
        <v>24.657</v>
      </c>
      <c r="Y28" s="663">
        <v>20.803000000000001</v>
      </c>
      <c r="Z28" s="663">
        <v>45.137</v>
      </c>
      <c r="AA28" s="663">
        <v>34.611000000000004</v>
      </c>
      <c r="AB28" s="663">
        <v>23.167999999999999</v>
      </c>
      <c r="AC28" s="663">
        <v>25.03</v>
      </c>
      <c r="AD28" s="663">
        <v>11.914999999999999</v>
      </c>
      <c r="AE28" s="663">
        <v>8.5730000000000004</v>
      </c>
      <c r="AF28" s="663">
        <v>406.363</v>
      </c>
      <c r="AG28" s="663">
        <v>365.32</v>
      </c>
      <c r="AH28" s="663">
        <v>235.8330000000006</v>
      </c>
      <c r="AI28" s="663">
        <v>316.04399999999998</v>
      </c>
      <c r="AJ28" s="663">
        <v>155.59300000000002</v>
      </c>
      <c r="AK28" s="663">
        <v>211.00700000000003</v>
      </c>
      <c r="AL28" s="663">
        <v>18.099</v>
      </c>
      <c r="AM28" s="663">
        <v>12.780999999999999</v>
      </c>
      <c r="AN28" s="663">
        <v>7.676000000000001</v>
      </c>
      <c r="AO28" s="663">
        <v>4.6510000000000007</v>
      </c>
      <c r="AP28" s="663">
        <v>5.1230000000000002</v>
      </c>
      <c r="AQ28" s="663">
        <v>3.9359999999999999</v>
      </c>
      <c r="AR28" s="663">
        <v>35.328000000000003</v>
      </c>
      <c r="AS28" s="663">
        <v>37.468999999999994</v>
      </c>
      <c r="AT28" s="663">
        <v>31.832999999999998</v>
      </c>
      <c r="AU28" s="663">
        <v>26.493000000000006</v>
      </c>
      <c r="AV28" s="663">
        <v>27.942</v>
      </c>
      <c r="AW28" s="663">
        <v>29.222000000000001</v>
      </c>
      <c r="AX28" s="663">
        <v>1.2250000000000001</v>
      </c>
      <c r="AY28" s="663">
        <v>2.3980000000000001</v>
      </c>
      <c r="AZ28" s="663">
        <v>4.1749999999999998</v>
      </c>
      <c r="BA28" s="663">
        <v>6.5019999999999998</v>
      </c>
      <c r="BB28" s="663">
        <v>7.069</v>
      </c>
      <c r="BC28" s="663">
        <v>4.4420000000000002</v>
      </c>
      <c r="BD28" s="663">
        <v>24.588999999999999</v>
      </c>
      <c r="BE28" s="663">
        <v>31.574999999999999</v>
      </c>
      <c r="BF28" s="663">
        <v>17.490000000000002</v>
      </c>
      <c r="BG28" s="663">
        <v>12.615</v>
      </c>
      <c r="BH28" s="663">
        <v>10.427</v>
      </c>
      <c r="BI28" s="663">
        <v>9.6690000000000005</v>
      </c>
      <c r="BJ28" s="663">
        <v>42.693999999999988</v>
      </c>
      <c r="BK28" s="663">
        <v>13.545999999999999</v>
      </c>
      <c r="BL28" s="663">
        <v>12.574</v>
      </c>
      <c r="BM28" s="663">
        <v>8.918000000000001</v>
      </c>
      <c r="BN28" s="663">
        <v>9.3030000000000008</v>
      </c>
      <c r="BO28" s="663">
        <v>3.71</v>
      </c>
      <c r="BP28" s="663">
        <v>268.02800000000002</v>
      </c>
      <c r="BQ28" s="663">
        <v>274.58199999999999</v>
      </c>
      <c r="BR28" s="663">
        <v>251.88099999999864</v>
      </c>
      <c r="BS28" s="663">
        <v>306.81799999999998</v>
      </c>
      <c r="BT28" s="663">
        <v>394.99200000000002</v>
      </c>
      <c r="BU28" s="663">
        <v>330.84400000000028</v>
      </c>
      <c r="BV28" s="663">
        <v>380.33299999999997</v>
      </c>
      <c r="BW28" s="663">
        <v>387.57300000000004</v>
      </c>
      <c r="BX28" s="663">
        <v>308.27100000000002</v>
      </c>
      <c r="BY28" s="663">
        <v>352.18200000000002</v>
      </c>
      <c r="BZ28" s="663">
        <v>365.80799999999999</v>
      </c>
      <c r="CA28" s="663">
        <v>329.32600000000002</v>
      </c>
      <c r="CB28" s="663">
        <v>47.519999999999996</v>
      </c>
      <c r="CC28" s="663">
        <v>34.475000000000001</v>
      </c>
      <c r="CD28" s="663">
        <v>27.664999999999999</v>
      </c>
      <c r="CE28" s="663">
        <v>32.143999999999998</v>
      </c>
      <c r="CF28" s="663">
        <v>37.927</v>
      </c>
      <c r="CG28" s="663">
        <v>32.692</v>
      </c>
      <c r="CH28" s="663">
        <v>46.551000000000002</v>
      </c>
      <c r="CI28" s="663">
        <v>48.967999999999989</v>
      </c>
      <c r="CJ28" s="663">
        <v>47.688000000000002</v>
      </c>
      <c r="CK28" s="663">
        <v>48.468999999999994</v>
      </c>
      <c r="CL28" s="663">
        <v>39.201000000000008</v>
      </c>
      <c r="CM28" s="663">
        <v>31.600999999999999</v>
      </c>
      <c r="CN28" s="663">
        <v>123.20799999999998</v>
      </c>
      <c r="CO28" s="663">
        <v>149.2230000000001</v>
      </c>
      <c r="CP28" s="663">
        <v>150.39699999999999</v>
      </c>
      <c r="CQ28" s="663">
        <v>149.68799999999999</v>
      </c>
      <c r="CR28" s="663">
        <v>130.51</v>
      </c>
      <c r="CS28" s="663">
        <v>106.27000000000001</v>
      </c>
      <c r="CT28" s="663">
        <v>75.438999999999993</v>
      </c>
      <c r="CU28" s="663">
        <v>67.682999999999993</v>
      </c>
      <c r="CV28" s="663">
        <v>48.182000000000002</v>
      </c>
      <c r="CW28" s="663">
        <v>54.980000000000004</v>
      </c>
      <c r="CX28" s="663">
        <v>51.8</v>
      </c>
      <c r="CY28" s="663">
        <v>47.250000000000007</v>
      </c>
      <c r="CZ28" s="663">
        <v>3.9669999999999996</v>
      </c>
      <c r="DA28" s="663">
        <v>2.4009999999999998</v>
      </c>
      <c r="DB28" s="663">
        <v>2.0920000000000001</v>
      </c>
      <c r="DC28" s="663">
        <v>2.202</v>
      </c>
      <c r="DD28" s="663">
        <v>2.2769999999999997</v>
      </c>
      <c r="DE28" s="663">
        <v>2.2779999999999996</v>
      </c>
      <c r="DF28" s="663">
        <v>127.50200000000001</v>
      </c>
      <c r="DG28" s="663">
        <v>98.176999999999992</v>
      </c>
      <c r="DH28" s="663">
        <v>67.64</v>
      </c>
      <c r="DI28" s="663">
        <v>65.210999999999999</v>
      </c>
      <c r="DJ28" s="663">
        <v>44.728000000000002</v>
      </c>
      <c r="DK28" s="663">
        <v>49.070999999999998</v>
      </c>
      <c r="DL28" s="665">
        <v>10.29</v>
      </c>
      <c r="DM28" s="666">
        <v>5.35</v>
      </c>
      <c r="DN28" s="666">
        <v>2.9</v>
      </c>
      <c r="DO28" s="666">
        <v>2.0019999999999998</v>
      </c>
      <c r="DP28" s="666">
        <v>2.0609999999999999</v>
      </c>
      <c r="DQ28" s="663">
        <v>2.0430000000000001</v>
      </c>
      <c r="DR28" s="663">
        <v>263.74199999999996</v>
      </c>
      <c r="DS28" s="663">
        <v>214.14600000000002</v>
      </c>
      <c r="DT28" s="663">
        <v>285.428</v>
      </c>
      <c r="DU28" s="663">
        <v>800.55599999999993</v>
      </c>
      <c r="DV28" s="663">
        <v>504.75599999999997</v>
      </c>
      <c r="DW28" s="663">
        <v>546.65499999999997</v>
      </c>
      <c r="DX28" s="663">
        <v>22.978000000000002</v>
      </c>
      <c r="DY28" s="663">
        <v>17.041</v>
      </c>
      <c r="DZ28" s="663">
        <v>10.523</v>
      </c>
      <c r="EA28" s="663">
        <v>7.2460000000000004</v>
      </c>
      <c r="EB28" s="663">
        <v>9.456999999999999</v>
      </c>
      <c r="EC28" s="663">
        <v>7.9799999999999995</v>
      </c>
      <c r="ED28" s="663">
        <v>50.173000000000002</v>
      </c>
      <c r="EE28" s="663">
        <v>30.946999999999999</v>
      </c>
      <c r="EF28" s="663">
        <v>25.05</v>
      </c>
      <c r="EG28" s="663">
        <v>23.111999999999998</v>
      </c>
      <c r="EH28" s="663">
        <v>24.241000000000003</v>
      </c>
      <c r="EI28" s="663">
        <v>23.952999999999999</v>
      </c>
      <c r="EJ28" s="663">
        <v>77.996000000000009</v>
      </c>
      <c r="EK28" s="663">
        <v>38.030999999999999</v>
      </c>
      <c r="EL28" s="663">
        <v>28.973999999999997</v>
      </c>
      <c r="EM28" s="663">
        <v>35.683999999999997</v>
      </c>
      <c r="EN28" s="663">
        <v>32.963999999999999</v>
      </c>
      <c r="EO28" s="663">
        <v>37.241999999999997</v>
      </c>
      <c r="EP28" s="663">
        <v>2260.6090000000004</v>
      </c>
      <c r="EQ28" s="663">
        <v>2015.1009999999997</v>
      </c>
      <c r="ER28" s="663">
        <v>1714.1589999999994</v>
      </c>
      <c r="ES28" s="663">
        <f>K28+Q28+AC28+AI28+AO28+AU28+DC28+BA28+BG28+BM28+BS28+BY28+W28+CE28+CK28+CQ28+CW28+DI28+DO28+DU28+EA28+EG28+EM28</f>
        <v>2421.721</v>
      </c>
      <c r="ET28" s="663">
        <f>L28+R28+AD28+AJ28+AP28+AV28+BB28+BH28+BN28+BT28+BZ28+X28+CF28+CL28+CR28+CX28+DD28+DJ28+DP28+DV28+EB28+EH28+EN28</f>
        <v>1991.8799999999999</v>
      </c>
      <c r="EU28" s="663">
        <v>1933.9050000000002</v>
      </c>
      <c r="EV28" s="663">
        <v>3192.2630000000004</v>
      </c>
      <c r="EW28" s="663">
        <v>2581.3569999999995</v>
      </c>
      <c r="EX28" s="663">
        <v>1965.9629999999995</v>
      </c>
      <c r="EY28" s="667">
        <f>E28+ES28</f>
        <v>3534.614</v>
      </c>
      <c r="EZ28" s="666">
        <f>ET28+F28</f>
        <v>3054.1149999999998</v>
      </c>
      <c r="FA28" s="663">
        <v>2314.4350000000004</v>
      </c>
    </row>
    <row r="29" spans="1:157" x14ac:dyDescent="0.2">
      <c r="A29" s="649" t="s">
        <v>213</v>
      </c>
      <c r="B29" s="663">
        <v>3798.6729999999998</v>
      </c>
      <c r="C29" s="663">
        <v>3258.9229999999998</v>
      </c>
      <c r="D29" s="663">
        <v>3014.6559999999995</v>
      </c>
      <c r="E29" s="663">
        <v>1981.0889999999999</v>
      </c>
      <c r="F29" s="663">
        <v>1027.2339999999999</v>
      </c>
      <c r="G29" s="663">
        <v>861.42100000000005</v>
      </c>
      <c r="H29" s="664">
        <v>844.95800000000008</v>
      </c>
      <c r="I29" s="664">
        <v>759.61400000000003</v>
      </c>
      <c r="J29" s="664">
        <v>717.64100000000008</v>
      </c>
      <c r="K29" s="664">
        <v>655.85799999999995</v>
      </c>
      <c r="L29" s="664">
        <v>615.53000000000009</v>
      </c>
      <c r="M29" s="663">
        <v>578.91599999999994</v>
      </c>
      <c r="N29" s="663">
        <v>37.92</v>
      </c>
      <c r="O29" s="663">
        <v>36.308999999999997</v>
      </c>
      <c r="P29" s="663">
        <v>33.842999999999996</v>
      </c>
      <c r="Q29" s="663">
        <v>29.837999999999997</v>
      </c>
      <c r="R29" s="663">
        <v>22.670999999999999</v>
      </c>
      <c r="S29" s="663">
        <v>17.515999999999998</v>
      </c>
      <c r="T29" s="663">
        <v>103.8</v>
      </c>
      <c r="U29" s="663">
        <v>141.83499999999998</v>
      </c>
      <c r="V29" s="663">
        <v>154.80799999999999</v>
      </c>
      <c r="W29" s="663">
        <v>142.48399999999998</v>
      </c>
      <c r="X29" s="663">
        <v>133.601</v>
      </c>
      <c r="Y29" s="663">
        <v>130.316</v>
      </c>
      <c r="Z29" s="663">
        <v>144.02499999999998</v>
      </c>
      <c r="AA29" s="663">
        <v>112.95699999999998</v>
      </c>
      <c r="AB29" s="663">
        <v>92.412000000000006</v>
      </c>
      <c r="AC29" s="663">
        <v>69.159000000000006</v>
      </c>
      <c r="AD29" s="663">
        <v>59.332999999999991</v>
      </c>
      <c r="AE29" s="663">
        <v>53.832999999999998</v>
      </c>
      <c r="AF29" s="663">
        <v>1846.4710000000002</v>
      </c>
      <c r="AG29" s="663">
        <v>1614.1740000000002</v>
      </c>
      <c r="AH29" s="663">
        <v>1500.8129999999996</v>
      </c>
      <c r="AI29" s="663">
        <v>1273.6690000000001</v>
      </c>
      <c r="AJ29" s="663">
        <v>1221.2520000000002</v>
      </c>
      <c r="AK29" s="663">
        <v>1152.5759999999996</v>
      </c>
      <c r="AL29" s="663">
        <v>45.134</v>
      </c>
      <c r="AM29" s="663">
        <v>33.000999999999998</v>
      </c>
      <c r="AN29" s="663">
        <v>26.456000000000003</v>
      </c>
      <c r="AO29" s="663">
        <v>23.881</v>
      </c>
      <c r="AP29" s="663">
        <v>24.831</v>
      </c>
      <c r="AQ29" s="663">
        <v>26.400000000000002</v>
      </c>
      <c r="AR29" s="663">
        <v>225.28800000000001</v>
      </c>
      <c r="AS29" s="663">
        <v>217.57599999999999</v>
      </c>
      <c r="AT29" s="663">
        <v>208.62100000000001</v>
      </c>
      <c r="AU29" s="663">
        <v>200.554</v>
      </c>
      <c r="AV29" s="663">
        <v>187.22499999999999</v>
      </c>
      <c r="AW29" s="663">
        <v>179.005</v>
      </c>
      <c r="AX29" s="663">
        <v>13.968</v>
      </c>
      <c r="AY29" s="663">
        <v>23.899000000000001</v>
      </c>
      <c r="AZ29" s="663">
        <v>33.067999999999998</v>
      </c>
      <c r="BA29" s="663">
        <v>38.716000000000001</v>
      </c>
      <c r="BB29" s="663">
        <v>37.192999999999998</v>
      </c>
      <c r="BC29" s="663">
        <v>37.665999999999997</v>
      </c>
      <c r="BD29" s="663">
        <v>124.56700000000001</v>
      </c>
      <c r="BE29" s="663">
        <v>101.91799999999999</v>
      </c>
      <c r="BF29" s="663">
        <v>88.75</v>
      </c>
      <c r="BG29" s="663">
        <v>71.905000000000001</v>
      </c>
      <c r="BH29" s="663">
        <v>63.335000000000001</v>
      </c>
      <c r="BI29" s="663">
        <v>57.363</v>
      </c>
      <c r="BJ29" s="663">
        <v>55.100999999999999</v>
      </c>
      <c r="BK29" s="663">
        <v>46.369</v>
      </c>
      <c r="BL29" s="663">
        <v>38.737000000000002</v>
      </c>
      <c r="BM29" s="663">
        <v>25.753999999999998</v>
      </c>
      <c r="BN29" s="663">
        <v>17.807999999999996</v>
      </c>
      <c r="BO29" s="663">
        <v>15.446999999999999</v>
      </c>
      <c r="BP29" s="663">
        <v>1683.1089999999999</v>
      </c>
      <c r="BQ29" s="663">
        <v>1845.1120000000001</v>
      </c>
      <c r="BR29" s="663">
        <v>1985.5920000000003</v>
      </c>
      <c r="BS29" s="663">
        <v>1933.6860000000001</v>
      </c>
      <c r="BT29" s="663">
        <v>1816.8780000000004</v>
      </c>
      <c r="BU29" s="663">
        <v>1765.8690000000001</v>
      </c>
      <c r="BV29" s="663">
        <v>2165.232</v>
      </c>
      <c r="BW29" s="663">
        <v>2134.3789999999999</v>
      </c>
      <c r="BX29" s="663">
        <v>2219.7689999999998</v>
      </c>
      <c r="BY29" s="663">
        <v>2132.7799999999997</v>
      </c>
      <c r="BZ29" s="663">
        <v>1972.693</v>
      </c>
      <c r="CA29" s="663">
        <v>1879.7940000000001</v>
      </c>
      <c r="CB29" s="663">
        <v>213.31900000000007</v>
      </c>
      <c r="CC29" s="663">
        <v>199.20300000000009</v>
      </c>
      <c r="CD29" s="663">
        <v>210.84200000000007</v>
      </c>
      <c r="CE29" s="663">
        <v>220.28500000000008</v>
      </c>
      <c r="CF29" s="663">
        <v>218.17900000000006</v>
      </c>
      <c r="CG29" s="663">
        <v>234.25100000000003</v>
      </c>
      <c r="CH29" s="663">
        <v>337.61699999999996</v>
      </c>
      <c r="CI29" s="663">
        <v>324.17</v>
      </c>
      <c r="CJ29" s="663">
        <v>299.50800000000004</v>
      </c>
      <c r="CK29" s="663">
        <v>268.67200000000003</v>
      </c>
      <c r="CL29" s="663">
        <v>261.99900000000002</v>
      </c>
      <c r="CM29" s="663">
        <v>270.53699999999998</v>
      </c>
      <c r="CN29" s="663">
        <v>767.69500000000005</v>
      </c>
      <c r="CO29" s="663">
        <v>740.69200000000001</v>
      </c>
      <c r="CP29" s="663">
        <v>716.42700000000013</v>
      </c>
      <c r="CQ29" s="663">
        <v>677.25100000000009</v>
      </c>
      <c r="CR29" s="663">
        <v>682.34000000000015</v>
      </c>
      <c r="CS29" s="663">
        <v>702.75800000000004</v>
      </c>
      <c r="CT29" s="663">
        <v>320.80700000000002</v>
      </c>
      <c r="CU29" s="663">
        <v>270.20599999999996</v>
      </c>
      <c r="CV29" s="663">
        <v>256.67700000000002</v>
      </c>
      <c r="CW29" s="663">
        <v>236.37700000000001</v>
      </c>
      <c r="CX29" s="663">
        <v>217.46399999999997</v>
      </c>
      <c r="CY29" s="663">
        <v>193.07</v>
      </c>
      <c r="CZ29" s="663">
        <v>11.887</v>
      </c>
      <c r="DA29" s="663">
        <v>13.316000000000001</v>
      </c>
      <c r="DB29" s="663">
        <v>13.381</v>
      </c>
      <c r="DC29" s="663">
        <v>12.123000000000001</v>
      </c>
      <c r="DD29" s="663">
        <v>10.582000000000003</v>
      </c>
      <c r="DE29" s="663">
        <v>8.8720000000000034</v>
      </c>
      <c r="DF29" s="663">
        <v>393.02700000000101</v>
      </c>
      <c r="DG29" s="663">
        <v>318.13600000000099</v>
      </c>
      <c r="DH29" s="663">
        <v>277.65300000000093</v>
      </c>
      <c r="DI29" s="663">
        <v>235.52400000000085</v>
      </c>
      <c r="DJ29" s="663">
        <v>219.5150000000009</v>
      </c>
      <c r="DK29" s="663">
        <v>185.26800000000085</v>
      </c>
      <c r="DL29" s="665">
        <v>20.04</v>
      </c>
      <c r="DM29" s="666">
        <v>14.73</v>
      </c>
      <c r="DN29" s="666">
        <v>11.84</v>
      </c>
      <c r="DO29" s="666">
        <v>9.838000000000001</v>
      </c>
      <c r="DP29" s="666">
        <v>7.782</v>
      </c>
      <c r="DQ29" s="663">
        <v>5.7409999999999997</v>
      </c>
      <c r="DR29" s="663">
        <v>2402.9049999999997</v>
      </c>
      <c r="DS29" s="663">
        <v>2812.942</v>
      </c>
      <c r="DT29" s="663">
        <v>3197.6410000000001</v>
      </c>
      <c r="DU29" s="663">
        <v>3087.0590000000002</v>
      </c>
      <c r="DV29" s="663">
        <v>3132.1979999999999</v>
      </c>
      <c r="DW29" s="663">
        <v>3252.212</v>
      </c>
      <c r="DX29" s="663">
        <v>61.783999999999992</v>
      </c>
      <c r="DY29" s="663">
        <v>48.922999999999995</v>
      </c>
      <c r="DZ29" s="663">
        <v>42.283000000000001</v>
      </c>
      <c r="EA29" s="663">
        <v>39.033000000000001</v>
      </c>
      <c r="EB29" s="663">
        <v>32.631</v>
      </c>
      <c r="EC29" s="663">
        <v>27.21</v>
      </c>
      <c r="ED29" s="663">
        <v>128.03399999999999</v>
      </c>
      <c r="EE29" s="663">
        <v>114.19799999999998</v>
      </c>
      <c r="EF29" s="663">
        <v>105.60000000000001</v>
      </c>
      <c r="EG29" s="663">
        <v>97.834000000000003</v>
      </c>
      <c r="EH29" s="663">
        <v>87.811999999999998</v>
      </c>
      <c r="EI29" s="663">
        <v>85.937999999999988</v>
      </c>
      <c r="EJ29" s="663">
        <v>240.06799999999998</v>
      </c>
      <c r="EK29" s="663">
        <v>235.08200000000002</v>
      </c>
      <c r="EL29" s="663">
        <v>250.73200000000003</v>
      </c>
      <c r="EM29" s="663">
        <v>249.50700000000001</v>
      </c>
      <c r="EN29" s="663">
        <v>266.54200000000003</v>
      </c>
      <c r="EO29" s="663">
        <v>386.42599999999999</v>
      </c>
      <c r="EP29" s="663">
        <v>12186.756000000001</v>
      </c>
      <c r="EQ29" s="663">
        <v>12158.741000000002</v>
      </c>
      <c r="ER29" s="663">
        <v>12483.093999999997</v>
      </c>
      <c r="ES29" s="663">
        <f>K29+Q29+AC29+AI29+AO29+AU29+DC29+BA29+BG29+BM29+BS29+BY29+W29+CE29+CK29+CQ29+CW29+DI29+DO29+DU29+EA29+EG29+EM29</f>
        <v>11731.787</v>
      </c>
      <c r="ET29" s="663">
        <f>L29+R29+AD29+AJ29+AP29+AV29+BB29+BH29+BN29+BT29+BZ29+X29+CF29+CL29+CR29+CX29+DD29+DJ29+DP29+DV29+EB29+EH29+EN29</f>
        <v>11309.394</v>
      </c>
      <c r="EU29" s="663">
        <v>11246.983999999999</v>
      </c>
      <c r="EV29" s="663">
        <v>15985.429</v>
      </c>
      <c r="EW29" s="663">
        <v>15417.664000000001</v>
      </c>
      <c r="EX29" s="663">
        <v>15497.749999999996</v>
      </c>
      <c r="EY29" s="667">
        <f>E29+ES29</f>
        <v>13712.876</v>
      </c>
      <c r="EZ29" s="666">
        <f>ET29+F29</f>
        <v>12336.628000000001</v>
      </c>
      <c r="FA29" s="663">
        <v>12108.404999999999</v>
      </c>
    </row>
    <row r="30" spans="1:157" x14ac:dyDescent="0.2">
      <c r="A30" s="644" t="s">
        <v>212</v>
      </c>
      <c r="B30" s="663"/>
      <c r="C30" s="663"/>
      <c r="D30" s="663"/>
      <c r="E30" s="663"/>
      <c r="F30" s="663"/>
      <c r="G30" s="663"/>
      <c r="H30" s="668"/>
      <c r="I30" s="668"/>
      <c r="J30" s="668"/>
      <c r="K30" s="668"/>
      <c r="L30" s="668"/>
      <c r="M30" s="663"/>
      <c r="N30" s="669"/>
      <c r="O30" s="669"/>
      <c r="P30" s="669"/>
      <c r="Q30" s="669"/>
      <c r="R30" s="669"/>
      <c r="S30" s="663"/>
      <c r="T30" s="663"/>
      <c r="U30" s="663"/>
      <c r="V30" s="663"/>
      <c r="W30" s="663"/>
      <c r="X30" s="663"/>
      <c r="Y30" s="663"/>
      <c r="Z30" s="669"/>
      <c r="AA30" s="669"/>
      <c r="AB30" s="669"/>
      <c r="AC30" s="669"/>
      <c r="AD30" s="669"/>
      <c r="AE30" s="663"/>
      <c r="AF30" s="669"/>
      <c r="AG30" s="669"/>
      <c r="AH30" s="669"/>
      <c r="AI30" s="669"/>
      <c r="AJ30" s="669"/>
      <c r="AK30" s="663"/>
      <c r="AL30" s="669"/>
      <c r="AM30" s="669"/>
      <c r="AN30" s="669"/>
      <c r="AO30" s="669"/>
      <c r="AP30" s="669"/>
      <c r="AQ30" s="663"/>
      <c r="AR30" s="669"/>
      <c r="AS30" s="669"/>
      <c r="AT30" s="669"/>
      <c r="AU30" s="669"/>
      <c r="AV30" s="669"/>
      <c r="AW30" s="663"/>
      <c r="AX30" s="669" t="s">
        <v>191</v>
      </c>
      <c r="AY30" s="669" t="s">
        <v>191</v>
      </c>
      <c r="AZ30" s="669" t="s">
        <v>191</v>
      </c>
      <c r="BA30" s="669" t="s">
        <v>191</v>
      </c>
      <c r="BB30" s="669"/>
      <c r="BC30" s="663" t="s">
        <v>191</v>
      </c>
      <c r="BD30" s="669"/>
      <c r="BE30" s="669"/>
      <c r="BF30" s="669"/>
      <c r="BG30" s="669"/>
      <c r="BH30" s="669"/>
      <c r="BI30" s="663"/>
      <c r="BJ30" s="669"/>
      <c r="BK30" s="669"/>
      <c r="BL30" s="669"/>
      <c r="BM30" s="669"/>
      <c r="BN30" s="669"/>
      <c r="BO30" s="663"/>
      <c r="BP30" s="669"/>
      <c r="BQ30" s="669"/>
      <c r="BR30" s="669"/>
      <c r="BS30" s="669"/>
      <c r="BT30" s="669"/>
      <c r="BU30" s="663"/>
      <c r="BV30" s="669"/>
      <c r="BW30" s="669"/>
      <c r="BX30" s="669"/>
      <c r="BY30" s="669"/>
      <c r="BZ30" s="669"/>
      <c r="CA30" s="663"/>
      <c r="CB30" s="669"/>
      <c r="CC30" s="669"/>
      <c r="CD30" s="669"/>
      <c r="CE30" s="669"/>
      <c r="CF30" s="669"/>
      <c r="CG30" s="663"/>
      <c r="CH30" s="670"/>
      <c r="CI30" s="670"/>
      <c r="CJ30" s="670"/>
      <c r="CK30" s="670"/>
      <c r="CL30" s="670"/>
      <c r="CM30" s="663"/>
      <c r="CN30" s="669"/>
      <c r="CO30" s="669"/>
      <c r="CP30" s="669"/>
      <c r="CQ30" s="669"/>
      <c r="CR30" s="669"/>
      <c r="CS30" s="663"/>
      <c r="CT30" s="669"/>
      <c r="CU30" s="669"/>
      <c r="CV30" s="669"/>
      <c r="CW30" s="669"/>
      <c r="CX30" s="669"/>
      <c r="CY30" s="663"/>
      <c r="CZ30" s="669"/>
      <c r="DA30" s="669"/>
      <c r="DB30" s="669"/>
      <c r="DC30" s="669"/>
      <c r="DD30" s="669"/>
      <c r="DE30" s="663"/>
      <c r="DF30" s="669"/>
      <c r="DG30" s="669"/>
      <c r="DH30" s="669"/>
      <c r="DI30" s="669"/>
      <c r="DJ30" s="669"/>
      <c r="DK30" s="663"/>
      <c r="DL30" s="665"/>
      <c r="DM30" s="666"/>
      <c r="DN30" s="666"/>
      <c r="DO30" s="666"/>
      <c r="DP30" s="666"/>
      <c r="DQ30" s="663"/>
      <c r="DR30" s="669"/>
      <c r="DS30" s="669"/>
      <c r="DT30" s="669"/>
      <c r="DU30" s="669"/>
      <c r="DV30" s="669"/>
      <c r="DW30" s="663"/>
      <c r="DX30" s="663"/>
      <c r="DY30" s="663"/>
      <c r="DZ30" s="663"/>
      <c r="EA30" s="663"/>
      <c r="EB30" s="663"/>
      <c r="EC30" s="663"/>
      <c r="ED30" s="663"/>
      <c r="EE30" s="663"/>
      <c r="EF30" s="663"/>
      <c r="EG30" s="663"/>
      <c r="EH30" s="663"/>
      <c r="EI30" s="663"/>
      <c r="EJ30" s="669"/>
      <c r="EK30" s="669"/>
      <c r="EL30" s="669"/>
      <c r="EM30" s="669"/>
      <c r="EN30" s="669"/>
      <c r="EO30" s="663"/>
      <c r="EP30" s="663"/>
      <c r="EQ30" s="663"/>
      <c r="ER30" s="663"/>
      <c r="ES30" s="663"/>
      <c r="ET30" s="663"/>
      <c r="EU30" s="663"/>
      <c r="EV30" s="663"/>
      <c r="EW30" s="663"/>
      <c r="EX30" s="663"/>
      <c r="EY30" s="667"/>
      <c r="EZ30" s="666"/>
      <c r="FA30" s="663"/>
    </row>
    <row r="31" spans="1:157" x14ac:dyDescent="0.2">
      <c r="A31" s="649" t="s">
        <v>190</v>
      </c>
      <c r="B31" s="663">
        <v>0</v>
      </c>
      <c r="C31" s="663">
        <v>0</v>
      </c>
      <c r="D31" s="663">
        <v>0</v>
      </c>
      <c r="E31" s="663">
        <v>0</v>
      </c>
      <c r="F31" s="663">
        <v>0</v>
      </c>
      <c r="G31" s="663">
        <v>0</v>
      </c>
      <c r="H31" s="664">
        <v>0</v>
      </c>
      <c r="I31" s="664">
        <v>0</v>
      </c>
      <c r="J31" s="664">
        <v>0</v>
      </c>
      <c r="K31" s="664">
        <v>0</v>
      </c>
      <c r="L31" s="664">
        <v>0</v>
      </c>
      <c r="M31" s="663">
        <v>0</v>
      </c>
      <c r="N31" s="663">
        <v>0</v>
      </c>
      <c r="O31" s="663">
        <v>0</v>
      </c>
      <c r="P31" s="663">
        <v>0</v>
      </c>
      <c r="Q31" s="663">
        <v>0</v>
      </c>
      <c r="R31" s="663">
        <v>0</v>
      </c>
      <c r="S31" s="663">
        <v>0</v>
      </c>
      <c r="T31" s="663">
        <v>0</v>
      </c>
      <c r="U31" s="663">
        <v>0</v>
      </c>
      <c r="V31" s="663">
        <v>0</v>
      </c>
      <c r="W31" s="663">
        <v>0</v>
      </c>
      <c r="X31" s="663">
        <v>0</v>
      </c>
      <c r="Y31" s="663">
        <v>0</v>
      </c>
      <c r="Z31" s="663">
        <v>0</v>
      </c>
      <c r="AA31" s="663">
        <v>0</v>
      </c>
      <c r="AB31" s="663">
        <v>0</v>
      </c>
      <c r="AC31" s="663">
        <v>0</v>
      </c>
      <c r="AD31" s="663">
        <v>0</v>
      </c>
      <c r="AE31" s="663">
        <v>0</v>
      </c>
      <c r="AF31" s="663">
        <v>0</v>
      </c>
      <c r="AG31" s="663">
        <v>0</v>
      </c>
      <c r="AH31" s="663">
        <v>0</v>
      </c>
      <c r="AI31" s="663">
        <v>0</v>
      </c>
      <c r="AJ31" s="663">
        <v>0</v>
      </c>
      <c r="AK31" s="663"/>
      <c r="AL31" s="663">
        <v>0</v>
      </c>
      <c r="AM31" s="663">
        <v>0</v>
      </c>
      <c r="AN31" s="663">
        <v>0</v>
      </c>
      <c r="AO31" s="663">
        <v>0</v>
      </c>
      <c r="AP31" s="663">
        <v>0</v>
      </c>
      <c r="AQ31" s="663">
        <v>0</v>
      </c>
      <c r="AR31" s="663">
        <v>0</v>
      </c>
      <c r="AS31" s="663">
        <v>0</v>
      </c>
      <c r="AT31" s="663">
        <v>0</v>
      </c>
      <c r="AU31" s="663">
        <v>0</v>
      </c>
      <c r="AV31" s="663">
        <v>0</v>
      </c>
      <c r="AW31" s="663">
        <v>0</v>
      </c>
      <c r="AX31" s="663">
        <v>0</v>
      </c>
      <c r="AY31" s="663">
        <v>0</v>
      </c>
      <c r="AZ31" s="663">
        <v>0</v>
      </c>
      <c r="BA31" s="663">
        <v>0</v>
      </c>
      <c r="BB31" s="663">
        <v>0</v>
      </c>
      <c r="BC31" s="663">
        <v>0</v>
      </c>
      <c r="BD31" s="663">
        <v>0</v>
      </c>
      <c r="BE31" s="663">
        <v>0</v>
      </c>
      <c r="BF31" s="663">
        <v>0</v>
      </c>
      <c r="BG31" s="663">
        <v>0</v>
      </c>
      <c r="BH31" s="663">
        <v>0</v>
      </c>
      <c r="BI31" s="663">
        <v>0</v>
      </c>
      <c r="BJ31" s="663">
        <v>0</v>
      </c>
      <c r="BK31" s="663">
        <v>0</v>
      </c>
      <c r="BL31" s="663">
        <v>0</v>
      </c>
      <c r="BM31" s="663">
        <v>0</v>
      </c>
      <c r="BN31" s="663">
        <v>0</v>
      </c>
      <c r="BO31" s="663">
        <v>0</v>
      </c>
      <c r="BP31" s="663">
        <v>0</v>
      </c>
      <c r="BQ31" s="663">
        <v>0</v>
      </c>
      <c r="BR31" s="663">
        <v>0</v>
      </c>
      <c r="BS31" s="663">
        <v>0</v>
      </c>
      <c r="BT31" s="663">
        <v>0</v>
      </c>
      <c r="BU31" s="663">
        <v>0</v>
      </c>
      <c r="BV31" s="663">
        <v>0</v>
      </c>
      <c r="BW31" s="663">
        <v>0</v>
      </c>
      <c r="BX31" s="663">
        <v>0</v>
      </c>
      <c r="BY31" s="663">
        <v>0</v>
      </c>
      <c r="BZ31" s="663">
        <v>0</v>
      </c>
      <c r="CA31" s="663">
        <v>0</v>
      </c>
      <c r="CB31" s="663">
        <v>0</v>
      </c>
      <c r="CC31" s="663">
        <v>0</v>
      </c>
      <c r="CD31" s="663">
        <v>0</v>
      </c>
      <c r="CE31" s="663">
        <v>0</v>
      </c>
      <c r="CF31" s="663">
        <v>0</v>
      </c>
      <c r="CG31" s="663">
        <v>0</v>
      </c>
      <c r="CH31" s="663">
        <v>0</v>
      </c>
      <c r="CI31" s="663">
        <v>0</v>
      </c>
      <c r="CJ31" s="663">
        <v>0</v>
      </c>
      <c r="CK31" s="663"/>
      <c r="CL31" s="663">
        <v>0</v>
      </c>
      <c r="CM31" s="663">
        <v>0</v>
      </c>
      <c r="CN31" s="663">
        <v>0</v>
      </c>
      <c r="CO31" s="663">
        <v>0</v>
      </c>
      <c r="CP31" s="663">
        <v>0</v>
      </c>
      <c r="CQ31" s="663">
        <v>0</v>
      </c>
      <c r="CR31" s="663"/>
      <c r="CS31" s="663">
        <v>0</v>
      </c>
      <c r="CT31" s="663">
        <v>0</v>
      </c>
      <c r="CU31" s="663">
        <v>0</v>
      </c>
      <c r="CV31" s="663">
        <v>0</v>
      </c>
      <c r="CW31" s="663">
        <v>0</v>
      </c>
      <c r="CX31" s="663">
        <v>0</v>
      </c>
      <c r="CY31" s="663">
        <v>0</v>
      </c>
      <c r="CZ31" s="663">
        <v>0</v>
      </c>
      <c r="DA31" s="663">
        <v>0</v>
      </c>
      <c r="DB31" s="663">
        <v>0</v>
      </c>
      <c r="DC31" s="663">
        <v>0</v>
      </c>
      <c r="DD31" s="663">
        <v>0</v>
      </c>
      <c r="DE31" s="663">
        <v>0</v>
      </c>
      <c r="DF31" s="663">
        <v>0</v>
      </c>
      <c r="DG31" s="663">
        <v>0</v>
      </c>
      <c r="DH31" s="663">
        <v>0</v>
      </c>
      <c r="DI31" s="663">
        <v>0</v>
      </c>
      <c r="DJ31" s="663">
        <v>0</v>
      </c>
      <c r="DK31" s="663">
        <v>0</v>
      </c>
      <c r="DL31" s="665">
        <v>0</v>
      </c>
      <c r="DM31" s="666">
        <v>0</v>
      </c>
      <c r="DN31" s="666">
        <v>0</v>
      </c>
      <c r="DO31" s="666">
        <v>0</v>
      </c>
      <c r="DP31" s="666">
        <v>0</v>
      </c>
      <c r="DQ31" s="663">
        <v>0</v>
      </c>
      <c r="DR31" s="663">
        <v>0</v>
      </c>
      <c r="DS31" s="663">
        <v>0</v>
      </c>
      <c r="DT31" s="663">
        <v>0</v>
      </c>
      <c r="DU31" s="663">
        <v>0</v>
      </c>
      <c r="DV31" s="663">
        <v>0</v>
      </c>
      <c r="DW31" s="663">
        <v>0</v>
      </c>
      <c r="DX31" s="663">
        <v>0</v>
      </c>
      <c r="DY31" s="663">
        <v>0</v>
      </c>
      <c r="DZ31" s="663">
        <v>0</v>
      </c>
      <c r="EA31" s="663">
        <v>0</v>
      </c>
      <c r="EB31" s="663">
        <v>0</v>
      </c>
      <c r="EC31" s="663">
        <v>0</v>
      </c>
      <c r="ED31" s="663">
        <v>0</v>
      </c>
      <c r="EE31" s="663">
        <v>0</v>
      </c>
      <c r="EF31" s="663">
        <v>0</v>
      </c>
      <c r="EG31" s="663">
        <v>0</v>
      </c>
      <c r="EH31" s="663">
        <v>0</v>
      </c>
      <c r="EI31" s="663">
        <v>0</v>
      </c>
      <c r="EJ31" s="663">
        <v>0</v>
      </c>
      <c r="EK31" s="663">
        <v>0</v>
      </c>
      <c r="EL31" s="663">
        <v>0</v>
      </c>
      <c r="EM31" s="663">
        <v>0</v>
      </c>
      <c r="EN31" s="663">
        <v>0</v>
      </c>
      <c r="EO31" s="663">
        <v>0</v>
      </c>
      <c r="EP31" s="663">
        <v>0</v>
      </c>
      <c r="EQ31" s="663">
        <v>0</v>
      </c>
      <c r="ER31" s="663">
        <v>0</v>
      </c>
      <c r="ES31" s="663">
        <f>K31+Q31+AC31+AI31+AO31+AU31+DC31+BA31+BG31+BM31+BS31+BY31+W31+CE31+CK31+CQ31+CW31+DI31+DO31+DU31+EA31+EG31+EM31</f>
        <v>0</v>
      </c>
      <c r="ET31" s="663">
        <f>L31+R31+AD31+AJ31+AP31+AV31+BB31+BH31+BN31+BT31+BZ31+X31+CF31+CL31+CR31+CX31+DD31+DJ31+DP31+DV31+EB31+EH31+EN31</f>
        <v>0</v>
      </c>
      <c r="EU31" s="663">
        <v>0</v>
      </c>
      <c r="EV31" s="663">
        <v>0</v>
      </c>
      <c r="EW31" s="663">
        <v>0</v>
      </c>
      <c r="EX31" s="663">
        <v>0</v>
      </c>
      <c r="EY31" s="667">
        <f>E31+ES31</f>
        <v>0</v>
      </c>
      <c r="EZ31" s="666">
        <f>ET31+F31</f>
        <v>0</v>
      </c>
      <c r="FA31" s="663">
        <v>0</v>
      </c>
    </row>
    <row r="32" spans="1:157" x14ac:dyDescent="0.2">
      <c r="A32" s="649" t="s">
        <v>189</v>
      </c>
      <c r="B32" s="663">
        <v>0</v>
      </c>
      <c r="C32" s="663">
        <v>0</v>
      </c>
      <c r="D32" s="663">
        <v>0</v>
      </c>
      <c r="E32" s="663">
        <v>0</v>
      </c>
      <c r="F32" s="663">
        <v>0</v>
      </c>
      <c r="G32" s="663">
        <v>0</v>
      </c>
      <c r="H32" s="664">
        <v>0</v>
      </c>
      <c r="I32" s="664">
        <v>0</v>
      </c>
      <c r="J32" s="664">
        <v>0</v>
      </c>
      <c r="K32" s="664">
        <v>0</v>
      </c>
      <c r="L32" s="664">
        <v>0</v>
      </c>
      <c r="M32" s="663">
        <v>0</v>
      </c>
      <c r="N32" s="663">
        <v>0</v>
      </c>
      <c r="O32" s="663">
        <v>0</v>
      </c>
      <c r="P32" s="663">
        <v>0</v>
      </c>
      <c r="Q32" s="663">
        <v>0</v>
      </c>
      <c r="R32" s="663">
        <v>0</v>
      </c>
      <c r="S32" s="663">
        <v>0</v>
      </c>
      <c r="T32" s="663">
        <v>0</v>
      </c>
      <c r="U32" s="663">
        <v>0</v>
      </c>
      <c r="V32" s="663">
        <v>0</v>
      </c>
      <c r="W32" s="663">
        <v>0</v>
      </c>
      <c r="X32" s="663">
        <v>0</v>
      </c>
      <c r="Y32" s="663">
        <v>0</v>
      </c>
      <c r="Z32" s="663">
        <v>0</v>
      </c>
      <c r="AA32" s="663">
        <v>0</v>
      </c>
      <c r="AB32" s="663">
        <v>0</v>
      </c>
      <c r="AC32" s="663">
        <v>0</v>
      </c>
      <c r="AD32" s="663">
        <v>0</v>
      </c>
      <c r="AE32" s="663">
        <v>0</v>
      </c>
      <c r="AF32" s="663">
        <v>0</v>
      </c>
      <c r="AG32" s="663">
        <v>0</v>
      </c>
      <c r="AH32" s="663">
        <v>0</v>
      </c>
      <c r="AI32" s="663">
        <v>0</v>
      </c>
      <c r="AJ32" s="663">
        <v>0</v>
      </c>
      <c r="AK32" s="663"/>
      <c r="AL32" s="663">
        <v>0</v>
      </c>
      <c r="AM32" s="663">
        <v>0</v>
      </c>
      <c r="AN32" s="663">
        <v>0</v>
      </c>
      <c r="AO32" s="663">
        <v>0</v>
      </c>
      <c r="AP32" s="663">
        <v>0</v>
      </c>
      <c r="AQ32" s="663">
        <v>0</v>
      </c>
      <c r="AR32" s="663">
        <v>0</v>
      </c>
      <c r="AS32" s="663">
        <v>0</v>
      </c>
      <c r="AT32" s="663">
        <v>0</v>
      </c>
      <c r="AU32" s="663">
        <v>0</v>
      </c>
      <c r="AV32" s="663">
        <v>0</v>
      </c>
      <c r="AW32" s="663">
        <v>0</v>
      </c>
      <c r="AX32" s="663">
        <v>0</v>
      </c>
      <c r="AY32" s="663">
        <v>0</v>
      </c>
      <c r="AZ32" s="663">
        <v>0</v>
      </c>
      <c r="BA32" s="663">
        <v>0</v>
      </c>
      <c r="BB32" s="663">
        <v>0</v>
      </c>
      <c r="BC32" s="663">
        <v>0</v>
      </c>
      <c r="BD32" s="663">
        <v>0</v>
      </c>
      <c r="BE32" s="663">
        <v>0</v>
      </c>
      <c r="BF32" s="663">
        <v>0</v>
      </c>
      <c r="BG32" s="663">
        <v>0</v>
      </c>
      <c r="BH32" s="663">
        <v>0</v>
      </c>
      <c r="BI32" s="663">
        <v>0</v>
      </c>
      <c r="BJ32" s="663">
        <v>0</v>
      </c>
      <c r="BK32" s="663">
        <v>0</v>
      </c>
      <c r="BL32" s="663">
        <v>0</v>
      </c>
      <c r="BM32" s="663">
        <v>0</v>
      </c>
      <c r="BN32" s="663">
        <v>0</v>
      </c>
      <c r="BO32" s="663">
        <v>0</v>
      </c>
      <c r="BP32" s="663">
        <v>0</v>
      </c>
      <c r="BQ32" s="663">
        <v>0</v>
      </c>
      <c r="BR32" s="663">
        <v>0</v>
      </c>
      <c r="BS32" s="663">
        <v>0</v>
      </c>
      <c r="BT32" s="663">
        <v>0</v>
      </c>
      <c r="BU32" s="663">
        <v>0</v>
      </c>
      <c r="BV32" s="663">
        <v>0</v>
      </c>
      <c r="BW32" s="663">
        <v>0</v>
      </c>
      <c r="BX32" s="663">
        <v>0</v>
      </c>
      <c r="BY32" s="663">
        <v>0</v>
      </c>
      <c r="BZ32" s="663">
        <v>0</v>
      </c>
      <c r="CA32" s="663">
        <v>0</v>
      </c>
      <c r="CB32" s="663">
        <v>0</v>
      </c>
      <c r="CC32" s="663">
        <v>0</v>
      </c>
      <c r="CD32" s="663">
        <v>0</v>
      </c>
      <c r="CE32" s="663">
        <v>0</v>
      </c>
      <c r="CF32" s="663">
        <v>0</v>
      </c>
      <c r="CG32" s="663">
        <v>0</v>
      </c>
      <c r="CH32" s="663">
        <v>0</v>
      </c>
      <c r="CI32" s="663">
        <v>0</v>
      </c>
      <c r="CJ32" s="663">
        <v>0</v>
      </c>
      <c r="CK32" s="663"/>
      <c r="CL32" s="663">
        <v>0</v>
      </c>
      <c r="CM32" s="663">
        <v>0</v>
      </c>
      <c r="CN32" s="663">
        <v>0</v>
      </c>
      <c r="CO32" s="663">
        <v>0</v>
      </c>
      <c r="CP32" s="663">
        <v>0</v>
      </c>
      <c r="CQ32" s="663">
        <v>0</v>
      </c>
      <c r="CR32" s="663">
        <v>0</v>
      </c>
      <c r="CS32" s="663">
        <v>0</v>
      </c>
      <c r="CT32" s="663">
        <v>0</v>
      </c>
      <c r="CU32" s="663">
        <v>0</v>
      </c>
      <c r="CV32" s="663">
        <v>0</v>
      </c>
      <c r="CW32" s="663">
        <v>0</v>
      </c>
      <c r="CX32" s="663">
        <v>0</v>
      </c>
      <c r="CY32" s="663">
        <v>0</v>
      </c>
      <c r="CZ32" s="663">
        <v>0</v>
      </c>
      <c r="DA32" s="663">
        <v>0</v>
      </c>
      <c r="DB32" s="663">
        <v>0</v>
      </c>
      <c r="DC32" s="663">
        <v>0</v>
      </c>
      <c r="DD32" s="663">
        <v>0</v>
      </c>
      <c r="DE32" s="663">
        <v>0</v>
      </c>
      <c r="DF32" s="663">
        <v>0</v>
      </c>
      <c r="DG32" s="663">
        <v>0</v>
      </c>
      <c r="DH32" s="663">
        <v>0</v>
      </c>
      <c r="DI32" s="663">
        <v>0</v>
      </c>
      <c r="DJ32" s="663">
        <v>0</v>
      </c>
      <c r="DK32" s="663">
        <v>0</v>
      </c>
      <c r="DL32" s="665">
        <v>0</v>
      </c>
      <c r="DM32" s="666">
        <v>0</v>
      </c>
      <c r="DN32" s="666">
        <v>0</v>
      </c>
      <c r="DO32" s="666">
        <v>0</v>
      </c>
      <c r="DP32" s="666">
        <v>0</v>
      </c>
      <c r="DQ32" s="663">
        <v>0</v>
      </c>
      <c r="DR32" s="663">
        <v>0</v>
      </c>
      <c r="DS32" s="663">
        <v>0</v>
      </c>
      <c r="DT32" s="663">
        <v>0</v>
      </c>
      <c r="DU32" s="663">
        <v>0</v>
      </c>
      <c r="DV32" s="663">
        <v>0</v>
      </c>
      <c r="DW32" s="663">
        <v>0</v>
      </c>
      <c r="DX32" s="663">
        <v>0</v>
      </c>
      <c r="DY32" s="663">
        <v>0</v>
      </c>
      <c r="DZ32" s="663">
        <v>0</v>
      </c>
      <c r="EA32" s="663">
        <v>0</v>
      </c>
      <c r="EB32" s="663">
        <v>0</v>
      </c>
      <c r="EC32" s="663">
        <v>0</v>
      </c>
      <c r="ED32" s="663">
        <v>0</v>
      </c>
      <c r="EE32" s="663">
        <v>0</v>
      </c>
      <c r="EF32" s="663">
        <v>0</v>
      </c>
      <c r="EG32" s="663">
        <v>0</v>
      </c>
      <c r="EH32" s="663">
        <v>0</v>
      </c>
      <c r="EI32" s="663">
        <v>0</v>
      </c>
      <c r="EJ32" s="663">
        <v>0</v>
      </c>
      <c r="EK32" s="663">
        <v>0</v>
      </c>
      <c r="EL32" s="663">
        <v>0</v>
      </c>
      <c r="EM32" s="663">
        <v>0</v>
      </c>
      <c r="EN32" s="663">
        <v>0</v>
      </c>
      <c r="EO32" s="663">
        <v>0</v>
      </c>
      <c r="EP32" s="663">
        <v>0</v>
      </c>
      <c r="EQ32" s="663">
        <v>0</v>
      </c>
      <c r="ER32" s="663">
        <v>0</v>
      </c>
      <c r="ES32" s="663">
        <f>K32+Q32+AC32+AI32+AO32+AU32+DC32+BA32+BG32+BM32+BS32+BY32+W32+CE32+CK32+CQ32+CW32+DI32+DO32+DU32+EA32+EG32+EM32</f>
        <v>0</v>
      </c>
      <c r="ET32" s="663">
        <f>L32+R32+AD32+AJ32+AP32+AV32+BB32+BH32+BN32+BT32+BZ32+X32+CF32+CL32+CR32+CX32+DD32+DJ32+DP32+DV32+EB32+EH32+EN32</f>
        <v>0</v>
      </c>
      <c r="EU32" s="663">
        <v>0</v>
      </c>
      <c r="EV32" s="663">
        <v>0</v>
      </c>
      <c r="EW32" s="663">
        <v>0</v>
      </c>
      <c r="EX32" s="663">
        <v>0</v>
      </c>
      <c r="EY32" s="667">
        <f>E32+ES32</f>
        <v>0</v>
      </c>
      <c r="EZ32" s="666">
        <f>ET32+F32</f>
        <v>0</v>
      </c>
      <c r="FA32" s="663">
        <v>0</v>
      </c>
    </row>
    <row r="33" spans="1:157" x14ac:dyDescent="0.2">
      <c r="A33" s="649" t="s">
        <v>188</v>
      </c>
      <c r="B33" s="663">
        <v>0</v>
      </c>
      <c r="C33" s="663">
        <v>0</v>
      </c>
      <c r="D33" s="663">
        <v>0</v>
      </c>
      <c r="E33" s="663">
        <v>0</v>
      </c>
      <c r="F33" s="663">
        <v>0</v>
      </c>
      <c r="G33" s="663">
        <v>0</v>
      </c>
      <c r="H33" s="664">
        <v>0</v>
      </c>
      <c r="I33" s="664">
        <v>0</v>
      </c>
      <c r="J33" s="664">
        <v>0</v>
      </c>
      <c r="K33" s="664">
        <v>0</v>
      </c>
      <c r="L33" s="664">
        <v>0</v>
      </c>
      <c r="M33" s="663">
        <v>0</v>
      </c>
      <c r="N33" s="663">
        <v>0</v>
      </c>
      <c r="O33" s="663">
        <v>0</v>
      </c>
      <c r="P33" s="663">
        <v>0</v>
      </c>
      <c r="Q33" s="663">
        <v>0</v>
      </c>
      <c r="R33" s="663">
        <v>0</v>
      </c>
      <c r="S33" s="663">
        <v>0</v>
      </c>
      <c r="T33" s="663">
        <v>0</v>
      </c>
      <c r="U33" s="663">
        <v>0</v>
      </c>
      <c r="V33" s="663">
        <v>0</v>
      </c>
      <c r="W33" s="663">
        <v>0</v>
      </c>
      <c r="X33" s="663">
        <v>0</v>
      </c>
      <c r="Y33" s="663">
        <v>0</v>
      </c>
      <c r="Z33" s="663">
        <v>0</v>
      </c>
      <c r="AA33" s="663">
        <v>0</v>
      </c>
      <c r="AB33" s="663">
        <v>0</v>
      </c>
      <c r="AC33" s="663">
        <v>0</v>
      </c>
      <c r="AD33" s="663">
        <v>0</v>
      </c>
      <c r="AE33" s="663">
        <v>0</v>
      </c>
      <c r="AF33" s="663">
        <v>0</v>
      </c>
      <c r="AG33" s="663">
        <v>0</v>
      </c>
      <c r="AH33" s="663">
        <v>0</v>
      </c>
      <c r="AI33" s="663">
        <v>0</v>
      </c>
      <c r="AJ33" s="663">
        <v>0</v>
      </c>
      <c r="AK33" s="663"/>
      <c r="AL33" s="663">
        <v>0</v>
      </c>
      <c r="AM33" s="663">
        <v>0</v>
      </c>
      <c r="AN33" s="663">
        <v>0</v>
      </c>
      <c r="AO33" s="663">
        <v>0</v>
      </c>
      <c r="AP33" s="663">
        <v>0</v>
      </c>
      <c r="AQ33" s="663">
        <v>0</v>
      </c>
      <c r="AR33" s="663">
        <v>0</v>
      </c>
      <c r="AS33" s="663">
        <v>0</v>
      </c>
      <c r="AT33" s="663">
        <v>0</v>
      </c>
      <c r="AU33" s="663">
        <v>0</v>
      </c>
      <c r="AV33" s="663">
        <v>0</v>
      </c>
      <c r="AW33" s="663">
        <v>0</v>
      </c>
      <c r="AX33" s="663">
        <v>0</v>
      </c>
      <c r="AY33" s="663">
        <v>0</v>
      </c>
      <c r="AZ33" s="663">
        <v>0</v>
      </c>
      <c r="BA33" s="663">
        <v>0</v>
      </c>
      <c r="BB33" s="663">
        <v>0</v>
      </c>
      <c r="BC33" s="663">
        <v>0</v>
      </c>
      <c r="BD33" s="663">
        <v>0</v>
      </c>
      <c r="BE33" s="663">
        <v>0</v>
      </c>
      <c r="BF33" s="663">
        <v>0</v>
      </c>
      <c r="BG33" s="663">
        <v>0</v>
      </c>
      <c r="BH33" s="663">
        <v>0</v>
      </c>
      <c r="BI33" s="663">
        <v>0</v>
      </c>
      <c r="BJ33" s="663">
        <v>0</v>
      </c>
      <c r="BK33" s="663">
        <v>0</v>
      </c>
      <c r="BL33" s="663">
        <v>0</v>
      </c>
      <c r="BM33" s="663">
        <v>0</v>
      </c>
      <c r="BN33" s="663">
        <v>0</v>
      </c>
      <c r="BO33" s="663">
        <v>0</v>
      </c>
      <c r="BP33" s="663">
        <v>0</v>
      </c>
      <c r="BQ33" s="663">
        <v>0</v>
      </c>
      <c r="BR33" s="663">
        <v>0</v>
      </c>
      <c r="BS33" s="663">
        <v>0</v>
      </c>
      <c r="BT33" s="663">
        <v>0</v>
      </c>
      <c r="BU33" s="663">
        <v>0</v>
      </c>
      <c r="BV33" s="663">
        <v>0</v>
      </c>
      <c r="BW33" s="663">
        <v>0</v>
      </c>
      <c r="BX33" s="663">
        <v>0</v>
      </c>
      <c r="BY33" s="663">
        <v>0</v>
      </c>
      <c r="BZ33" s="663">
        <v>0</v>
      </c>
      <c r="CA33" s="663">
        <v>0</v>
      </c>
      <c r="CB33" s="663">
        <v>0</v>
      </c>
      <c r="CC33" s="663">
        <v>0</v>
      </c>
      <c r="CD33" s="663">
        <v>0</v>
      </c>
      <c r="CE33" s="663">
        <v>0</v>
      </c>
      <c r="CF33" s="663">
        <v>0</v>
      </c>
      <c r="CG33" s="663">
        <v>0</v>
      </c>
      <c r="CH33" s="663">
        <v>0</v>
      </c>
      <c r="CI33" s="663">
        <v>0</v>
      </c>
      <c r="CJ33" s="663">
        <v>0</v>
      </c>
      <c r="CK33" s="663"/>
      <c r="CL33" s="663">
        <v>0</v>
      </c>
      <c r="CM33" s="663">
        <v>0</v>
      </c>
      <c r="CN33" s="663">
        <v>0</v>
      </c>
      <c r="CO33" s="663">
        <v>0</v>
      </c>
      <c r="CP33" s="663">
        <v>0</v>
      </c>
      <c r="CQ33" s="663">
        <v>0</v>
      </c>
      <c r="CR33" s="663">
        <v>0</v>
      </c>
      <c r="CS33" s="663">
        <v>0</v>
      </c>
      <c r="CT33" s="663">
        <v>0</v>
      </c>
      <c r="CU33" s="663">
        <v>0</v>
      </c>
      <c r="CV33" s="663">
        <v>0</v>
      </c>
      <c r="CW33" s="663">
        <v>0</v>
      </c>
      <c r="CX33" s="663">
        <v>0</v>
      </c>
      <c r="CY33" s="663">
        <v>0</v>
      </c>
      <c r="CZ33" s="663">
        <v>0</v>
      </c>
      <c r="DA33" s="663">
        <v>0</v>
      </c>
      <c r="DB33" s="663">
        <v>0</v>
      </c>
      <c r="DC33" s="663">
        <v>0</v>
      </c>
      <c r="DD33" s="663">
        <v>0</v>
      </c>
      <c r="DE33" s="663">
        <v>0</v>
      </c>
      <c r="DF33" s="663">
        <v>0</v>
      </c>
      <c r="DG33" s="663">
        <v>0</v>
      </c>
      <c r="DH33" s="663">
        <v>0</v>
      </c>
      <c r="DI33" s="663">
        <v>0</v>
      </c>
      <c r="DJ33" s="663">
        <v>0</v>
      </c>
      <c r="DK33" s="663">
        <v>0</v>
      </c>
      <c r="DL33" s="665">
        <v>0</v>
      </c>
      <c r="DM33" s="666">
        <v>0</v>
      </c>
      <c r="DN33" s="666">
        <v>0</v>
      </c>
      <c r="DO33" s="666">
        <v>0</v>
      </c>
      <c r="DP33" s="666">
        <v>0</v>
      </c>
      <c r="DQ33" s="663">
        <v>0</v>
      </c>
      <c r="DR33" s="663">
        <v>0</v>
      </c>
      <c r="DS33" s="663">
        <v>0</v>
      </c>
      <c r="DT33" s="663">
        <v>0</v>
      </c>
      <c r="DU33" s="663">
        <v>0</v>
      </c>
      <c r="DV33" s="663">
        <v>0</v>
      </c>
      <c r="DW33" s="663">
        <v>0</v>
      </c>
      <c r="DX33" s="663">
        <v>0</v>
      </c>
      <c r="DY33" s="663">
        <v>0</v>
      </c>
      <c r="DZ33" s="663">
        <v>0</v>
      </c>
      <c r="EA33" s="663">
        <v>0</v>
      </c>
      <c r="EB33" s="663">
        <v>0</v>
      </c>
      <c r="EC33" s="663">
        <v>0</v>
      </c>
      <c r="ED33" s="663">
        <v>0</v>
      </c>
      <c r="EE33" s="663">
        <v>0</v>
      </c>
      <c r="EF33" s="663">
        <v>0</v>
      </c>
      <c r="EG33" s="663">
        <v>0</v>
      </c>
      <c r="EH33" s="663">
        <v>0</v>
      </c>
      <c r="EI33" s="663">
        <v>0</v>
      </c>
      <c r="EJ33" s="663">
        <v>0</v>
      </c>
      <c r="EK33" s="663">
        <v>0</v>
      </c>
      <c r="EL33" s="663">
        <v>0</v>
      </c>
      <c r="EM33" s="663">
        <v>0</v>
      </c>
      <c r="EN33" s="663">
        <v>0</v>
      </c>
      <c r="EO33" s="663">
        <v>0</v>
      </c>
      <c r="EP33" s="663">
        <v>0</v>
      </c>
      <c r="EQ33" s="663">
        <v>0</v>
      </c>
      <c r="ER33" s="663">
        <v>0</v>
      </c>
      <c r="ES33" s="663">
        <f>K33+Q33+AC33+AI33+AO33+AU33+DC33+BA33+BG33+BM33+BS33+BY33+W33+CE33+CK33+CQ33+CW33+DI33+DO33+DU33+EA33+EG33+EM33</f>
        <v>0</v>
      </c>
      <c r="ET33" s="663">
        <f>L33+R33+AD33+AJ33+AP33+AV33+BB33+BH33+BN33+BT33+BZ33+X33+CF33+CL33+CR33+CX33+DD33+DJ33+DP33+DV33+EB33+EH33+EN33</f>
        <v>0</v>
      </c>
      <c r="EU33" s="663">
        <v>0</v>
      </c>
      <c r="EV33" s="663">
        <v>0</v>
      </c>
      <c r="EW33" s="663">
        <v>0</v>
      </c>
      <c r="EX33" s="663">
        <v>0</v>
      </c>
      <c r="EY33" s="667">
        <f>E33+ES33</f>
        <v>0</v>
      </c>
      <c r="EZ33" s="666">
        <f>ET33+F33</f>
        <v>0</v>
      </c>
      <c r="FA33" s="663">
        <v>0</v>
      </c>
    </row>
    <row r="34" spans="1:157" x14ac:dyDescent="0.2">
      <c r="A34" s="649" t="s">
        <v>211</v>
      </c>
      <c r="B34" s="663">
        <v>0</v>
      </c>
      <c r="C34" s="663">
        <v>0</v>
      </c>
      <c r="D34" s="663">
        <v>0</v>
      </c>
      <c r="E34" s="663">
        <v>0</v>
      </c>
      <c r="F34" s="663">
        <v>0</v>
      </c>
      <c r="G34" s="663">
        <v>0</v>
      </c>
      <c r="H34" s="664">
        <v>0</v>
      </c>
      <c r="I34" s="664">
        <v>0</v>
      </c>
      <c r="J34" s="664">
        <v>0</v>
      </c>
      <c r="K34" s="664">
        <v>0</v>
      </c>
      <c r="L34" s="664">
        <v>0</v>
      </c>
      <c r="M34" s="663">
        <v>0</v>
      </c>
      <c r="N34" s="663">
        <v>0</v>
      </c>
      <c r="O34" s="663">
        <v>0</v>
      </c>
      <c r="P34" s="663">
        <v>0</v>
      </c>
      <c r="Q34" s="663">
        <v>0</v>
      </c>
      <c r="R34" s="663">
        <v>0</v>
      </c>
      <c r="S34" s="663">
        <v>0</v>
      </c>
      <c r="T34" s="663">
        <v>0</v>
      </c>
      <c r="U34" s="663">
        <v>0</v>
      </c>
      <c r="V34" s="663">
        <v>0</v>
      </c>
      <c r="W34" s="663">
        <v>0</v>
      </c>
      <c r="X34" s="663">
        <v>0</v>
      </c>
      <c r="Y34" s="663">
        <v>0</v>
      </c>
      <c r="Z34" s="663">
        <v>0</v>
      </c>
      <c r="AA34" s="663">
        <v>0</v>
      </c>
      <c r="AB34" s="663">
        <v>0</v>
      </c>
      <c r="AC34" s="663">
        <v>0</v>
      </c>
      <c r="AD34" s="663">
        <v>0</v>
      </c>
      <c r="AE34" s="663">
        <v>0</v>
      </c>
      <c r="AF34" s="663">
        <v>0</v>
      </c>
      <c r="AG34" s="663">
        <v>0</v>
      </c>
      <c r="AH34" s="663">
        <v>0</v>
      </c>
      <c r="AI34" s="663">
        <v>0</v>
      </c>
      <c r="AJ34" s="663">
        <v>0</v>
      </c>
      <c r="AK34" s="663"/>
      <c r="AL34" s="663">
        <v>0</v>
      </c>
      <c r="AM34" s="663">
        <v>0</v>
      </c>
      <c r="AN34" s="663">
        <v>0</v>
      </c>
      <c r="AO34" s="663">
        <v>0</v>
      </c>
      <c r="AP34" s="663">
        <v>0</v>
      </c>
      <c r="AQ34" s="663">
        <v>0</v>
      </c>
      <c r="AR34" s="663">
        <v>0</v>
      </c>
      <c r="AS34" s="663">
        <v>0</v>
      </c>
      <c r="AT34" s="663">
        <v>0</v>
      </c>
      <c r="AU34" s="663">
        <v>0</v>
      </c>
      <c r="AV34" s="663">
        <v>0</v>
      </c>
      <c r="AW34" s="663">
        <v>0</v>
      </c>
      <c r="AX34" s="663">
        <v>0</v>
      </c>
      <c r="AY34" s="663">
        <v>0</v>
      </c>
      <c r="AZ34" s="663">
        <v>0</v>
      </c>
      <c r="BA34" s="663">
        <v>0</v>
      </c>
      <c r="BB34" s="663">
        <v>0</v>
      </c>
      <c r="BC34" s="663">
        <v>0</v>
      </c>
      <c r="BD34" s="663">
        <v>0</v>
      </c>
      <c r="BE34" s="663">
        <v>0</v>
      </c>
      <c r="BF34" s="663">
        <v>0</v>
      </c>
      <c r="BG34" s="663">
        <v>0</v>
      </c>
      <c r="BH34" s="663">
        <v>0</v>
      </c>
      <c r="BI34" s="663">
        <v>0</v>
      </c>
      <c r="BJ34" s="663">
        <v>0</v>
      </c>
      <c r="BK34" s="663">
        <v>0</v>
      </c>
      <c r="BL34" s="663">
        <v>0</v>
      </c>
      <c r="BM34" s="663">
        <v>0</v>
      </c>
      <c r="BN34" s="663">
        <v>0</v>
      </c>
      <c r="BO34" s="663">
        <v>0</v>
      </c>
      <c r="BP34" s="663">
        <v>0</v>
      </c>
      <c r="BQ34" s="663">
        <v>0</v>
      </c>
      <c r="BR34" s="663">
        <v>0</v>
      </c>
      <c r="BS34" s="663">
        <v>0</v>
      </c>
      <c r="BT34" s="663">
        <v>0</v>
      </c>
      <c r="BU34" s="663">
        <v>0</v>
      </c>
      <c r="BV34" s="663">
        <v>0</v>
      </c>
      <c r="BW34" s="663">
        <v>0</v>
      </c>
      <c r="BX34" s="663">
        <v>0</v>
      </c>
      <c r="BY34" s="663">
        <v>0</v>
      </c>
      <c r="BZ34" s="663">
        <v>0</v>
      </c>
      <c r="CA34" s="663">
        <v>0</v>
      </c>
      <c r="CB34" s="663">
        <v>0</v>
      </c>
      <c r="CC34" s="663">
        <v>0</v>
      </c>
      <c r="CD34" s="663">
        <v>0</v>
      </c>
      <c r="CE34" s="663">
        <v>0</v>
      </c>
      <c r="CF34" s="663">
        <v>0</v>
      </c>
      <c r="CG34" s="663">
        <v>0</v>
      </c>
      <c r="CH34" s="663">
        <v>0</v>
      </c>
      <c r="CI34" s="663">
        <v>0</v>
      </c>
      <c r="CJ34" s="663">
        <v>0</v>
      </c>
      <c r="CK34" s="663"/>
      <c r="CL34" s="663">
        <v>0</v>
      </c>
      <c r="CM34" s="663">
        <v>0</v>
      </c>
      <c r="CN34" s="663">
        <v>0</v>
      </c>
      <c r="CO34" s="663">
        <v>0</v>
      </c>
      <c r="CP34" s="663">
        <v>0</v>
      </c>
      <c r="CQ34" s="663">
        <v>0</v>
      </c>
      <c r="CR34" s="663">
        <v>0</v>
      </c>
      <c r="CS34" s="663">
        <v>0</v>
      </c>
      <c r="CT34" s="663">
        <v>0</v>
      </c>
      <c r="CU34" s="663">
        <v>0</v>
      </c>
      <c r="CV34" s="663">
        <v>0</v>
      </c>
      <c r="CW34" s="663">
        <v>0</v>
      </c>
      <c r="CX34" s="663">
        <v>0</v>
      </c>
      <c r="CY34" s="663">
        <v>0</v>
      </c>
      <c r="CZ34" s="663">
        <v>0</v>
      </c>
      <c r="DA34" s="663">
        <v>0</v>
      </c>
      <c r="DB34" s="663">
        <v>0</v>
      </c>
      <c r="DC34" s="663">
        <v>0</v>
      </c>
      <c r="DD34" s="663">
        <v>0</v>
      </c>
      <c r="DE34" s="663">
        <v>0</v>
      </c>
      <c r="DF34" s="663">
        <v>0</v>
      </c>
      <c r="DG34" s="663">
        <v>0</v>
      </c>
      <c r="DH34" s="663">
        <v>0</v>
      </c>
      <c r="DI34" s="663">
        <v>0</v>
      </c>
      <c r="DJ34" s="663">
        <v>0</v>
      </c>
      <c r="DK34" s="663">
        <v>0</v>
      </c>
      <c r="DL34" s="665">
        <v>0</v>
      </c>
      <c r="DM34" s="666">
        <v>0</v>
      </c>
      <c r="DN34" s="666">
        <v>0</v>
      </c>
      <c r="DO34" s="666">
        <v>0</v>
      </c>
      <c r="DP34" s="666">
        <v>0</v>
      </c>
      <c r="DQ34" s="663">
        <v>0</v>
      </c>
      <c r="DR34" s="663">
        <v>0</v>
      </c>
      <c r="DS34" s="663">
        <v>0</v>
      </c>
      <c r="DT34" s="663">
        <v>0</v>
      </c>
      <c r="DU34" s="663">
        <v>0</v>
      </c>
      <c r="DV34" s="663">
        <v>0</v>
      </c>
      <c r="DW34" s="663">
        <v>0</v>
      </c>
      <c r="DX34" s="663">
        <v>0</v>
      </c>
      <c r="DY34" s="663">
        <v>0</v>
      </c>
      <c r="DZ34" s="663">
        <v>0</v>
      </c>
      <c r="EA34" s="663">
        <v>0</v>
      </c>
      <c r="EB34" s="663">
        <v>0</v>
      </c>
      <c r="EC34" s="663">
        <v>0</v>
      </c>
      <c r="ED34" s="663">
        <v>0</v>
      </c>
      <c r="EE34" s="663">
        <v>0</v>
      </c>
      <c r="EF34" s="663">
        <v>0</v>
      </c>
      <c r="EG34" s="663">
        <v>0</v>
      </c>
      <c r="EH34" s="663">
        <v>0</v>
      </c>
      <c r="EI34" s="663">
        <v>0</v>
      </c>
      <c r="EJ34" s="663">
        <v>0</v>
      </c>
      <c r="EK34" s="663">
        <v>0</v>
      </c>
      <c r="EL34" s="663">
        <v>0</v>
      </c>
      <c r="EM34" s="663">
        <v>0</v>
      </c>
      <c r="EN34" s="663">
        <v>0</v>
      </c>
      <c r="EO34" s="663">
        <v>0</v>
      </c>
      <c r="EP34" s="663">
        <v>0</v>
      </c>
      <c r="EQ34" s="663">
        <v>0</v>
      </c>
      <c r="ER34" s="663">
        <v>0</v>
      </c>
      <c r="ES34" s="663">
        <f>K34+Q34+AC34+AI34+AO34+AU34+DC34+BA34+BG34+BM34+BS34+BY34+W34+CE34+CK34+CQ34+CW34+DI34+DO34+DU34+EA34+EG34+EM34</f>
        <v>0</v>
      </c>
      <c r="ET34" s="663">
        <f>L34+R34+AD34+AJ34+AP34+AV34+BB34+BH34+BN34+BT34+BZ34+X34+CF34+CL34+CR34+CX34+DD34+DJ34+DP34+DV34+EB34+EH34+EN34</f>
        <v>0</v>
      </c>
      <c r="EU34" s="663">
        <v>0</v>
      </c>
      <c r="EV34" s="663">
        <v>0</v>
      </c>
      <c r="EW34" s="663">
        <v>0</v>
      </c>
      <c r="EX34" s="663">
        <v>0</v>
      </c>
      <c r="EY34" s="667">
        <f>E34+ES34</f>
        <v>0</v>
      </c>
      <c r="EZ34" s="666">
        <f>ET34+F34</f>
        <v>0</v>
      </c>
      <c r="FA34" s="663">
        <v>0</v>
      </c>
    </row>
    <row r="35" spans="1:157" x14ac:dyDescent="0.2">
      <c r="A35" s="644" t="s">
        <v>210</v>
      </c>
      <c r="B35" s="663"/>
      <c r="C35" s="671"/>
      <c r="D35" s="671"/>
      <c r="E35" s="671"/>
      <c r="F35" s="671"/>
      <c r="G35" s="671"/>
      <c r="H35" s="668"/>
      <c r="I35" s="668"/>
      <c r="J35" s="668"/>
      <c r="K35" s="668"/>
      <c r="L35" s="668"/>
      <c r="M35" s="671"/>
      <c r="N35" s="669"/>
      <c r="O35" s="670"/>
      <c r="P35" s="670"/>
      <c r="Q35" s="670"/>
      <c r="R35" s="670"/>
      <c r="S35" s="671"/>
      <c r="T35" s="663"/>
      <c r="U35" s="671"/>
      <c r="V35" s="671"/>
      <c r="W35" s="671"/>
      <c r="X35" s="671"/>
      <c r="Y35" s="671"/>
      <c r="Z35" s="669"/>
      <c r="AA35" s="670"/>
      <c r="AB35" s="670"/>
      <c r="AC35" s="670"/>
      <c r="AD35" s="670"/>
      <c r="AE35" s="671"/>
      <c r="AF35" s="669"/>
      <c r="AG35" s="670"/>
      <c r="AH35" s="670"/>
      <c r="AI35" s="670"/>
      <c r="AJ35" s="670"/>
      <c r="AK35" s="671"/>
      <c r="AL35" s="669"/>
      <c r="AM35" s="670"/>
      <c r="AN35" s="670"/>
      <c r="AO35" s="670"/>
      <c r="AP35" s="670"/>
      <c r="AQ35" s="671"/>
      <c r="AR35" s="669"/>
      <c r="AS35" s="670"/>
      <c r="AT35" s="670"/>
      <c r="AU35" s="670"/>
      <c r="AV35" s="670"/>
      <c r="AW35" s="671"/>
      <c r="AX35" s="669" t="s">
        <v>191</v>
      </c>
      <c r="AY35" s="670" t="s">
        <v>191</v>
      </c>
      <c r="AZ35" s="670" t="s">
        <v>191</v>
      </c>
      <c r="BA35" s="670" t="s">
        <v>191</v>
      </c>
      <c r="BB35" s="670"/>
      <c r="BC35" s="671" t="s">
        <v>191</v>
      </c>
      <c r="BD35" s="669"/>
      <c r="BE35" s="670"/>
      <c r="BF35" s="670"/>
      <c r="BG35" s="670"/>
      <c r="BH35" s="670"/>
      <c r="BI35" s="671"/>
      <c r="BJ35" s="669"/>
      <c r="BK35" s="670"/>
      <c r="BL35" s="670"/>
      <c r="BM35" s="670"/>
      <c r="BN35" s="670"/>
      <c r="BO35" s="671"/>
      <c r="BP35" s="669"/>
      <c r="BQ35" s="670"/>
      <c r="BR35" s="670"/>
      <c r="BS35" s="670"/>
      <c r="BT35" s="670"/>
      <c r="BU35" s="671"/>
      <c r="BV35" s="669"/>
      <c r="BW35" s="670"/>
      <c r="BX35" s="670"/>
      <c r="BY35" s="670"/>
      <c r="BZ35" s="670"/>
      <c r="CA35" s="671"/>
      <c r="CB35" s="669"/>
      <c r="CC35" s="670"/>
      <c r="CD35" s="670"/>
      <c r="CE35" s="670"/>
      <c r="CF35" s="670"/>
      <c r="CG35" s="671"/>
      <c r="CH35" s="670"/>
      <c r="CI35" s="670"/>
      <c r="CJ35" s="670"/>
      <c r="CK35" s="670"/>
      <c r="CL35" s="670"/>
      <c r="CM35" s="671"/>
      <c r="CN35" s="669"/>
      <c r="CO35" s="670"/>
      <c r="CP35" s="670"/>
      <c r="CQ35" s="670"/>
      <c r="CR35" s="670"/>
      <c r="CS35" s="671"/>
      <c r="CT35" s="669"/>
      <c r="CU35" s="670"/>
      <c r="CV35" s="670"/>
      <c r="CW35" s="670"/>
      <c r="CX35" s="670"/>
      <c r="CY35" s="671"/>
      <c r="CZ35" s="669"/>
      <c r="DA35" s="670"/>
      <c r="DB35" s="670"/>
      <c r="DC35" s="670"/>
      <c r="DD35" s="670"/>
      <c r="DE35" s="671"/>
      <c r="DF35" s="669"/>
      <c r="DG35" s="670"/>
      <c r="DH35" s="670"/>
      <c r="DI35" s="670"/>
      <c r="DJ35" s="670"/>
      <c r="DK35" s="671"/>
      <c r="DL35" s="665"/>
      <c r="DM35" s="672"/>
      <c r="DN35" s="672"/>
      <c r="DO35" s="672"/>
      <c r="DP35" s="672"/>
      <c r="DQ35" s="671"/>
      <c r="DR35" s="669"/>
      <c r="DS35" s="670"/>
      <c r="DT35" s="670"/>
      <c r="DU35" s="670"/>
      <c r="DV35" s="670"/>
      <c r="DW35" s="671"/>
      <c r="DX35" s="663"/>
      <c r="DY35" s="671"/>
      <c r="DZ35" s="671"/>
      <c r="EA35" s="671"/>
      <c r="EB35" s="671"/>
      <c r="EC35" s="671"/>
      <c r="ED35" s="663">
        <v>0</v>
      </c>
      <c r="EE35" s="671"/>
      <c r="EF35" s="671"/>
      <c r="EG35" s="671"/>
      <c r="EH35" s="671"/>
      <c r="EI35" s="671"/>
      <c r="EJ35" s="669"/>
      <c r="EK35" s="670"/>
      <c r="EL35" s="670"/>
      <c r="EM35" s="670"/>
      <c r="EN35" s="670"/>
      <c r="EO35" s="671"/>
      <c r="EP35" s="663"/>
      <c r="EQ35" s="663"/>
      <c r="ER35" s="663"/>
      <c r="ES35" s="663"/>
      <c r="ET35" s="663"/>
      <c r="EU35" s="671"/>
      <c r="EV35" s="663"/>
      <c r="EW35" s="663"/>
      <c r="EX35" s="663"/>
      <c r="EY35" s="667"/>
      <c r="EZ35" s="666"/>
      <c r="FA35" s="671"/>
    </row>
    <row r="36" spans="1:157" x14ac:dyDescent="0.2">
      <c r="A36" s="649" t="s">
        <v>190</v>
      </c>
      <c r="B36" s="663">
        <v>3375.3580000000002</v>
      </c>
      <c r="C36" s="663">
        <v>2649.2269999999999</v>
      </c>
      <c r="D36" s="663">
        <v>1948.8509999999997</v>
      </c>
      <c r="E36" s="663">
        <v>1605.433</v>
      </c>
      <c r="F36" s="663">
        <v>1194.4110000000001</v>
      </c>
      <c r="G36" s="663">
        <v>937.98599999999999</v>
      </c>
      <c r="H36" s="664">
        <v>44.183999999999997</v>
      </c>
      <c r="I36" s="664">
        <v>36.881999999999998</v>
      </c>
      <c r="J36" s="664">
        <v>31.898</v>
      </c>
      <c r="K36" s="664">
        <v>26.689999999999998</v>
      </c>
      <c r="L36" s="664">
        <v>22.375</v>
      </c>
      <c r="M36" s="663">
        <v>19.93</v>
      </c>
      <c r="N36" s="663">
        <v>1.839</v>
      </c>
      <c r="O36" s="663">
        <v>1.484</v>
      </c>
      <c r="P36" s="663">
        <v>1.115</v>
      </c>
      <c r="Q36" s="663">
        <v>0.90100000000000002</v>
      </c>
      <c r="R36" s="663">
        <v>0.72899999999999998</v>
      </c>
      <c r="S36" s="663">
        <v>0.63400000000000001</v>
      </c>
      <c r="T36" s="663">
        <v>2.84</v>
      </c>
      <c r="U36" s="663">
        <v>2.1960000000000002</v>
      </c>
      <c r="V36" s="663">
        <v>1.798</v>
      </c>
      <c r="W36" s="663">
        <v>1.6319999999999999</v>
      </c>
      <c r="X36" s="663">
        <v>1.079</v>
      </c>
      <c r="Y36" s="663">
        <v>0.52</v>
      </c>
      <c r="Z36" s="663">
        <v>15.407000000000018</v>
      </c>
      <c r="AA36" s="663">
        <v>11.837</v>
      </c>
      <c r="AB36" s="663">
        <v>8.6869999999999994</v>
      </c>
      <c r="AC36" s="663">
        <v>6.577</v>
      </c>
      <c r="AD36" s="663">
        <v>5.101</v>
      </c>
      <c r="AE36" s="663">
        <v>4.2039999999999997</v>
      </c>
      <c r="AF36" s="663">
        <v>40.798999999999999</v>
      </c>
      <c r="AG36" s="663">
        <v>38.311999999999998</v>
      </c>
      <c r="AH36" s="663">
        <v>33.649000000000001</v>
      </c>
      <c r="AI36" s="663">
        <v>29.097999999999999</v>
      </c>
      <c r="AJ36" s="663">
        <v>23.666</v>
      </c>
      <c r="AK36" s="663">
        <v>20.055999999999997</v>
      </c>
      <c r="AL36" s="663">
        <v>8.3409999999999993</v>
      </c>
      <c r="AM36" s="663">
        <v>5.84</v>
      </c>
      <c r="AN36" s="663">
        <v>4.1120000000000001</v>
      </c>
      <c r="AO36" s="663">
        <v>2.9079999999999999</v>
      </c>
      <c r="AP36" s="663">
        <v>2.12</v>
      </c>
      <c r="AQ36" s="663">
        <v>1.6020000000000001</v>
      </c>
      <c r="AR36" s="663">
        <v>2.4489999999999998</v>
      </c>
      <c r="AS36" s="663">
        <v>2.137</v>
      </c>
      <c r="AT36" s="663">
        <v>2.1109999999999998</v>
      </c>
      <c r="AU36" s="663">
        <v>2.0789999999999997</v>
      </c>
      <c r="AV36" s="663">
        <v>2.109</v>
      </c>
      <c r="AW36" s="663">
        <v>1.673</v>
      </c>
      <c r="AX36" s="663">
        <v>0.69</v>
      </c>
      <c r="AY36" s="663">
        <v>1.2609999999999999</v>
      </c>
      <c r="AZ36" s="663">
        <v>1.1000000000000001</v>
      </c>
      <c r="BA36" s="663">
        <v>0.996</v>
      </c>
      <c r="BB36" s="663">
        <v>0.89900000000000002</v>
      </c>
      <c r="BC36" s="663">
        <v>0.81399999999999995</v>
      </c>
      <c r="BD36" s="663">
        <v>7.4630000000000001</v>
      </c>
      <c r="BE36" s="663">
        <v>5.7249999999999996</v>
      </c>
      <c r="BF36" s="663">
        <v>4.5250000000000004</v>
      </c>
      <c r="BG36" s="663">
        <v>3.3439999999999999</v>
      </c>
      <c r="BH36" s="663">
        <v>2.12</v>
      </c>
      <c r="BI36" s="663">
        <v>1.7070000000000001</v>
      </c>
      <c r="BJ36" s="663">
        <v>1.3420000000000001</v>
      </c>
      <c r="BK36" s="663">
        <v>0.94099999999999995</v>
      </c>
      <c r="BL36" s="663">
        <v>0.71099999999999997</v>
      </c>
      <c r="BM36" s="663">
        <v>0.54300000000000004</v>
      </c>
      <c r="BN36" s="663">
        <v>0.34899999999999998</v>
      </c>
      <c r="BO36" s="663">
        <v>0.253</v>
      </c>
      <c r="BP36" s="663">
        <v>209.12799999999999</v>
      </c>
      <c r="BQ36" s="663">
        <v>179.77599999999998</v>
      </c>
      <c r="BR36" s="663">
        <v>151.37899999999999</v>
      </c>
      <c r="BS36" s="663">
        <v>124.61199999999999</v>
      </c>
      <c r="BT36" s="663">
        <v>100.01899999999999</v>
      </c>
      <c r="BU36" s="663">
        <v>79.076999999999998</v>
      </c>
      <c r="BV36" s="663">
        <v>591.80599999999993</v>
      </c>
      <c r="BW36" s="663">
        <v>466.005</v>
      </c>
      <c r="BX36" s="663">
        <v>343.52499999999998</v>
      </c>
      <c r="BY36" s="663">
        <v>258.27600000000001</v>
      </c>
      <c r="BZ36" s="663">
        <v>182.221</v>
      </c>
      <c r="CA36" s="663">
        <v>140.857</v>
      </c>
      <c r="CB36" s="663">
        <v>8.7940000000000005</v>
      </c>
      <c r="CC36" s="663">
        <v>6.6670000000000007</v>
      </c>
      <c r="CD36" s="663">
        <v>5.6370000000000005</v>
      </c>
      <c r="CE36" s="663">
        <v>5.1590000000000007</v>
      </c>
      <c r="CF36" s="663">
        <v>4.7250000000000005</v>
      </c>
      <c r="CG36" s="663">
        <v>4.3400000000000007</v>
      </c>
      <c r="CH36" s="663">
        <v>20.196999999999999</v>
      </c>
      <c r="CI36" s="663">
        <v>16.369</v>
      </c>
      <c r="CJ36" s="663">
        <v>12.888</v>
      </c>
      <c r="CK36" s="663">
        <v>9.6580000000000013</v>
      </c>
      <c r="CL36" s="663">
        <v>5.6319999999999997</v>
      </c>
      <c r="CM36" s="663">
        <v>2.7679999999999998</v>
      </c>
      <c r="CN36" s="663">
        <v>84.081999999999994</v>
      </c>
      <c r="CO36" s="663">
        <v>73.793999999999997</v>
      </c>
      <c r="CP36" s="663">
        <v>64.858000000000004</v>
      </c>
      <c r="CQ36" s="663">
        <v>55.561999999999998</v>
      </c>
      <c r="CR36" s="663">
        <v>45.245000000000005</v>
      </c>
      <c r="CS36" s="663">
        <v>37.774000000000001</v>
      </c>
      <c r="CT36" s="663">
        <v>6.3719999999999999</v>
      </c>
      <c r="CU36" s="663">
        <v>4.8790000000000004</v>
      </c>
      <c r="CV36" s="663">
        <v>3.6909999999999998</v>
      </c>
      <c r="CW36" s="663">
        <v>2.4039999999999999</v>
      </c>
      <c r="CX36" s="663">
        <v>1.649</v>
      </c>
      <c r="CY36" s="663">
        <v>1.3050000000000002</v>
      </c>
      <c r="CZ36" s="663">
        <v>0.73399999999999999</v>
      </c>
      <c r="DA36" s="663">
        <v>0.51300000000000001</v>
      </c>
      <c r="DB36" s="663">
        <v>0.40500000000000003</v>
      </c>
      <c r="DC36" s="663">
        <v>0.33</v>
      </c>
      <c r="DD36" s="663">
        <v>0.2</v>
      </c>
      <c r="DE36" s="663">
        <v>0.128</v>
      </c>
      <c r="DF36" s="663">
        <v>38.045000000000002</v>
      </c>
      <c r="DG36" s="663">
        <v>30.580000000000002</v>
      </c>
      <c r="DH36" s="663">
        <v>19.945</v>
      </c>
      <c r="DI36" s="663">
        <v>13.507</v>
      </c>
      <c r="DJ36" s="663">
        <v>9.8699999999999992</v>
      </c>
      <c r="DK36" s="663">
        <v>7.9669999999999987</v>
      </c>
      <c r="DL36" s="665">
        <v>0.5</v>
      </c>
      <c r="DM36" s="666">
        <v>0.39</v>
      </c>
      <c r="DN36" s="666">
        <v>0.3</v>
      </c>
      <c r="DO36" s="666">
        <v>0.255</v>
      </c>
      <c r="DP36" s="666">
        <v>0.223</v>
      </c>
      <c r="DQ36" s="663">
        <v>0.19500000000000001</v>
      </c>
      <c r="DR36" s="663">
        <v>121.429</v>
      </c>
      <c r="DS36" s="663">
        <v>136.65100000000001</v>
      </c>
      <c r="DT36" s="663">
        <v>174.16800000000001</v>
      </c>
      <c r="DU36" s="663">
        <v>233.67400000000001</v>
      </c>
      <c r="DV36" s="663">
        <v>289.52699999999999</v>
      </c>
      <c r="DW36" s="663">
        <v>457.36900000000003</v>
      </c>
      <c r="DX36" s="663">
        <v>0.70799999999999974</v>
      </c>
      <c r="DY36" s="663">
        <v>0.55899999999999972</v>
      </c>
      <c r="DZ36" s="663">
        <v>0.48799999999999977</v>
      </c>
      <c r="EA36" s="663">
        <v>0.51599999999999979</v>
      </c>
      <c r="EB36" s="663">
        <v>0.4029999999999998</v>
      </c>
      <c r="EC36" s="663">
        <v>0.45099999999999985</v>
      </c>
      <c r="ED36" s="663">
        <v>7.9859999999999998</v>
      </c>
      <c r="EE36" s="663">
        <v>5.6970000000000001</v>
      </c>
      <c r="EF36" s="663">
        <v>4.5999999999999996</v>
      </c>
      <c r="EG36" s="663">
        <v>3.9039999999999999</v>
      </c>
      <c r="EH36" s="663">
        <v>2.399</v>
      </c>
      <c r="EI36" s="663">
        <v>1.7569999999999999</v>
      </c>
      <c r="EJ36" s="663">
        <v>16.077999999999999</v>
      </c>
      <c r="EK36" s="663">
        <v>12.670999999999999</v>
      </c>
      <c r="EL36" s="663">
        <v>10.605</v>
      </c>
      <c r="EM36" s="663">
        <v>8.2740000000000009</v>
      </c>
      <c r="EN36" s="663">
        <v>4.8010000000000002</v>
      </c>
      <c r="EO36" s="663">
        <v>3.0829999999999997</v>
      </c>
      <c r="EP36" s="663">
        <v>1231.2130000000002</v>
      </c>
      <c r="EQ36" s="663">
        <v>1041.1659999999999</v>
      </c>
      <c r="ER36" s="663">
        <v>882.19500000000005</v>
      </c>
      <c r="ES36" s="663">
        <f>K36+Q36+AC36+AI36+AO36+AU36+DC36+BA36+BG36+BM36+BS36+BY36+W36+CE36+CK36+CQ36+CW36+DI36+DO36+DU36+EA36+EG36+EM36</f>
        <v>790.89899999999989</v>
      </c>
      <c r="ET36" s="663">
        <f>L36+R36+AD36+AJ36+AP36+AV36+BB36+BH36+BN36+BT36+BZ36+X36+CF36+CL36+CR36+CX36+DD36+DJ36+DP36+DV36+EB36+EH36+EN36</f>
        <v>707.46100000000001</v>
      </c>
      <c r="EU36" s="663">
        <v>788.46399999999994</v>
      </c>
      <c r="EV36" s="663">
        <v>4606.5709999999999</v>
      </c>
      <c r="EW36" s="663">
        <v>3690.393</v>
      </c>
      <c r="EX36" s="663">
        <v>2831.0459999999998</v>
      </c>
      <c r="EY36" s="667">
        <f>E36+ES36</f>
        <v>2396.3319999999999</v>
      </c>
      <c r="EZ36" s="666">
        <f>ET36+F36</f>
        <v>1901.8720000000001</v>
      </c>
      <c r="FA36" s="663">
        <v>1726.4499999999998</v>
      </c>
    </row>
    <row r="37" spans="1:157" x14ac:dyDescent="0.2">
      <c r="A37" s="649" t="s">
        <v>189</v>
      </c>
      <c r="B37" s="663">
        <v>1.27</v>
      </c>
      <c r="C37" s="663">
        <v>0.82499999999999996</v>
      </c>
      <c r="D37" s="663">
        <v>0.47299999999999998</v>
      </c>
      <c r="E37" s="663">
        <v>0.55799999999999272</v>
      </c>
      <c r="F37" s="663">
        <v>23.654</v>
      </c>
      <c r="G37" s="663">
        <v>0.22800000000000001</v>
      </c>
      <c r="H37" s="664">
        <v>2.4939999999999962</v>
      </c>
      <c r="I37" s="664">
        <v>2.2669999999999995</v>
      </c>
      <c r="J37" s="664">
        <v>0.91900000000000048</v>
      </c>
      <c r="K37" s="664">
        <v>0.60699999999999932</v>
      </c>
      <c r="L37" s="664">
        <v>1.2850000000000001</v>
      </c>
      <c r="M37" s="663">
        <v>1.2489999999999988</v>
      </c>
      <c r="N37" s="663">
        <v>1.9999999999997797E-3</v>
      </c>
      <c r="O37" s="663">
        <v>0</v>
      </c>
      <c r="P37" s="663">
        <v>0</v>
      </c>
      <c r="Q37" s="663">
        <v>0</v>
      </c>
      <c r="R37" s="663">
        <v>0</v>
      </c>
      <c r="S37" s="663">
        <v>0</v>
      </c>
      <c r="T37" s="663">
        <v>5.0000000000000001E-3</v>
      </c>
      <c r="U37" s="663">
        <v>2E-3</v>
      </c>
      <c r="V37" s="663">
        <v>0</v>
      </c>
      <c r="W37" s="663">
        <v>0</v>
      </c>
      <c r="X37" s="663">
        <v>0</v>
      </c>
      <c r="Y37" s="663">
        <v>0</v>
      </c>
      <c r="Z37" s="663">
        <v>2E-3</v>
      </c>
      <c r="AA37" s="663">
        <v>0</v>
      </c>
      <c r="AB37" s="663">
        <v>0</v>
      </c>
      <c r="AC37" s="663">
        <v>0</v>
      </c>
      <c r="AD37" s="663">
        <v>0</v>
      </c>
      <c r="AE37" s="663">
        <v>0</v>
      </c>
      <c r="AF37" s="663">
        <v>4.7590000000000003</v>
      </c>
      <c r="AG37" s="663">
        <v>3.4670000000000059</v>
      </c>
      <c r="AH37" s="663">
        <v>2.109</v>
      </c>
      <c r="AI37" s="663">
        <v>0.11700000000000001</v>
      </c>
      <c r="AJ37" s="663">
        <v>9.6000000000000002E-2</v>
      </c>
      <c r="AK37" s="663">
        <v>0.107</v>
      </c>
      <c r="AL37" s="663">
        <v>1E-3</v>
      </c>
      <c r="AM37" s="663">
        <v>0</v>
      </c>
      <c r="AN37" s="663">
        <v>0</v>
      </c>
      <c r="AO37" s="663">
        <v>2E-3</v>
      </c>
      <c r="AP37" s="663">
        <v>4.0000000000000001E-3</v>
      </c>
      <c r="AQ37" s="663">
        <v>0</v>
      </c>
      <c r="AR37" s="663">
        <v>0.14699999999999999</v>
      </c>
      <c r="AS37" s="663">
        <v>0.32800000000000001</v>
      </c>
      <c r="AT37" s="663">
        <v>0.4</v>
      </c>
      <c r="AU37" s="663">
        <v>0.63900000000000001</v>
      </c>
      <c r="AV37" s="663">
        <v>0.246</v>
      </c>
      <c r="AW37" s="663">
        <v>0.41300000000000003</v>
      </c>
      <c r="AX37" s="663">
        <v>0.63800000000000001</v>
      </c>
      <c r="AY37" s="663">
        <v>0.151</v>
      </c>
      <c r="AZ37" s="663">
        <v>0.113</v>
      </c>
      <c r="BA37" s="663">
        <v>5.1999999999999998E-2</v>
      </c>
      <c r="BB37" s="663">
        <v>3.9E-2</v>
      </c>
      <c r="BC37" s="663">
        <v>4.1000000000000002E-2</v>
      </c>
      <c r="BD37" s="663">
        <v>3.0000000000001137E-3</v>
      </c>
      <c r="BE37" s="663">
        <v>0</v>
      </c>
      <c r="BF37" s="663">
        <v>0</v>
      </c>
      <c r="BG37" s="663">
        <v>1E-3</v>
      </c>
      <c r="BH37" s="663">
        <v>0.23699999999999999</v>
      </c>
      <c r="BI37" s="663">
        <v>0.25499999999999989</v>
      </c>
      <c r="BJ37" s="663">
        <v>0</v>
      </c>
      <c r="BK37" s="663">
        <v>0</v>
      </c>
      <c r="BL37" s="663">
        <v>0</v>
      </c>
      <c r="BM37" s="663">
        <v>0</v>
      </c>
      <c r="BN37" s="663">
        <v>0</v>
      </c>
      <c r="BO37" s="663">
        <v>0</v>
      </c>
      <c r="BP37" s="663">
        <v>6.1239999999999997</v>
      </c>
      <c r="BQ37" s="663">
        <v>4.8169999999999993</v>
      </c>
      <c r="BR37" s="663">
        <v>2.1309999999999998</v>
      </c>
      <c r="BS37" s="663">
        <v>0.97299999999999998</v>
      </c>
      <c r="BT37" s="663">
        <v>0.81899999999999995</v>
      </c>
      <c r="BU37" s="663">
        <v>0.54899999999999993</v>
      </c>
      <c r="BV37" s="663">
        <v>2.1470000000000002</v>
      </c>
      <c r="BW37" s="663">
        <v>1.9100000000000144</v>
      </c>
      <c r="BX37" s="663">
        <v>0.9970000000000141</v>
      </c>
      <c r="BY37" s="663">
        <v>0.79199999999997317</v>
      </c>
      <c r="BZ37" s="663">
        <v>0.64600000000001501</v>
      </c>
      <c r="CA37" s="663">
        <v>0.75100000000000477</v>
      </c>
      <c r="CB37" s="663">
        <v>3.0000000000000001E-3</v>
      </c>
      <c r="CC37" s="663">
        <v>0</v>
      </c>
      <c r="CD37" s="663">
        <v>0</v>
      </c>
      <c r="CE37" s="663">
        <v>0</v>
      </c>
      <c r="CF37" s="663">
        <v>0</v>
      </c>
      <c r="CG37" s="663">
        <v>0</v>
      </c>
      <c r="CH37" s="663">
        <v>2.0000000000024443E-3</v>
      </c>
      <c r="CI37" s="663">
        <v>0</v>
      </c>
      <c r="CJ37" s="663">
        <v>0</v>
      </c>
      <c r="CK37" s="663">
        <v>0</v>
      </c>
      <c r="CL37" s="663">
        <v>1.000000000000334E-3</v>
      </c>
      <c r="CM37" s="663">
        <v>9.9999999999988987E-4</v>
      </c>
      <c r="CN37" s="663">
        <v>4.5190000000000001</v>
      </c>
      <c r="CO37" s="663">
        <v>4.8330000000000002</v>
      </c>
      <c r="CP37" s="663">
        <v>3.6469999999999998</v>
      </c>
      <c r="CQ37" s="663">
        <v>2.605</v>
      </c>
      <c r="CR37" s="663">
        <v>2.3479999999999999</v>
      </c>
      <c r="CS37" s="663">
        <v>1.9240000000000002</v>
      </c>
      <c r="CT37" s="663">
        <v>1E-3</v>
      </c>
      <c r="CU37" s="663">
        <v>0</v>
      </c>
      <c r="CV37" s="663">
        <v>0</v>
      </c>
      <c r="CW37" s="663">
        <v>0</v>
      </c>
      <c r="CX37" s="663">
        <v>0</v>
      </c>
      <c r="CY37" s="663">
        <v>0</v>
      </c>
      <c r="CZ37" s="663">
        <v>0</v>
      </c>
      <c r="DA37" s="663">
        <v>0</v>
      </c>
      <c r="DB37" s="663">
        <v>0</v>
      </c>
      <c r="DC37" s="663">
        <v>0</v>
      </c>
      <c r="DD37" s="663">
        <v>0</v>
      </c>
      <c r="DE37" s="663">
        <v>0</v>
      </c>
      <c r="DF37" s="663">
        <v>0.64800000000000002</v>
      </c>
      <c r="DG37" s="663">
        <v>0.54400000000000004</v>
      </c>
      <c r="DH37" s="663">
        <v>0.43100000000000005</v>
      </c>
      <c r="DI37" s="663">
        <v>0.33699999999999997</v>
      </c>
      <c r="DJ37" s="663">
        <v>0.46700000000000003</v>
      </c>
      <c r="DK37" s="663">
        <v>0.253</v>
      </c>
      <c r="DL37" s="665">
        <v>0</v>
      </c>
      <c r="DM37" s="666">
        <v>0</v>
      </c>
      <c r="DN37" s="666">
        <v>0</v>
      </c>
      <c r="DO37" s="666">
        <v>0</v>
      </c>
      <c r="DP37" s="666">
        <v>0</v>
      </c>
      <c r="DQ37" s="663">
        <v>0</v>
      </c>
      <c r="DR37" s="663">
        <v>35.713999999999999</v>
      </c>
      <c r="DS37" s="663">
        <v>53.991999999999997</v>
      </c>
      <c r="DT37" s="663">
        <v>73.014999999999986</v>
      </c>
      <c r="DU37" s="663">
        <v>94.573000000000008</v>
      </c>
      <c r="DV37" s="663">
        <v>203.35</v>
      </c>
      <c r="DW37" s="663">
        <v>218.24600000000001</v>
      </c>
      <c r="DX37" s="663">
        <v>5.3999999999999999E-2</v>
      </c>
      <c r="DY37" s="663">
        <v>5.5E-2</v>
      </c>
      <c r="DZ37" s="663">
        <v>0.10199999999999999</v>
      </c>
      <c r="EA37" s="663">
        <v>5.7000000000000002E-2</v>
      </c>
      <c r="EB37" s="663">
        <v>0.187</v>
      </c>
      <c r="EC37" s="663">
        <v>0.158</v>
      </c>
      <c r="ED37" s="663">
        <v>1E-3</v>
      </c>
      <c r="EE37" s="663">
        <v>0</v>
      </c>
      <c r="EF37" s="663">
        <v>0</v>
      </c>
      <c r="EG37" s="663">
        <v>0</v>
      </c>
      <c r="EH37" s="663">
        <v>0</v>
      </c>
      <c r="EI37" s="663">
        <v>0</v>
      </c>
      <c r="EJ37" s="663">
        <v>7.0000000000000001E-3</v>
      </c>
      <c r="EK37" s="663">
        <v>3.0000000000000001E-3</v>
      </c>
      <c r="EL37" s="663">
        <v>1E-3</v>
      </c>
      <c r="EM37" s="663">
        <v>0</v>
      </c>
      <c r="EN37" s="663">
        <v>0</v>
      </c>
      <c r="EO37" s="663">
        <v>0</v>
      </c>
      <c r="EP37" s="663">
        <v>57.271000000000001</v>
      </c>
      <c r="EQ37" s="663">
        <v>72.369000000000028</v>
      </c>
      <c r="ER37" s="663">
        <v>83.864999999999995</v>
      </c>
      <c r="ES37" s="663">
        <f>K37+Q37+AC37+AI37+AO37+AU37+DC37+BA37+BG37+BM37+BS37+BY37+W37+CE37+CK37+CQ37+CW37+DI37+DO37+DU37+EA37+EG37+EM37</f>
        <v>100.75499999999998</v>
      </c>
      <c r="ET37" s="663">
        <f>L37+R37+AD37+AJ37+AP37+AV37+BB37+BH37+BN37+BT37+BZ37+X37+CF37+CL37+CR37+CX37+DD37+DJ37+DP37+DV37+EB37+EH37+EN37</f>
        <v>209.72500000000002</v>
      </c>
      <c r="EU37" s="663">
        <v>223.947</v>
      </c>
      <c r="EV37" s="663">
        <v>58.541000000000004</v>
      </c>
      <c r="EW37" s="663">
        <v>73.194000000000031</v>
      </c>
      <c r="EX37" s="663">
        <v>84.337999999999994</v>
      </c>
      <c r="EY37" s="667">
        <f>E37+ES37</f>
        <v>101.31299999999997</v>
      </c>
      <c r="EZ37" s="666">
        <f>ET37+F37</f>
        <v>233.37900000000002</v>
      </c>
      <c r="FA37" s="663">
        <v>224.17500000000001</v>
      </c>
    </row>
    <row r="38" spans="1:157" x14ac:dyDescent="0.2">
      <c r="A38" s="649" t="s">
        <v>188</v>
      </c>
      <c r="B38" s="663">
        <v>727.40099999999995</v>
      </c>
      <c r="C38" s="663">
        <v>701.20100000000002</v>
      </c>
      <c r="D38" s="663">
        <v>343.89100000000002</v>
      </c>
      <c r="E38" s="663">
        <v>411.58</v>
      </c>
      <c r="F38" s="663">
        <v>280.07900000000001</v>
      </c>
      <c r="G38" s="663">
        <v>134.24199999999999</v>
      </c>
      <c r="H38" s="664">
        <v>9.7959999999999994</v>
      </c>
      <c r="I38" s="664">
        <v>7.2509999999999994</v>
      </c>
      <c r="J38" s="664">
        <v>6.1269999999999998</v>
      </c>
      <c r="K38" s="664">
        <v>4.9219999999999997</v>
      </c>
      <c r="L38" s="664">
        <v>3.7300000000000004</v>
      </c>
      <c r="M38" s="663">
        <v>3.0599999999999996</v>
      </c>
      <c r="N38" s="663">
        <v>0.35699999999999998</v>
      </c>
      <c r="O38" s="663">
        <v>0.36899999999999999</v>
      </c>
      <c r="P38" s="663">
        <v>0.214</v>
      </c>
      <c r="Q38" s="663">
        <v>0.17199999999999999</v>
      </c>
      <c r="R38" s="663">
        <v>9.5000000000000001E-2</v>
      </c>
      <c r="S38" s="663">
        <v>8.7999999999999995E-2</v>
      </c>
      <c r="T38" s="663">
        <v>0.64900000000000002</v>
      </c>
      <c r="U38" s="663">
        <v>0.4</v>
      </c>
      <c r="V38" s="663">
        <v>0.16600000000000001</v>
      </c>
      <c r="W38" s="663">
        <v>0.55300000000000005</v>
      </c>
      <c r="X38" s="663">
        <v>0.55900000000000005</v>
      </c>
      <c r="Y38" s="663">
        <v>0.05</v>
      </c>
      <c r="Z38" s="663">
        <v>3.5720000000000183</v>
      </c>
      <c r="AA38" s="663">
        <v>3.1500000000000004</v>
      </c>
      <c r="AB38" s="663">
        <v>2.11</v>
      </c>
      <c r="AC38" s="663">
        <v>1.476</v>
      </c>
      <c r="AD38" s="663">
        <v>0.89700000000000002</v>
      </c>
      <c r="AE38" s="663">
        <v>0.58699999999999997</v>
      </c>
      <c r="AF38" s="663">
        <v>7.2460000000000004</v>
      </c>
      <c r="AG38" s="663">
        <v>8.129999999999999</v>
      </c>
      <c r="AH38" s="663">
        <v>6.6600000000000019</v>
      </c>
      <c r="AI38" s="663">
        <v>5.5490000000000004</v>
      </c>
      <c r="AJ38" s="663">
        <v>3.7060000000000004</v>
      </c>
      <c r="AK38" s="663">
        <v>3.4489999999999998</v>
      </c>
      <c r="AL38" s="663">
        <v>2.5020000000000002</v>
      </c>
      <c r="AM38" s="663">
        <v>1.728</v>
      </c>
      <c r="AN38" s="663">
        <v>1.204</v>
      </c>
      <c r="AO38" s="663">
        <v>0.79</v>
      </c>
      <c r="AP38" s="663">
        <v>0.52200000000000002</v>
      </c>
      <c r="AQ38" s="663">
        <v>0.26</v>
      </c>
      <c r="AR38" s="663">
        <v>0.45900000000000002</v>
      </c>
      <c r="AS38" s="663">
        <v>0.35399999999999998</v>
      </c>
      <c r="AT38" s="663">
        <v>0.432</v>
      </c>
      <c r="AU38" s="663">
        <v>0.6090000000000001</v>
      </c>
      <c r="AV38" s="663">
        <v>0.68200000000000005</v>
      </c>
      <c r="AW38" s="663">
        <v>0.30400000000000005</v>
      </c>
      <c r="AX38" s="663">
        <v>6.7000000000000004E-2</v>
      </c>
      <c r="AY38" s="663">
        <v>0.312</v>
      </c>
      <c r="AZ38" s="663">
        <v>0.217</v>
      </c>
      <c r="BA38" s="663">
        <v>0.14899999999999999</v>
      </c>
      <c r="BB38" s="663">
        <v>0.124</v>
      </c>
      <c r="BC38" s="663">
        <v>0.22</v>
      </c>
      <c r="BD38" s="663">
        <v>1.7410000000000001</v>
      </c>
      <c r="BE38" s="663">
        <v>1.2</v>
      </c>
      <c r="BF38" s="663">
        <v>1.181</v>
      </c>
      <c r="BG38" s="663">
        <v>1.2250000000000001</v>
      </c>
      <c r="BH38" s="663">
        <v>0.65</v>
      </c>
      <c r="BI38" s="663">
        <v>0.27300000000000002</v>
      </c>
      <c r="BJ38" s="663">
        <v>0.40100000000000002</v>
      </c>
      <c r="BK38" s="663">
        <v>0.22999999999999998</v>
      </c>
      <c r="BL38" s="663">
        <v>0.16799999999999998</v>
      </c>
      <c r="BM38" s="663">
        <v>0.19400000000000001</v>
      </c>
      <c r="BN38" s="663">
        <v>9.5999999999999988E-2</v>
      </c>
      <c r="BO38" s="663">
        <v>4.1999999999999996E-2</v>
      </c>
      <c r="BP38" s="663">
        <v>35.475999999999999</v>
      </c>
      <c r="BQ38" s="663">
        <v>33.213999999999999</v>
      </c>
      <c r="BR38" s="663">
        <v>28.898000000000003</v>
      </c>
      <c r="BS38" s="663">
        <v>25.566000000000003</v>
      </c>
      <c r="BT38" s="663">
        <v>21.761000000000003</v>
      </c>
      <c r="BU38" s="663">
        <v>13.308000000000007</v>
      </c>
      <c r="BV38" s="663">
        <v>127.94800000000001</v>
      </c>
      <c r="BW38" s="663">
        <v>124.39</v>
      </c>
      <c r="BX38" s="663">
        <v>86.246000000000009</v>
      </c>
      <c r="BY38" s="663">
        <v>76.846999999999994</v>
      </c>
      <c r="BZ38" s="663">
        <v>42.010000000000005</v>
      </c>
      <c r="CA38" s="663">
        <v>20.811</v>
      </c>
      <c r="CB38" s="663">
        <v>2.13</v>
      </c>
      <c r="CC38" s="663">
        <v>1.03</v>
      </c>
      <c r="CD38" s="663">
        <v>0.47799999999999998</v>
      </c>
      <c r="CE38" s="663">
        <v>0.434</v>
      </c>
      <c r="CF38" s="663">
        <v>0.38499999999999995</v>
      </c>
      <c r="CG38" s="663">
        <v>0.35299999999999998</v>
      </c>
      <c r="CH38" s="663">
        <v>3.83</v>
      </c>
      <c r="CI38" s="663">
        <v>3.4809999999999999</v>
      </c>
      <c r="CJ38" s="663">
        <v>3.23</v>
      </c>
      <c r="CK38" s="663">
        <v>4.0259999999999998</v>
      </c>
      <c r="CL38" s="663">
        <v>2.8650000000000002</v>
      </c>
      <c r="CM38" s="663">
        <v>0.28200000000000003</v>
      </c>
      <c r="CN38" s="663">
        <v>14.807</v>
      </c>
      <c r="CO38" s="663">
        <v>13.768999999999998</v>
      </c>
      <c r="CP38" s="663">
        <v>12.943</v>
      </c>
      <c r="CQ38" s="663">
        <v>12.921999999999992</v>
      </c>
      <c r="CR38" s="663">
        <v>9.8190000000000008</v>
      </c>
      <c r="CS38" s="663">
        <v>7.5670000000000002</v>
      </c>
      <c r="CT38" s="663">
        <v>1.494</v>
      </c>
      <c r="CU38" s="663">
        <v>1.1879999999999999</v>
      </c>
      <c r="CV38" s="663">
        <v>1.2869999999999999</v>
      </c>
      <c r="CW38" s="663">
        <v>0.755</v>
      </c>
      <c r="CX38" s="663">
        <v>0.34399999999999997</v>
      </c>
      <c r="CY38" s="663">
        <v>0.254</v>
      </c>
      <c r="CZ38" s="663">
        <v>0.221</v>
      </c>
      <c r="DA38" s="663">
        <v>0.108</v>
      </c>
      <c r="DB38" s="663">
        <v>7.4999999999999997E-2</v>
      </c>
      <c r="DC38" s="663">
        <v>0.13</v>
      </c>
      <c r="DD38" s="663">
        <v>7.2000000000000008E-2</v>
      </c>
      <c r="DE38" s="663">
        <v>1.6E-2</v>
      </c>
      <c r="DF38" s="663">
        <v>8.1129999999999995</v>
      </c>
      <c r="DG38" s="663">
        <v>11.179</v>
      </c>
      <c r="DH38" s="663">
        <v>6.8690000000000007</v>
      </c>
      <c r="DI38" s="663">
        <v>3.9740000000000002</v>
      </c>
      <c r="DJ38" s="663">
        <v>2.37</v>
      </c>
      <c r="DK38" s="663">
        <v>1.2959999999999998</v>
      </c>
      <c r="DL38" s="665">
        <v>0.11</v>
      </c>
      <c r="DM38" s="666">
        <v>0.09</v>
      </c>
      <c r="DN38" s="666">
        <v>0.04</v>
      </c>
      <c r="DO38" s="666">
        <v>3.2000000000000001E-2</v>
      </c>
      <c r="DP38" s="666">
        <v>2.8000000000000001E-2</v>
      </c>
      <c r="DQ38" s="663">
        <v>3.7999999999999999E-2</v>
      </c>
      <c r="DR38" s="663">
        <v>20.492000000000001</v>
      </c>
      <c r="DS38" s="663">
        <v>16.475000000000001</v>
      </c>
      <c r="DT38" s="663">
        <v>13.509</v>
      </c>
      <c r="DU38" s="663">
        <v>38.72</v>
      </c>
      <c r="DV38" s="663">
        <v>35.508000000000003</v>
      </c>
      <c r="DW38" s="663">
        <v>59.590999999999994</v>
      </c>
      <c r="DX38" s="663">
        <v>0.20300000000000001</v>
      </c>
      <c r="DY38" s="663">
        <v>0.126</v>
      </c>
      <c r="DZ38" s="663">
        <v>7.400000000000001E-2</v>
      </c>
      <c r="EA38" s="663">
        <v>0.17</v>
      </c>
      <c r="EB38" s="663">
        <v>0.13900000000000001</v>
      </c>
      <c r="EC38" s="663">
        <v>0.11000000000000001</v>
      </c>
      <c r="ED38" s="663">
        <v>2.29</v>
      </c>
      <c r="EE38" s="663">
        <v>1.097</v>
      </c>
      <c r="EF38" s="663">
        <v>0.69599999999999995</v>
      </c>
      <c r="EG38" s="663">
        <v>1.5049999999999999</v>
      </c>
      <c r="EH38" s="663">
        <v>0.64200000000000002</v>
      </c>
      <c r="EI38" s="663">
        <v>0.249</v>
      </c>
      <c r="EJ38" s="663">
        <v>3.4140000000000001</v>
      </c>
      <c r="EK38" s="663">
        <v>2.069</v>
      </c>
      <c r="EL38" s="663">
        <v>2.3319999999999999</v>
      </c>
      <c r="EM38" s="663">
        <v>3.4730000000000003</v>
      </c>
      <c r="EN38" s="663">
        <v>1.718</v>
      </c>
      <c r="EO38" s="663">
        <v>0.33999999999999997</v>
      </c>
      <c r="EP38" s="663">
        <v>247.31800000000001</v>
      </c>
      <c r="EQ38" s="663">
        <v>231.34</v>
      </c>
      <c r="ER38" s="663">
        <v>175.15600000000003</v>
      </c>
      <c r="ES38" s="663">
        <f>K38+Q38+AC38+AI38+AO38+AU38+DC38+BA38+BG38+BM38+BS38+BY38+W38+CE38+CK38+CQ38+CW38+DI38+DO38+DU38+EA38+EG38+EM38</f>
        <v>184.19299999999996</v>
      </c>
      <c r="ET38" s="663">
        <f>L38+R38+AD38+AJ38+AP38+AV38+BB38+BH38+BN38+BT38+BZ38+X38+CF38+CL38+CR38+CX38+DD38+DJ38+DP38+DV38+EB38+EH38+EN38</f>
        <v>128.72200000000001</v>
      </c>
      <c r="EU38" s="663">
        <v>112.54799999999999</v>
      </c>
      <c r="EV38" s="663">
        <v>974.71899999999994</v>
      </c>
      <c r="EW38" s="663">
        <v>932.54100000000005</v>
      </c>
      <c r="EX38" s="663">
        <v>519.04700000000003</v>
      </c>
      <c r="EY38" s="667">
        <f>E38+ES38</f>
        <v>595.77299999999991</v>
      </c>
      <c r="EZ38" s="666">
        <f>ET38+F38</f>
        <v>408.80100000000004</v>
      </c>
      <c r="FA38" s="663">
        <v>246.78999999999996</v>
      </c>
    </row>
    <row r="39" spans="1:157" x14ac:dyDescent="0.2">
      <c r="A39" s="649" t="s">
        <v>209</v>
      </c>
      <c r="B39" s="663">
        <v>2649.2269999999999</v>
      </c>
      <c r="C39" s="663">
        <v>1948.8509999999997</v>
      </c>
      <c r="D39" s="663">
        <v>1605.4329999999995</v>
      </c>
      <c r="E39" s="663">
        <v>1194.4110000000001</v>
      </c>
      <c r="F39" s="663">
        <v>937.98599999999999</v>
      </c>
      <c r="G39" s="663">
        <v>803.97199999999998</v>
      </c>
      <c r="H39" s="664">
        <v>36.881999999999991</v>
      </c>
      <c r="I39" s="664">
        <v>31.897999999999996</v>
      </c>
      <c r="J39" s="664">
        <v>26.69</v>
      </c>
      <c r="K39" s="664">
        <v>22.375</v>
      </c>
      <c r="L39" s="664">
        <v>19.93</v>
      </c>
      <c r="M39" s="663">
        <v>18.119</v>
      </c>
      <c r="N39" s="663">
        <v>1.484</v>
      </c>
      <c r="O39" s="663">
        <v>1.115</v>
      </c>
      <c r="P39" s="663">
        <v>0.90100000000000002</v>
      </c>
      <c r="Q39" s="663">
        <v>0.72899999999999998</v>
      </c>
      <c r="R39" s="663">
        <v>0.63400000000000001</v>
      </c>
      <c r="S39" s="663">
        <v>0.54600000000000004</v>
      </c>
      <c r="T39" s="663">
        <v>2.1960000000000002</v>
      </c>
      <c r="U39" s="663">
        <v>1.798</v>
      </c>
      <c r="V39" s="663">
        <v>1.6320000000000001</v>
      </c>
      <c r="W39" s="663">
        <v>1.0789999999999997</v>
      </c>
      <c r="X39" s="663">
        <v>0.51999999999999991</v>
      </c>
      <c r="Y39" s="663">
        <v>0.47000000000000003</v>
      </c>
      <c r="Z39" s="663">
        <v>11.837</v>
      </c>
      <c r="AA39" s="663">
        <v>8.6869999999999994</v>
      </c>
      <c r="AB39" s="663">
        <v>6.577</v>
      </c>
      <c r="AC39" s="663">
        <v>5.101</v>
      </c>
      <c r="AD39" s="663">
        <v>4.2039999999999997</v>
      </c>
      <c r="AE39" s="663">
        <v>3.617</v>
      </c>
      <c r="AF39" s="663">
        <v>38.311999999999998</v>
      </c>
      <c r="AG39" s="663">
        <v>33.649000000000008</v>
      </c>
      <c r="AH39" s="663">
        <v>29.098000000000003</v>
      </c>
      <c r="AI39" s="663">
        <v>23.665999999999997</v>
      </c>
      <c r="AJ39" s="663">
        <v>20.056000000000001</v>
      </c>
      <c r="AK39" s="663">
        <v>16.713999999999999</v>
      </c>
      <c r="AL39" s="663">
        <v>5.8399999999999981</v>
      </c>
      <c r="AM39" s="663">
        <v>4.1120000000000001</v>
      </c>
      <c r="AN39" s="663">
        <v>2.9079999999999999</v>
      </c>
      <c r="AO39" s="663">
        <v>2.1199999999999997</v>
      </c>
      <c r="AP39" s="663">
        <v>1.6020000000000001</v>
      </c>
      <c r="AQ39" s="663">
        <v>1.3420000000000001</v>
      </c>
      <c r="AR39" s="663">
        <v>2.1369999999999996</v>
      </c>
      <c r="AS39" s="663">
        <v>2.1109999999999998</v>
      </c>
      <c r="AT39" s="663">
        <v>2.0789999999999997</v>
      </c>
      <c r="AU39" s="663">
        <v>2.109</v>
      </c>
      <c r="AV39" s="663">
        <v>1.673</v>
      </c>
      <c r="AW39" s="663">
        <v>1.7819999999999998</v>
      </c>
      <c r="AX39" s="663">
        <v>1.2609999999999999</v>
      </c>
      <c r="AY39" s="663">
        <v>1.1000000000000001</v>
      </c>
      <c r="AZ39" s="663">
        <v>0.996</v>
      </c>
      <c r="BA39" s="663">
        <v>0.89900000000000002</v>
      </c>
      <c r="BB39" s="663">
        <v>0.81399999999999995</v>
      </c>
      <c r="BC39" s="663">
        <v>0.63500000000000001</v>
      </c>
      <c r="BD39" s="663">
        <v>5.7249999999999996</v>
      </c>
      <c r="BE39" s="663">
        <v>4.5250000000000004</v>
      </c>
      <c r="BF39" s="663">
        <v>3.3439999999999999</v>
      </c>
      <c r="BG39" s="663">
        <v>2.12</v>
      </c>
      <c r="BH39" s="663">
        <v>1.7070000000000001</v>
      </c>
      <c r="BI39" s="663">
        <v>1.6890000000000001</v>
      </c>
      <c r="BJ39" s="663">
        <v>0.94100000000000006</v>
      </c>
      <c r="BK39" s="663">
        <v>0.71099999999999997</v>
      </c>
      <c r="BL39" s="663">
        <v>0.54299999999999993</v>
      </c>
      <c r="BM39" s="663">
        <v>0.34900000000000003</v>
      </c>
      <c r="BN39" s="663">
        <v>0.253</v>
      </c>
      <c r="BO39" s="663">
        <v>0.21100000000000002</v>
      </c>
      <c r="BP39" s="663">
        <v>179.77599999999998</v>
      </c>
      <c r="BQ39" s="663">
        <v>151.37899999999999</v>
      </c>
      <c r="BR39" s="663">
        <v>124.61199999999999</v>
      </c>
      <c r="BS39" s="663">
        <v>100.01899999999999</v>
      </c>
      <c r="BT39" s="663">
        <v>79.076999999999998</v>
      </c>
      <c r="BU39" s="663">
        <v>66.317999999999984</v>
      </c>
      <c r="BV39" s="663">
        <v>466.005</v>
      </c>
      <c r="BW39" s="663">
        <v>343.52499999999998</v>
      </c>
      <c r="BX39" s="663">
        <v>258.27600000000001</v>
      </c>
      <c r="BY39" s="663">
        <v>182.221</v>
      </c>
      <c r="BZ39" s="663">
        <v>140.857</v>
      </c>
      <c r="CA39" s="663">
        <v>120.797</v>
      </c>
      <c r="CB39" s="663">
        <v>6.6670000000000007</v>
      </c>
      <c r="CC39" s="663">
        <v>5.6370000000000005</v>
      </c>
      <c r="CD39" s="663">
        <v>5.1590000000000007</v>
      </c>
      <c r="CE39" s="663">
        <v>4.7250000000000005</v>
      </c>
      <c r="CF39" s="663">
        <v>4.3400000000000007</v>
      </c>
      <c r="CG39" s="663">
        <v>3.987000000000001</v>
      </c>
      <c r="CH39" s="663">
        <v>16.369</v>
      </c>
      <c r="CI39" s="663">
        <v>12.888000000000002</v>
      </c>
      <c r="CJ39" s="663">
        <v>9.6580000000000013</v>
      </c>
      <c r="CK39" s="663">
        <v>5.6320000000000006</v>
      </c>
      <c r="CL39" s="663">
        <v>2.7679999999999998</v>
      </c>
      <c r="CM39" s="663">
        <v>2.4869999999999997</v>
      </c>
      <c r="CN39" s="663">
        <v>73.793999999999997</v>
      </c>
      <c r="CO39" s="663">
        <v>64.858000000000004</v>
      </c>
      <c r="CP39" s="663">
        <v>55.561999999999998</v>
      </c>
      <c r="CQ39" s="663">
        <v>45.245000000000005</v>
      </c>
      <c r="CR39" s="663">
        <v>37.774000000000001</v>
      </c>
      <c r="CS39" s="663">
        <v>32.131</v>
      </c>
      <c r="CT39" s="663">
        <v>4.8790000000000013</v>
      </c>
      <c r="CU39" s="663">
        <v>3.6909999999999998</v>
      </c>
      <c r="CV39" s="663">
        <v>2.4039999999999999</v>
      </c>
      <c r="CW39" s="663">
        <v>1.6489999999999998</v>
      </c>
      <c r="CX39" s="663">
        <v>1.3050000000000002</v>
      </c>
      <c r="CY39" s="663">
        <v>1.0510000000000002</v>
      </c>
      <c r="CZ39" s="663">
        <v>0.51300000000000001</v>
      </c>
      <c r="DA39" s="663">
        <v>0.40500000000000003</v>
      </c>
      <c r="DB39" s="663">
        <v>0.33</v>
      </c>
      <c r="DC39" s="663">
        <v>0.2</v>
      </c>
      <c r="DD39" s="663">
        <v>0.128</v>
      </c>
      <c r="DE39" s="663">
        <v>0.112</v>
      </c>
      <c r="DF39" s="663">
        <v>30.580000000000005</v>
      </c>
      <c r="DG39" s="663">
        <v>19.945</v>
      </c>
      <c r="DH39" s="663">
        <v>13.507000000000001</v>
      </c>
      <c r="DI39" s="663">
        <v>9.8699999999999992</v>
      </c>
      <c r="DJ39" s="663">
        <v>7.9669999999999996</v>
      </c>
      <c r="DK39" s="663">
        <v>6.9239999999999995</v>
      </c>
      <c r="DL39" s="665">
        <v>0.39</v>
      </c>
      <c r="DM39" s="666">
        <v>0.3</v>
      </c>
      <c r="DN39" s="666">
        <v>0.26</v>
      </c>
      <c r="DO39" s="666">
        <v>0.223</v>
      </c>
      <c r="DP39" s="666">
        <v>0.19500000000000001</v>
      </c>
      <c r="DQ39" s="663">
        <v>0.157</v>
      </c>
      <c r="DR39" s="663">
        <v>136.65100000000001</v>
      </c>
      <c r="DS39" s="663">
        <v>174.16800000000001</v>
      </c>
      <c r="DT39" s="663">
        <v>233.67400000000001</v>
      </c>
      <c r="DU39" s="663">
        <v>289.52699999999999</v>
      </c>
      <c r="DV39" s="663">
        <v>457.36900000000003</v>
      </c>
      <c r="DW39" s="663">
        <v>616.024</v>
      </c>
      <c r="DX39" s="663">
        <v>0.55899999999999972</v>
      </c>
      <c r="DY39" s="663">
        <v>0.48799999999999977</v>
      </c>
      <c r="DZ39" s="663">
        <v>0.51599999999999979</v>
      </c>
      <c r="EA39" s="663">
        <v>0.4029999999999998</v>
      </c>
      <c r="EB39" s="663">
        <v>0.45099999999999985</v>
      </c>
      <c r="EC39" s="663">
        <v>0.49899999999999989</v>
      </c>
      <c r="ED39" s="663">
        <v>5.6970000000000001</v>
      </c>
      <c r="EE39" s="663">
        <v>4.5999999999999996</v>
      </c>
      <c r="EF39" s="663">
        <v>3.9039999999999999</v>
      </c>
      <c r="EG39" s="663">
        <v>2.399</v>
      </c>
      <c r="EH39" s="663">
        <v>1.7570000000000001</v>
      </c>
      <c r="EI39" s="663">
        <v>1.508</v>
      </c>
      <c r="EJ39" s="663">
        <v>12.670999999999999</v>
      </c>
      <c r="EK39" s="663">
        <v>10.605</v>
      </c>
      <c r="EL39" s="663">
        <v>8.2739999999999991</v>
      </c>
      <c r="EM39" s="663">
        <v>4.8010000000000002</v>
      </c>
      <c r="EN39" s="663">
        <v>3.0830000000000002</v>
      </c>
      <c r="EO39" s="663">
        <v>2.7429999999999994</v>
      </c>
      <c r="EP39" s="663">
        <v>1041.1659999999999</v>
      </c>
      <c r="EQ39" s="663">
        <v>882.19500000000028</v>
      </c>
      <c r="ER39" s="663">
        <v>790.90400000000011</v>
      </c>
      <c r="ES39" s="663">
        <f>K39+Q39+AC39+AI39+AO39+AU39+DC39+BA39+BG39+BM39+BS39+BY39+W39+CE39+CK39+CQ39+CW39+DI39+DO39+DU39+EA39+EG39+EM39</f>
        <v>707.46100000000013</v>
      </c>
      <c r="ET39" s="663">
        <f>L39+R39+AD39+AJ39+AP39+AV39+BB39+BH39+BN39+BT39+BZ39+X39+CF39+CL39+CR39+CX39+DD39+DJ39+DP39+DV39+EB39+EH39+EN39</f>
        <v>788.46399999999994</v>
      </c>
      <c r="EU39" s="663">
        <v>899.86300000000006</v>
      </c>
      <c r="EV39" s="663">
        <v>3690.393</v>
      </c>
      <c r="EW39" s="663">
        <v>2831.0459999999998</v>
      </c>
      <c r="EX39" s="663">
        <v>2396.3369999999995</v>
      </c>
      <c r="EY39" s="667">
        <f>E39+ES39</f>
        <v>1901.8720000000003</v>
      </c>
      <c r="EZ39" s="666">
        <f>ET39+F39</f>
        <v>1726.4499999999998</v>
      </c>
      <c r="FA39" s="663">
        <v>1703.835</v>
      </c>
    </row>
    <row r="40" spans="1:157" x14ac:dyDescent="0.2">
      <c r="A40" s="644" t="s">
        <v>208</v>
      </c>
      <c r="B40" s="663"/>
      <c r="C40" s="663"/>
      <c r="D40" s="663"/>
      <c r="E40" s="663"/>
      <c r="F40" s="663"/>
      <c r="G40" s="663"/>
      <c r="H40" s="668"/>
      <c r="I40" s="668"/>
      <c r="J40" s="668"/>
      <c r="K40" s="668"/>
      <c r="L40" s="668"/>
      <c r="M40" s="663"/>
      <c r="N40" s="669"/>
      <c r="O40" s="669"/>
      <c r="P40" s="669"/>
      <c r="Q40" s="669"/>
      <c r="R40" s="669"/>
      <c r="S40" s="663"/>
      <c r="T40" s="663"/>
      <c r="U40" s="663"/>
      <c r="V40" s="663"/>
      <c r="W40" s="663"/>
      <c r="X40" s="663"/>
      <c r="Y40" s="663"/>
      <c r="Z40" s="669"/>
      <c r="AA40" s="669"/>
      <c r="AB40" s="669"/>
      <c r="AC40" s="669"/>
      <c r="AD40" s="669"/>
      <c r="AE40" s="663"/>
      <c r="AF40" s="669"/>
      <c r="AG40" s="669"/>
      <c r="AH40" s="669"/>
      <c r="AI40" s="669"/>
      <c r="AJ40" s="669"/>
      <c r="AK40" s="663"/>
      <c r="AL40" s="669"/>
      <c r="AM40" s="669"/>
      <c r="AN40" s="669"/>
      <c r="AO40" s="669"/>
      <c r="AP40" s="669"/>
      <c r="AQ40" s="663"/>
      <c r="AR40" s="669"/>
      <c r="AS40" s="669"/>
      <c r="AT40" s="669"/>
      <c r="AU40" s="669"/>
      <c r="AV40" s="669"/>
      <c r="AW40" s="663"/>
      <c r="AX40" s="669" t="s">
        <v>191</v>
      </c>
      <c r="AY40" s="669" t="s">
        <v>191</v>
      </c>
      <c r="AZ40" s="669" t="s">
        <v>191</v>
      </c>
      <c r="BA40" s="669" t="s">
        <v>191</v>
      </c>
      <c r="BB40" s="669"/>
      <c r="BC40" s="663" t="s">
        <v>191</v>
      </c>
      <c r="BD40" s="669"/>
      <c r="BE40" s="669"/>
      <c r="BF40" s="669"/>
      <c r="BG40" s="669"/>
      <c r="BH40" s="669"/>
      <c r="BI40" s="663"/>
      <c r="BJ40" s="669"/>
      <c r="BK40" s="669"/>
      <c r="BL40" s="669"/>
      <c r="BM40" s="669"/>
      <c r="BN40" s="669"/>
      <c r="BO40" s="663"/>
      <c r="BP40" s="669"/>
      <c r="BQ40" s="669"/>
      <c r="BR40" s="669"/>
      <c r="BS40" s="669"/>
      <c r="BT40" s="669"/>
      <c r="BU40" s="663"/>
      <c r="BV40" s="669"/>
      <c r="BW40" s="669"/>
      <c r="BX40" s="669"/>
      <c r="BY40" s="669"/>
      <c r="BZ40" s="669"/>
      <c r="CA40" s="663"/>
      <c r="CB40" s="669"/>
      <c r="CC40" s="669"/>
      <c r="CD40" s="669"/>
      <c r="CE40" s="669"/>
      <c r="CF40" s="669"/>
      <c r="CG40" s="663"/>
      <c r="CH40" s="670"/>
      <c r="CI40" s="670"/>
      <c r="CJ40" s="670"/>
      <c r="CK40" s="670"/>
      <c r="CL40" s="670"/>
      <c r="CM40" s="663"/>
      <c r="CN40" s="669"/>
      <c r="CO40" s="669"/>
      <c r="CP40" s="669"/>
      <c r="CQ40" s="669"/>
      <c r="CR40" s="669"/>
      <c r="CS40" s="663"/>
      <c r="CT40" s="669"/>
      <c r="CU40" s="669"/>
      <c r="CV40" s="669"/>
      <c r="CW40" s="669"/>
      <c r="CX40" s="669"/>
      <c r="CY40" s="663"/>
      <c r="CZ40" s="669"/>
      <c r="DA40" s="669"/>
      <c r="DB40" s="669"/>
      <c r="DC40" s="669"/>
      <c r="DD40" s="669"/>
      <c r="DE40" s="663"/>
      <c r="DF40" s="669"/>
      <c r="DG40" s="669"/>
      <c r="DH40" s="669"/>
      <c r="DI40" s="669"/>
      <c r="DJ40" s="669"/>
      <c r="DK40" s="663"/>
      <c r="DL40" s="665"/>
      <c r="DM40" s="666"/>
      <c r="DN40" s="666"/>
      <c r="DO40" s="666"/>
      <c r="DP40" s="666"/>
      <c r="DQ40" s="663"/>
      <c r="DR40" s="669"/>
      <c r="DS40" s="669"/>
      <c r="DT40" s="669"/>
      <c r="DU40" s="669"/>
      <c r="DV40" s="669"/>
      <c r="DW40" s="663"/>
      <c r="DX40" s="663"/>
      <c r="DY40" s="663"/>
      <c r="DZ40" s="663"/>
      <c r="EA40" s="663"/>
      <c r="EB40" s="663"/>
      <c r="EC40" s="663"/>
      <c r="ED40" s="663"/>
      <c r="EE40" s="663"/>
      <c r="EF40" s="663"/>
      <c r="EG40" s="663"/>
      <c r="EH40" s="663"/>
      <c r="EI40" s="663"/>
      <c r="EJ40" s="669"/>
      <c r="EK40" s="669"/>
      <c r="EL40" s="669"/>
      <c r="EM40" s="669"/>
      <c r="EN40" s="669"/>
      <c r="EO40" s="663"/>
      <c r="EP40" s="663"/>
      <c r="EQ40" s="663"/>
      <c r="ER40" s="663"/>
      <c r="ES40" s="663"/>
      <c r="ET40" s="663"/>
      <c r="EU40" s="663"/>
      <c r="EV40" s="663"/>
      <c r="EW40" s="663"/>
      <c r="EX40" s="663"/>
      <c r="EY40" s="667"/>
      <c r="EZ40" s="666"/>
      <c r="FA40" s="663"/>
    </row>
    <row r="41" spans="1:157" x14ac:dyDescent="0.2">
      <c r="A41" s="649" t="s">
        <v>190</v>
      </c>
      <c r="B41" s="663">
        <v>207.54900000000001</v>
      </c>
      <c r="C41" s="663">
        <v>195.19499999999999</v>
      </c>
      <c r="D41" s="663">
        <v>184.04499999999999</v>
      </c>
      <c r="E41" s="663">
        <v>172.767</v>
      </c>
      <c r="F41" s="663">
        <v>161.92699999999999</v>
      </c>
      <c r="G41" s="663">
        <v>152.22</v>
      </c>
      <c r="H41" s="664">
        <v>8.1430000000000007</v>
      </c>
      <c r="I41" s="664">
        <v>7.875</v>
      </c>
      <c r="J41" s="664">
        <v>7.5019999999999998</v>
      </c>
      <c r="K41" s="664">
        <v>7.1130000000000004</v>
      </c>
      <c r="L41" s="664">
        <v>6.2530000000000001</v>
      </c>
      <c r="M41" s="663">
        <v>5.5620000000000003</v>
      </c>
      <c r="N41" s="663">
        <v>0</v>
      </c>
      <c r="O41" s="663">
        <v>0</v>
      </c>
      <c r="P41" s="663">
        <v>0</v>
      </c>
      <c r="Q41" s="663">
        <v>0</v>
      </c>
      <c r="R41" s="663">
        <v>0</v>
      </c>
      <c r="S41" s="663">
        <v>0</v>
      </c>
      <c r="T41" s="663">
        <v>0</v>
      </c>
      <c r="U41" s="663">
        <v>0</v>
      </c>
      <c r="V41" s="663">
        <v>0</v>
      </c>
      <c r="W41" s="663">
        <v>0</v>
      </c>
      <c r="X41" s="663">
        <v>0</v>
      </c>
      <c r="Y41" s="663">
        <v>0</v>
      </c>
      <c r="Z41" s="663">
        <v>0</v>
      </c>
      <c r="AA41" s="663">
        <v>0</v>
      </c>
      <c r="AB41" s="663">
        <v>0</v>
      </c>
      <c r="AC41" s="663">
        <v>0</v>
      </c>
      <c r="AD41" s="663">
        <v>0</v>
      </c>
      <c r="AE41" s="663">
        <v>0</v>
      </c>
      <c r="AF41" s="663">
        <v>0</v>
      </c>
      <c r="AG41" s="663">
        <v>0</v>
      </c>
      <c r="AH41" s="663">
        <v>0</v>
      </c>
      <c r="AI41" s="663">
        <v>0</v>
      </c>
      <c r="AJ41" s="663">
        <v>0</v>
      </c>
      <c r="AK41" s="663"/>
      <c r="AL41" s="663">
        <v>0</v>
      </c>
      <c r="AM41" s="663">
        <v>0</v>
      </c>
      <c r="AN41" s="663">
        <v>0</v>
      </c>
      <c r="AO41" s="663">
        <v>0</v>
      </c>
      <c r="AP41" s="663">
        <v>0</v>
      </c>
      <c r="AQ41" s="663">
        <v>0</v>
      </c>
      <c r="AR41" s="663">
        <v>0</v>
      </c>
      <c r="AS41" s="663">
        <v>0</v>
      </c>
      <c r="AT41" s="663">
        <v>0</v>
      </c>
      <c r="AU41" s="663">
        <v>0</v>
      </c>
      <c r="AV41" s="663">
        <v>0</v>
      </c>
      <c r="AW41" s="663">
        <v>0</v>
      </c>
      <c r="AX41" s="663">
        <v>0</v>
      </c>
      <c r="AY41" s="663">
        <v>0</v>
      </c>
      <c r="AZ41" s="663">
        <v>0</v>
      </c>
      <c r="BA41" s="663">
        <v>0</v>
      </c>
      <c r="BB41" s="663">
        <v>0</v>
      </c>
      <c r="BC41" s="663">
        <v>0</v>
      </c>
      <c r="BD41" s="663">
        <v>0</v>
      </c>
      <c r="BE41" s="663">
        <v>0</v>
      </c>
      <c r="BF41" s="663">
        <v>0</v>
      </c>
      <c r="BG41" s="663">
        <v>0</v>
      </c>
      <c r="BH41" s="663">
        <v>0</v>
      </c>
      <c r="BI41" s="663">
        <v>0</v>
      </c>
      <c r="BJ41" s="663">
        <v>0</v>
      </c>
      <c r="BK41" s="663">
        <v>0</v>
      </c>
      <c r="BL41" s="663">
        <v>0</v>
      </c>
      <c r="BM41" s="663">
        <v>0</v>
      </c>
      <c r="BN41" s="663">
        <v>0</v>
      </c>
      <c r="BO41" s="663">
        <v>0</v>
      </c>
      <c r="BP41" s="663">
        <v>0</v>
      </c>
      <c r="BQ41" s="663">
        <v>0</v>
      </c>
      <c r="BR41" s="663">
        <v>0</v>
      </c>
      <c r="BS41" s="663">
        <v>0</v>
      </c>
      <c r="BT41" s="663">
        <v>0</v>
      </c>
      <c r="BU41" s="663">
        <v>0</v>
      </c>
      <c r="BV41" s="663">
        <v>108.53400000000001</v>
      </c>
      <c r="BW41" s="663">
        <v>104.47</v>
      </c>
      <c r="BX41" s="663">
        <v>101.018</v>
      </c>
      <c r="BY41" s="663">
        <v>95.542000000000002</v>
      </c>
      <c r="BZ41" s="663">
        <v>85.73</v>
      </c>
      <c r="CA41" s="663">
        <v>83.522000000000006</v>
      </c>
      <c r="CB41" s="663">
        <v>5.7819999999999991</v>
      </c>
      <c r="CC41" s="663">
        <v>4.5959999999999992</v>
      </c>
      <c r="CD41" s="663">
        <v>4.0299999999999994</v>
      </c>
      <c r="CE41" s="663">
        <v>3.5919999999999992</v>
      </c>
      <c r="CF41" s="663">
        <v>3.2959999999999989</v>
      </c>
      <c r="CG41" s="663">
        <v>3.016999999999999</v>
      </c>
      <c r="CH41" s="663">
        <v>0</v>
      </c>
      <c r="CI41" s="663">
        <v>0</v>
      </c>
      <c r="CJ41" s="663">
        <v>0</v>
      </c>
      <c r="CK41" s="663">
        <v>0</v>
      </c>
      <c r="CL41" s="663">
        <v>0</v>
      </c>
      <c r="CM41" s="663">
        <v>0</v>
      </c>
      <c r="CN41" s="663">
        <v>0</v>
      </c>
      <c r="CO41" s="663">
        <v>0</v>
      </c>
      <c r="CP41" s="663">
        <v>0</v>
      </c>
      <c r="CQ41" s="663">
        <v>0</v>
      </c>
      <c r="CR41" s="663">
        <v>0</v>
      </c>
      <c r="CS41" s="663">
        <v>0</v>
      </c>
      <c r="CT41" s="663">
        <v>0</v>
      </c>
      <c r="CU41" s="663">
        <v>0</v>
      </c>
      <c r="CV41" s="663">
        <v>0</v>
      </c>
      <c r="CW41" s="663">
        <v>0</v>
      </c>
      <c r="CX41" s="663">
        <v>0</v>
      </c>
      <c r="CY41" s="663">
        <v>0</v>
      </c>
      <c r="CZ41" s="663">
        <v>0</v>
      </c>
      <c r="DA41" s="663">
        <v>0</v>
      </c>
      <c r="DB41" s="663">
        <v>0</v>
      </c>
      <c r="DC41" s="663">
        <v>0</v>
      </c>
      <c r="DD41" s="663">
        <v>0</v>
      </c>
      <c r="DE41" s="663">
        <v>0</v>
      </c>
      <c r="DF41" s="663">
        <v>4.33</v>
      </c>
      <c r="DG41" s="663">
        <v>3.536</v>
      </c>
      <c r="DH41" s="663">
        <v>2.1659999999999999</v>
      </c>
      <c r="DI41" s="663">
        <v>1.07</v>
      </c>
      <c r="DJ41" s="663">
        <v>0.64900000000000002</v>
      </c>
      <c r="DK41" s="663">
        <v>0.53900000000000003</v>
      </c>
      <c r="DL41" s="665">
        <v>0</v>
      </c>
      <c r="DM41" s="666">
        <v>0</v>
      </c>
      <c r="DN41" s="666">
        <v>0</v>
      </c>
      <c r="DO41" s="666">
        <v>0</v>
      </c>
      <c r="DP41" s="666">
        <v>0</v>
      </c>
      <c r="DQ41" s="663">
        <v>0</v>
      </c>
      <c r="DR41" s="663">
        <v>0</v>
      </c>
      <c r="DS41" s="663">
        <v>0</v>
      </c>
      <c r="DT41" s="663">
        <v>0</v>
      </c>
      <c r="DU41" s="663">
        <v>0</v>
      </c>
      <c r="DV41" s="663">
        <v>0</v>
      </c>
      <c r="DW41" s="663">
        <v>0</v>
      </c>
      <c r="DX41" s="663">
        <v>0</v>
      </c>
      <c r="DY41" s="663">
        <v>0</v>
      </c>
      <c r="DZ41" s="663">
        <v>0</v>
      </c>
      <c r="EA41" s="663">
        <v>0</v>
      </c>
      <c r="EB41" s="663">
        <v>0</v>
      </c>
      <c r="EC41" s="663">
        <v>0</v>
      </c>
      <c r="ED41" s="663">
        <v>0</v>
      </c>
      <c r="EE41" s="663">
        <v>0</v>
      </c>
      <c r="EF41" s="663">
        <v>0</v>
      </c>
      <c r="EG41" s="663">
        <v>0</v>
      </c>
      <c r="EH41" s="663"/>
      <c r="EI41" s="663">
        <v>0</v>
      </c>
      <c r="EJ41" s="663">
        <v>3.774</v>
      </c>
      <c r="EK41" s="663">
        <v>2.7130000000000001</v>
      </c>
      <c r="EL41" s="663">
        <v>2.2730000000000001</v>
      </c>
      <c r="EM41" s="663">
        <v>1.8740000000000001</v>
      </c>
      <c r="EN41" s="663">
        <v>1.448</v>
      </c>
      <c r="EO41" s="663">
        <v>1.18</v>
      </c>
      <c r="EP41" s="663">
        <v>130.56299999999999</v>
      </c>
      <c r="EQ41" s="663">
        <v>123.19</v>
      </c>
      <c r="ER41" s="663">
        <v>116.98899999999999</v>
      </c>
      <c r="ES41" s="663">
        <f>K41+Q41+AC41+AI41+AO41+AU41+DC41+BA41+BG41+BM41+BS41+BY41+W41+CE41+CK41+CQ41+CW41+DI41+DO41+DU41+EA41+EG41+EM41</f>
        <v>109.19099999999999</v>
      </c>
      <c r="ET41" s="663">
        <f>L41+R41+AD41+AJ41+AP41+AV41+BB41+BH41+BN41+BT41+BZ41+X41+CF41+CL41+CR41+CX41+DD41+DJ41+DP41+DV41+EB41+EH41+EN41</f>
        <v>97.375999999999991</v>
      </c>
      <c r="EU41" s="663">
        <v>93.82</v>
      </c>
      <c r="EV41" s="663">
        <v>338.11199999999997</v>
      </c>
      <c r="EW41" s="663">
        <v>318.38499999999999</v>
      </c>
      <c r="EX41" s="663">
        <v>301.03399999999999</v>
      </c>
      <c r="EY41" s="667">
        <f>E41+ES41</f>
        <v>281.95799999999997</v>
      </c>
      <c r="EZ41" s="666">
        <f>ET41+F41</f>
        <v>259.303</v>
      </c>
      <c r="FA41" s="663">
        <v>246.04</v>
      </c>
    </row>
    <row r="42" spans="1:157" x14ac:dyDescent="0.2">
      <c r="A42" s="649" t="s">
        <v>189</v>
      </c>
      <c r="B42" s="663">
        <v>2.8000000000000001E-2</v>
      </c>
      <c r="C42" s="663">
        <v>1.6E-2</v>
      </c>
      <c r="D42" s="663">
        <v>1.2999999999999999E-2</v>
      </c>
      <c r="E42" s="663">
        <v>9.9999999999909051E-3</v>
      </c>
      <c r="F42" s="663">
        <v>1.6E-2</v>
      </c>
      <c r="G42" s="663">
        <v>1.2E-2</v>
      </c>
      <c r="H42" s="664">
        <v>3.2999999999999474E-2</v>
      </c>
      <c r="I42" s="664">
        <v>3.9999999999995595E-3</v>
      </c>
      <c r="J42" s="664">
        <v>1.9999999999997797E-3</v>
      </c>
      <c r="K42" s="664">
        <v>3.0000000000001137E-3</v>
      </c>
      <c r="L42" s="664">
        <v>1.9999999999997797E-3</v>
      </c>
      <c r="M42" s="663">
        <v>0</v>
      </c>
      <c r="N42" s="663">
        <v>0</v>
      </c>
      <c r="O42" s="663">
        <v>0</v>
      </c>
      <c r="P42" s="663">
        <v>0</v>
      </c>
      <c r="Q42" s="663">
        <v>0</v>
      </c>
      <c r="R42" s="663">
        <v>0</v>
      </c>
      <c r="S42" s="663">
        <v>0</v>
      </c>
      <c r="T42" s="663">
        <v>0</v>
      </c>
      <c r="U42" s="663">
        <v>0</v>
      </c>
      <c r="V42" s="663">
        <v>0</v>
      </c>
      <c r="W42" s="663">
        <v>0</v>
      </c>
      <c r="X42" s="663">
        <v>0</v>
      </c>
      <c r="Y42" s="663">
        <v>0</v>
      </c>
      <c r="Z42" s="663">
        <v>0</v>
      </c>
      <c r="AA42" s="663">
        <v>0</v>
      </c>
      <c r="AB42" s="663">
        <v>0</v>
      </c>
      <c r="AC42" s="663">
        <v>0</v>
      </c>
      <c r="AD42" s="663">
        <v>0</v>
      </c>
      <c r="AE42" s="663">
        <v>0</v>
      </c>
      <c r="AF42" s="663">
        <v>0</v>
      </c>
      <c r="AG42" s="663">
        <v>0</v>
      </c>
      <c r="AH42" s="663">
        <v>0</v>
      </c>
      <c r="AI42" s="663">
        <v>0</v>
      </c>
      <c r="AJ42" s="663">
        <v>0</v>
      </c>
      <c r="AK42" s="663"/>
      <c r="AL42" s="663">
        <v>0</v>
      </c>
      <c r="AM42" s="663">
        <v>0</v>
      </c>
      <c r="AN42" s="663">
        <v>0</v>
      </c>
      <c r="AO42" s="663">
        <v>0</v>
      </c>
      <c r="AP42" s="663">
        <v>0</v>
      </c>
      <c r="AQ42" s="663">
        <v>0</v>
      </c>
      <c r="AR42" s="663">
        <v>0</v>
      </c>
      <c r="AS42" s="663">
        <v>0</v>
      </c>
      <c r="AT42" s="663">
        <v>0</v>
      </c>
      <c r="AU42" s="663">
        <v>0</v>
      </c>
      <c r="AV42" s="663">
        <v>0</v>
      </c>
      <c r="AW42" s="663">
        <v>0</v>
      </c>
      <c r="AX42" s="663">
        <v>0</v>
      </c>
      <c r="AY42" s="663">
        <v>0</v>
      </c>
      <c r="AZ42" s="663">
        <v>0</v>
      </c>
      <c r="BA42" s="663">
        <v>0</v>
      </c>
      <c r="BB42" s="663">
        <v>0</v>
      </c>
      <c r="BC42" s="663">
        <v>0</v>
      </c>
      <c r="BD42" s="663">
        <v>0</v>
      </c>
      <c r="BE42" s="663">
        <v>0</v>
      </c>
      <c r="BF42" s="663">
        <v>0</v>
      </c>
      <c r="BG42" s="663">
        <v>0</v>
      </c>
      <c r="BH42" s="663">
        <v>0</v>
      </c>
      <c r="BI42" s="663">
        <v>0</v>
      </c>
      <c r="BJ42" s="663">
        <v>0</v>
      </c>
      <c r="BK42" s="663">
        <v>0</v>
      </c>
      <c r="BL42" s="663">
        <v>0</v>
      </c>
      <c r="BM42" s="663">
        <v>0</v>
      </c>
      <c r="BN42" s="663">
        <v>0</v>
      </c>
      <c r="BO42" s="663">
        <v>0</v>
      </c>
      <c r="BP42" s="663">
        <v>0</v>
      </c>
      <c r="BQ42" s="663">
        <v>0</v>
      </c>
      <c r="BR42" s="663">
        <v>0</v>
      </c>
      <c r="BS42" s="663">
        <v>0</v>
      </c>
      <c r="BT42" s="663">
        <v>0</v>
      </c>
      <c r="BU42" s="663">
        <v>0</v>
      </c>
      <c r="BV42" s="663">
        <v>0.19600000000000001</v>
      </c>
      <c r="BW42" s="663">
        <v>2.8999999999996362E-2</v>
      </c>
      <c r="BX42" s="663">
        <v>2.4000000000000909E-2</v>
      </c>
      <c r="BY42" s="663">
        <v>3.0999999999991701E-2</v>
      </c>
      <c r="BZ42" s="663">
        <v>6.799999999999784E-2</v>
      </c>
      <c r="CA42" s="663">
        <v>1.6999999999995907E-2</v>
      </c>
      <c r="CB42" s="663">
        <v>8.3000000000000004E-2</v>
      </c>
      <c r="CC42" s="663">
        <v>2.3E-2</v>
      </c>
      <c r="CD42" s="663">
        <v>0.01</v>
      </c>
      <c r="CE42" s="663">
        <v>2E-3</v>
      </c>
      <c r="CF42" s="663">
        <v>0</v>
      </c>
      <c r="CG42" s="663">
        <v>1E-3</v>
      </c>
      <c r="CH42" s="663">
        <v>0</v>
      </c>
      <c r="CI42" s="663">
        <v>0</v>
      </c>
      <c r="CJ42" s="663">
        <v>0</v>
      </c>
      <c r="CK42" s="663">
        <v>0</v>
      </c>
      <c r="CL42" s="663">
        <v>0</v>
      </c>
      <c r="CM42" s="663">
        <v>0</v>
      </c>
      <c r="CN42" s="663">
        <v>0</v>
      </c>
      <c r="CO42" s="663">
        <v>0</v>
      </c>
      <c r="CP42" s="663">
        <v>0</v>
      </c>
      <c r="CQ42" s="663">
        <v>0</v>
      </c>
      <c r="CR42" s="663"/>
      <c r="CS42" s="663">
        <v>0</v>
      </c>
      <c r="CT42" s="663">
        <v>0</v>
      </c>
      <c r="CU42" s="663">
        <v>0</v>
      </c>
      <c r="CV42" s="663">
        <v>0</v>
      </c>
      <c r="CW42" s="663">
        <v>0</v>
      </c>
      <c r="CX42" s="663">
        <v>0</v>
      </c>
      <c r="CY42" s="663">
        <v>0</v>
      </c>
      <c r="CZ42" s="663">
        <v>0</v>
      </c>
      <c r="DA42" s="663">
        <v>0</v>
      </c>
      <c r="DB42" s="663">
        <v>0</v>
      </c>
      <c r="DC42" s="663">
        <v>0</v>
      </c>
      <c r="DD42" s="663">
        <v>0</v>
      </c>
      <c r="DE42" s="663">
        <v>0</v>
      </c>
      <c r="DF42" s="663">
        <v>0</v>
      </c>
      <c r="DG42" s="663">
        <v>0</v>
      </c>
      <c r="DH42" s="663">
        <v>0</v>
      </c>
      <c r="DI42" s="663">
        <v>0</v>
      </c>
      <c r="DJ42" s="663">
        <v>0</v>
      </c>
      <c r="DK42" s="663">
        <v>0</v>
      </c>
      <c r="DL42" s="665">
        <v>0</v>
      </c>
      <c r="DM42" s="666">
        <v>0</v>
      </c>
      <c r="DN42" s="666">
        <v>0</v>
      </c>
      <c r="DO42" s="666">
        <v>0</v>
      </c>
      <c r="DP42" s="666">
        <v>0</v>
      </c>
      <c r="DQ42" s="663">
        <v>0</v>
      </c>
      <c r="DR42" s="663">
        <v>0</v>
      </c>
      <c r="DS42" s="663">
        <v>0</v>
      </c>
      <c r="DT42" s="663">
        <v>0</v>
      </c>
      <c r="DU42" s="663">
        <v>0</v>
      </c>
      <c r="DV42" s="663">
        <v>0</v>
      </c>
      <c r="DW42" s="663">
        <v>0</v>
      </c>
      <c r="DX42" s="663">
        <v>0</v>
      </c>
      <c r="DY42" s="663">
        <v>0</v>
      </c>
      <c r="DZ42" s="663">
        <v>0</v>
      </c>
      <c r="EA42" s="663">
        <v>0</v>
      </c>
      <c r="EB42" s="663">
        <v>0</v>
      </c>
      <c r="EC42" s="663">
        <v>0</v>
      </c>
      <c r="ED42" s="663">
        <v>0</v>
      </c>
      <c r="EE42" s="663">
        <v>0</v>
      </c>
      <c r="EF42" s="663">
        <v>0</v>
      </c>
      <c r="EG42" s="663">
        <v>0</v>
      </c>
      <c r="EH42" s="663">
        <v>0</v>
      </c>
      <c r="EI42" s="663">
        <v>0</v>
      </c>
      <c r="EJ42" s="663">
        <v>3.0000000000000001E-3</v>
      </c>
      <c r="EK42" s="663">
        <v>1E-3</v>
      </c>
      <c r="EL42" s="663">
        <v>0</v>
      </c>
      <c r="EM42" s="663">
        <v>0</v>
      </c>
      <c r="EN42" s="663">
        <v>0</v>
      </c>
      <c r="EO42" s="663">
        <v>0</v>
      </c>
      <c r="EP42" s="663">
        <v>0.3149999999999995</v>
      </c>
      <c r="EQ42" s="663">
        <v>5.6999999999995922E-2</v>
      </c>
      <c r="ER42" s="663">
        <v>3.6000000000000691E-2</v>
      </c>
      <c r="ES42" s="663">
        <f>K42+Q42+AC42+AI42+AO42+AU42+DC42+BA42+BG42+BM42+BS42+BY42+W42+CE42+CK42+CQ42+CW42+DI42+DO42+DU42+EA42+EG42+EM42</f>
        <v>3.5999999999991816E-2</v>
      </c>
      <c r="ET42" s="663">
        <f>L42+R42+AD42+AJ42+AP42+AV42+BB42+BH42+BN42+BT42+BZ42+X42+CF42+CL42+CR42+CX42+DD42+DJ42+DP42+DV42+EB42+EH42+EN42</f>
        <v>6.999999999999762E-2</v>
      </c>
      <c r="EU42" s="663">
        <v>1.7999999999995908E-2</v>
      </c>
      <c r="EV42" s="663">
        <v>0.34299999999999953</v>
      </c>
      <c r="EW42" s="663">
        <v>7.2999999999995929E-2</v>
      </c>
      <c r="EX42" s="663">
        <v>4.9000000000000689E-2</v>
      </c>
      <c r="EY42" s="667">
        <f>E42+ES42</f>
        <v>4.5999999999982721E-2</v>
      </c>
      <c r="EZ42" s="666">
        <f>ET42+F42</f>
        <v>8.599999999999762E-2</v>
      </c>
      <c r="FA42" s="663">
        <v>2.9999999999995908E-2</v>
      </c>
    </row>
    <row r="43" spans="1:157" x14ac:dyDescent="0.2">
      <c r="A43" s="649" t="s">
        <v>188</v>
      </c>
      <c r="B43" s="663">
        <v>12.382</v>
      </c>
      <c r="C43" s="663">
        <v>11.166</v>
      </c>
      <c r="D43" s="663">
        <v>11.291</v>
      </c>
      <c r="E43" s="663">
        <v>10.85</v>
      </c>
      <c r="F43" s="663">
        <v>9.7230000000000008</v>
      </c>
      <c r="G43" s="663">
        <v>9.6829999999999998</v>
      </c>
      <c r="H43" s="664">
        <v>0.30100000000000005</v>
      </c>
      <c r="I43" s="664">
        <v>0.377</v>
      </c>
      <c r="J43" s="664">
        <v>0.39100000000000001</v>
      </c>
      <c r="K43" s="664">
        <v>0.86299999999999999</v>
      </c>
      <c r="L43" s="664">
        <v>0.69300000000000006</v>
      </c>
      <c r="M43" s="663">
        <v>0.68300000000000005</v>
      </c>
      <c r="N43" s="663">
        <v>0</v>
      </c>
      <c r="O43" s="663">
        <v>0</v>
      </c>
      <c r="P43" s="663">
        <v>0</v>
      </c>
      <c r="Q43" s="663">
        <v>0</v>
      </c>
      <c r="R43" s="663">
        <v>0</v>
      </c>
      <c r="S43" s="663">
        <v>0</v>
      </c>
      <c r="T43" s="663">
        <v>0</v>
      </c>
      <c r="U43" s="663">
        <v>0</v>
      </c>
      <c r="V43" s="663">
        <v>0</v>
      </c>
      <c r="W43" s="663">
        <v>0</v>
      </c>
      <c r="X43" s="663">
        <v>0</v>
      </c>
      <c r="Y43" s="663">
        <v>0</v>
      </c>
      <c r="Z43" s="663">
        <v>0</v>
      </c>
      <c r="AA43" s="663">
        <v>0</v>
      </c>
      <c r="AB43" s="663">
        <v>0</v>
      </c>
      <c r="AC43" s="663">
        <v>0</v>
      </c>
      <c r="AD43" s="663">
        <v>0</v>
      </c>
      <c r="AE43" s="663">
        <v>0</v>
      </c>
      <c r="AF43" s="663">
        <v>0</v>
      </c>
      <c r="AG43" s="663">
        <v>0</v>
      </c>
      <c r="AH43" s="663">
        <v>0</v>
      </c>
      <c r="AI43" s="663">
        <v>0</v>
      </c>
      <c r="AJ43" s="663">
        <v>0</v>
      </c>
      <c r="AK43" s="663"/>
      <c r="AL43" s="663">
        <v>0</v>
      </c>
      <c r="AM43" s="663">
        <v>0</v>
      </c>
      <c r="AN43" s="663">
        <v>0</v>
      </c>
      <c r="AO43" s="663">
        <v>0</v>
      </c>
      <c r="AP43" s="663">
        <v>0</v>
      </c>
      <c r="AQ43" s="663">
        <v>0</v>
      </c>
      <c r="AR43" s="663">
        <v>0</v>
      </c>
      <c r="AS43" s="663">
        <v>0</v>
      </c>
      <c r="AT43" s="663">
        <v>0</v>
      </c>
      <c r="AU43" s="663">
        <v>0</v>
      </c>
      <c r="AV43" s="663">
        <v>0</v>
      </c>
      <c r="AW43" s="663">
        <v>0</v>
      </c>
      <c r="AX43" s="663">
        <v>0</v>
      </c>
      <c r="AY43" s="663">
        <v>0</v>
      </c>
      <c r="AZ43" s="663">
        <v>0</v>
      </c>
      <c r="BA43" s="663">
        <v>0</v>
      </c>
      <c r="BB43" s="663">
        <v>0</v>
      </c>
      <c r="BC43" s="663">
        <v>0</v>
      </c>
      <c r="BD43" s="663">
        <v>0</v>
      </c>
      <c r="BE43" s="663">
        <v>0</v>
      </c>
      <c r="BF43" s="663">
        <v>0</v>
      </c>
      <c r="BG43" s="663">
        <v>0</v>
      </c>
      <c r="BH43" s="663">
        <v>0</v>
      </c>
      <c r="BI43" s="663">
        <v>0</v>
      </c>
      <c r="BJ43" s="663">
        <v>0</v>
      </c>
      <c r="BK43" s="663">
        <v>0</v>
      </c>
      <c r="BL43" s="663">
        <v>0</v>
      </c>
      <c r="BM43" s="663">
        <v>0</v>
      </c>
      <c r="BN43" s="663">
        <v>0</v>
      </c>
      <c r="BO43" s="663">
        <v>0</v>
      </c>
      <c r="BP43" s="663">
        <v>0</v>
      </c>
      <c r="BQ43" s="663">
        <v>0</v>
      </c>
      <c r="BR43" s="663">
        <v>0</v>
      </c>
      <c r="BS43" s="663">
        <v>0</v>
      </c>
      <c r="BT43" s="663">
        <v>0</v>
      </c>
      <c r="BU43" s="663">
        <v>0</v>
      </c>
      <c r="BV43" s="663">
        <v>4.26</v>
      </c>
      <c r="BW43" s="663">
        <v>3.4809999999999999</v>
      </c>
      <c r="BX43" s="663">
        <v>5.5</v>
      </c>
      <c r="BY43" s="663">
        <v>9.843</v>
      </c>
      <c r="BZ43" s="663">
        <v>2.2759999999999998</v>
      </c>
      <c r="CA43" s="663">
        <v>4.5510000000000002</v>
      </c>
      <c r="CB43" s="663">
        <v>1.2689999999999999</v>
      </c>
      <c r="CC43" s="663">
        <v>0.58899999999999997</v>
      </c>
      <c r="CD43" s="663">
        <v>0.44800000000000001</v>
      </c>
      <c r="CE43" s="663">
        <v>0.29799999999999999</v>
      </c>
      <c r="CF43" s="663">
        <v>0.27900000000000003</v>
      </c>
      <c r="CG43" s="663">
        <v>1.8979999999999999</v>
      </c>
      <c r="CH43" s="663">
        <v>0</v>
      </c>
      <c r="CI43" s="663">
        <v>0</v>
      </c>
      <c r="CJ43" s="663">
        <v>0</v>
      </c>
      <c r="CK43" s="663">
        <v>0</v>
      </c>
      <c r="CL43" s="663">
        <v>0</v>
      </c>
      <c r="CM43" s="663">
        <v>0</v>
      </c>
      <c r="CN43" s="663">
        <v>0</v>
      </c>
      <c r="CO43" s="663">
        <v>0</v>
      </c>
      <c r="CP43" s="663">
        <v>0</v>
      </c>
      <c r="CQ43" s="663">
        <v>0</v>
      </c>
      <c r="CR43" s="663"/>
      <c r="CS43" s="663">
        <v>0</v>
      </c>
      <c r="CT43" s="663">
        <v>0</v>
      </c>
      <c r="CU43" s="663">
        <v>0</v>
      </c>
      <c r="CV43" s="663">
        <v>0</v>
      </c>
      <c r="CW43" s="663">
        <v>0</v>
      </c>
      <c r="CX43" s="663">
        <v>0</v>
      </c>
      <c r="CY43" s="663">
        <v>0</v>
      </c>
      <c r="CZ43" s="663">
        <v>0</v>
      </c>
      <c r="DA43" s="663">
        <v>0</v>
      </c>
      <c r="DB43" s="663">
        <v>0</v>
      </c>
      <c r="DC43" s="663">
        <v>0</v>
      </c>
      <c r="DD43" s="663">
        <v>0</v>
      </c>
      <c r="DE43" s="663">
        <v>0</v>
      </c>
      <c r="DF43" s="663">
        <v>0.79400000000000004</v>
      </c>
      <c r="DG43" s="663">
        <v>1.37</v>
      </c>
      <c r="DH43" s="663">
        <v>1.0960000000000001</v>
      </c>
      <c r="DI43" s="663">
        <v>0.42100000000000004</v>
      </c>
      <c r="DJ43" s="663">
        <v>0.11</v>
      </c>
      <c r="DK43" s="663">
        <v>6.9000000000000006E-2</v>
      </c>
      <c r="DL43" s="665">
        <v>0</v>
      </c>
      <c r="DM43" s="666">
        <v>0</v>
      </c>
      <c r="DN43" s="666">
        <v>0</v>
      </c>
      <c r="DO43" s="666">
        <v>0</v>
      </c>
      <c r="DP43" s="666">
        <v>0</v>
      </c>
      <c r="DQ43" s="663">
        <v>0</v>
      </c>
      <c r="DR43" s="663">
        <v>0</v>
      </c>
      <c r="DS43" s="663">
        <v>0</v>
      </c>
      <c r="DT43" s="663">
        <v>0</v>
      </c>
      <c r="DU43" s="663">
        <v>0</v>
      </c>
      <c r="DV43" s="663">
        <v>0</v>
      </c>
      <c r="DW43" s="663">
        <v>0</v>
      </c>
      <c r="DX43" s="663">
        <v>0</v>
      </c>
      <c r="DY43" s="663">
        <v>0</v>
      </c>
      <c r="DZ43" s="663">
        <v>0</v>
      </c>
      <c r="EA43" s="663">
        <v>0</v>
      </c>
      <c r="EB43" s="663">
        <v>0</v>
      </c>
      <c r="EC43" s="663">
        <v>0</v>
      </c>
      <c r="ED43" s="663">
        <v>0</v>
      </c>
      <c r="EE43" s="663">
        <v>0</v>
      </c>
      <c r="EF43" s="663">
        <v>0</v>
      </c>
      <c r="EG43" s="663">
        <v>0</v>
      </c>
      <c r="EH43" s="663">
        <v>0</v>
      </c>
      <c r="EI43" s="663">
        <v>0</v>
      </c>
      <c r="EJ43" s="663">
        <v>1.0640000000000001</v>
      </c>
      <c r="EK43" s="663">
        <v>0.441</v>
      </c>
      <c r="EL43" s="663">
        <v>0.39900000000000002</v>
      </c>
      <c r="EM43" s="663">
        <v>0.42600000000000005</v>
      </c>
      <c r="EN43" s="663">
        <v>0.26800000000000002</v>
      </c>
      <c r="EO43" s="663">
        <v>0.16500000000000001</v>
      </c>
      <c r="EP43" s="663">
        <v>7.6880000000000006</v>
      </c>
      <c r="EQ43" s="663">
        <v>6.2579999999999991</v>
      </c>
      <c r="ER43" s="663">
        <v>7.8340000000000005</v>
      </c>
      <c r="ES43" s="663">
        <f>K43+Q43+AC43+AI43+AO43+AU43+DC43+BA43+BG43+BM43+BS43+BY43+W43+CE43+CK43+CQ43+CW43+DI43+DO43+DU43+EA43+EG43+EM43</f>
        <v>11.850999999999999</v>
      </c>
      <c r="ET43" s="663">
        <f>L43+R43+AD43+AJ43+AP43+AV43+BB43+BH43+BN43+BT43+BZ43+X43+CF43+CL43+CR43+CX43+DD43+DJ43+DP43+DV43+EB43+EH43+EN43</f>
        <v>3.6259999999999994</v>
      </c>
      <c r="EU43" s="663">
        <v>7.3659999999999997</v>
      </c>
      <c r="EV43" s="663">
        <v>20.07</v>
      </c>
      <c r="EW43" s="663">
        <v>17.423999999999999</v>
      </c>
      <c r="EX43" s="663">
        <v>19.125</v>
      </c>
      <c r="EY43" s="667">
        <f>E43+ES43</f>
        <v>22.701000000000001</v>
      </c>
      <c r="EZ43" s="666">
        <f>ET43+F43</f>
        <v>13.349</v>
      </c>
      <c r="FA43" s="663">
        <v>17.048999999999999</v>
      </c>
    </row>
    <row r="44" spans="1:157" x14ac:dyDescent="0.2">
      <c r="A44" s="649" t="s">
        <v>207</v>
      </c>
      <c r="B44" s="663">
        <v>195.19499999999999</v>
      </c>
      <c r="C44" s="663">
        <v>184.04499999999999</v>
      </c>
      <c r="D44" s="663">
        <v>172.767</v>
      </c>
      <c r="E44" s="663">
        <v>161.92699999999999</v>
      </c>
      <c r="F44" s="663">
        <v>152.22</v>
      </c>
      <c r="G44" s="663">
        <v>142.54900000000001</v>
      </c>
      <c r="H44" s="664">
        <v>7.875</v>
      </c>
      <c r="I44" s="664">
        <v>7.5019999999999998</v>
      </c>
      <c r="J44" s="664">
        <v>7.1129999999999995</v>
      </c>
      <c r="K44" s="664">
        <v>6.2530000000000001</v>
      </c>
      <c r="L44" s="664">
        <v>5.5619999999999994</v>
      </c>
      <c r="M44" s="663">
        <v>4.8790000000000004</v>
      </c>
      <c r="N44" s="663">
        <v>0</v>
      </c>
      <c r="O44" s="663">
        <v>0</v>
      </c>
      <c r="P44" s="663">
        <v>0</v>
      </c>
      <c r="Q44" s="663">
        <v>0</v>
      </c>
      <c r="R44" s="663">
        <v>0</v>
      </c>
      <c r="S44" s="663">
        <v>0</v>
      </c>
      <c r="T44" s="663">
        <v>0</v>
      </c>
      <c r="U44" s="663">
        <v>0</v>
      </c>
      <c r="V44" s="663">
        <v>0</v>
      </c>
      <c r="W44" s="663">
        <v>0</v>
      </c>
      <c r="X44" s="663">
        <v>0</v>
      </c>
      <c r="Y44" s="663">
        <v>0</v>
      </c>
      <c r="Z44" s="663">
        <v>0</v>
      </c>
      <c r="AA44" s="663">
        <v>0</v>
      </c>
      <c r="AB44" s="663">
        <v>0</v>
      </c>
      <c r="AC44" s="663">
        <v>0</v>
      </c>
      <c r="AD44" s="663">
        <v>0</v>
      </c>
      <c r="AE44" s="663">
        <v>0</v>
      </c>
      <c r="AF44" s="663">
        <v>0</v>
      </c>
      <c r="AG44" s="663">
        <v>0</v>
      </c>
      <c r="AH44" s="663">
        <v>0</v>
      </c>
      <c r="AI44" s="663">
        <v>0</v>
      </c>
      <c r="AJ44" s="663">
        <v>0</v>
      </c>
      <c r="AK44" s="663"/>
      <c r="AL44" s="663">
        <v>0</v>
      </c>
      <c r="AM44" s="663">
        <v>0</v>
      </c>
      <c r="AN44" s="663">
        <v>0</v>
      </c>
      <c r="AO44" s="663">
        <v>0</v>
      </c>
      <c r="AP44" s="663">
        <v>0</v>
      </c>
      <c r="AQ44" s="663">
        <v>0</v>
      </c>
      <c r="AR44" s="663">
        <v>0</v>
      </c>
      <c r="AS44" s="663">
        <v>0</v>
      </c>
      <c r="AT44" s="663">
        <v>0</v>
      </c>
      <c r="AU44" s="663">
        <v>0</v>
      </c>
      <c r="AV44" s="663">
        <v>0</v>
      </c>
      <c r="AW44" s="663">
        <v>0</v>
      </c>
      <c r="AX44" s="663">
        <v>0</v>
      </c>
      <c r="AY44" s="663">
        <v>0</v>
      </c>
      <c r="AZ44" s="663">
        <v>0</v>
      </c>
      <c r="BA44" s="663">
        <v>0</v>
      </c>
      <c r="BB44" s="663">
        <v>0</v>
      </c>
      <c r="BC44" s="663">
        <v>0</v>
      </c>
      <c r="BD44" s="663">
        <v>0</v>
      </c>
      <c r="BE44" s="663">
        <v>0</v>
      </c>
      <c r="BF44" s="663">
        <v>0</v>
      </c>
      <c r="BG44" s="663">
        <v>0</v>
      </c>
      <c r="BH44" s="663">
        <v>0</v>
      </c>
      <c r="BI44" s="663">
        <v>0</v>
      </c>
      <c r="BJ44" s="663">
        <v>0</v>
      </c>
      <c r="BK44" s="663">
        <v>0</v>
      </c>
      <c r="BL44" s="663">
        <v>0</v>
      </c>
      <c r="BM44" s="663">
        <v>0</v>
      </c>
      <c r="BN44" s="663">
        <v>0</v>
      </c>
      <c r="BO44" s="663">
        <v>0</v>
      </c>
      <c r="BP44" s="663">
        <v>0</v>
      </c>
      <c r="BQ44" s="663">
        <v>0</v>
      </c>
      <c r="BR44" s="663">
        <v>0</v>
      </c>
      <c r="BS44" s="663">
        <v>0</v>
      </c>
      <c r="BT44" s="663">
        <v>0</v>
      </c>
      <c r="BU44" s="663">
        <v>0</v>
      </c>
      <c r="BV44" s="663">
        <v>104.47</v>
      </c>
      <c r="BW44" s="663">
        <v>101.018</v>
      </c>
      <c r="BX44" s="663">
        <v>95.542000000000002</v>
      </c>
      <c r="BY44" s="663">
        <v>85.73</v>
      </c>
      <c r="BZ44" s="663">
        <v>83.522000000000006</v>
      </c>
      <c r="CA44" s="663">
        <v>78.988</v>
      </c>
      <c r="CB44" s="663">
        <v>4.5959999999999992</v>
      </c>
      <c r="CC44" s="663">
        <v>4.0299999999999994</v>
      </c>
      <c r="CD44" s="663">
        <v>3.5919999999999992</v>
      </c>
      <c r="CE44" s="663">
        <v>3.2959999999999989</v>
      </c>
      <c r="CF44" s="663">
        <v>3.016999999999999</v>
      </c>
      <c r="CG44" s="663">
        <v>1.119999999999999</v>
      </c>
      <c r="CH44" s="663">
        <v>0</v>
      </c>
      <c r="CI44" s="663">
        <v>0</v>
      </c>
      <c r="CJ44" s="663">
        <v>0</v>
      </c>
      <c r="CK44" s="663">
        <v>0</v>
      </c>
      <c r="CL44" s="663">
        <v>0</v>
      </c>
      <c r="CM44" s="663">
        <v>0</v>
      </c>
      <c r="CN44" s="663">
        <v>0</v>
      </c>
      <c r="CO44" s="663">
        <v>0</v>
      </c>
      <c r="CP44" s="663">
        <v>0</v>
      </c>
      <c r="CQ44" s="663">
        <v>0</v>
      </c>
      <c r="CR44" s="663">
        <v>0</v>
      </c>
      <c r="CS44" s="663">
        <v>0</v>
      </c>
      <c r="CT44" s="663">
        <v>0</v>
      </c>
      <c r="CU44" s="663">
        <v>0</v>
      </c>
      <c r="CV44" s="663">
        <v>0</v>
      </c>
      <c r="CW44" s="663">
        <v>0</v>
      </c>
      <c r="CX44" s="663">
        <v>0</v>
      </c>
      <c r="CY44" s="663">
        <v>0</v>
      </c>
      <c r="CZ44" s="663">
        <v>0</v>
      </c>
      <c r="DA44" s="663">
        <v>0</v>
      </c>
      <c r="DB44" s="663">
        <v>0</v>
      </c>
      <c r="DC44" s="663">
        <v>0</v>
      </c>
      <c r="DD44" s="663">
        <v>0</v>
      </c>
      <c r="DE44" s="663">
        <v>0</v>
      </c>
      <c r="DF44" s="663">
        <v>3.536</v>
      </c>
      <c r="DG44" s="663">
        <v>2.1659999999999999</v>
      </c>
      <c r="DH44" s="663">
        <v>1.0699999999999998</v>
      </c>
      <c r="DI44" s="663">
        <v>0.64900000000000002</v>
      </c>
      <c r="DJ44" s="663">
        <v>0.53900000000000003</v>
      </c>
      <c r="DK44" s="663">
        <v>0.47000000000000003</v>
      </c>
      <c r="DL44" s="665">
        <v>0</v>
      </c>
      <c r="DM44" s="666">
        <v>0</v>
      </c>
      <c r="DN44" s="666">
        <v>0</v>
      </c>
      <c r="DO44" s="666">
        <v>0</v>
      </c>
      <c r="DP44" s="666">
        <v>0</v>
      </c>
      <c r="DQ44" s="663">
        <v>0</v>
      </c>
      <c r="DR44" s="663">
        <v>0</v>
      </c>
      <c r="DS44" s="663">
        <v>0</v>
      </c>
      <c r="DT44" s="663">
        <v>0</v>
      </c>
      <c r="DU44" s="663">
        <v>0</v>
      </c>
      <c r="DV44" s="663">
        <v>0</v>
      </c>
      <c r="DW44" s="663">
        <v>0</v>
      </c>
      <c r="DX44" s="663">
        <v>0</v>
      </c>
      <c r="DY44" s="663">
        <v>0</v>
      </c>
      <c r="DZ44" s="663">
        <v>0</v>
      </c>
      <c r="EA44" s="663">
        <v>0</v>
      </c>
      <c r="EB44" s="663">
        <v>0</v>
      </c>
      <c r="EC44" s="663">
        <v>0</v>
      </c>
      <c r="ED44" s="663">
        <v>0</v>
      </c>
      <c r="EE44" s="663">
        <v>0</v>
      </c>
      <c r="EF44" s="663">
        <v>0</v>
      </c>
      <c r="EG44" s="663">
        <v>0</v>
      </c>
      <c r="EH44" s="663">
        <v>0</v>
      </c>
      <c r="EI44" s="663">
        <v>0</v>
      </c>
      <c r="EJ44" s="663">
        <v>2.7130000000000001</v>
      </c>
      <c r="EK44" s="663">
        <v>2.2730000000000001</v>
      </c>
      <c r="EL44" s="663">
        <v>1.8740000000000001</v>
      </c>
      <c r="EM44" s="663">
        <v>1.448</v>
      </c>
      <c r="EN44" s="663">
        <v>1.18</v>
      </c>
      <c r="EO44" s="663">
        <v>1.0149999999999999</v>
      </c>
      <c r="EP44" s="663">
        <v>123.19</v>
      </c>
      <c r="EQ44" s="663">
        <v>116.98899999999999</v>
      </c>
      <c r="ER44" s="663">
        <v>109.191</v>
      </c>
      <c r="ES44" s="663">
        <f>K44+Q44+AC44+AI44+AO44+AU44+DC44+BA44+BG44+BM44+BS44+BY44+W44+CE44+CK44+CQ44+CW44+DI44+DO44+DU44+EA44+EG44+EM44</f>
        <v>97.375999999999991</v>
      </c>
      <c r="ET44" s="663">
        <f>L44+R44+AD44+AJ44+AP44+AV44+BB44+BH44+BN44+BT44+BZ44+X44+CF44+CL44+CR44+CX44+DD44+DJ44+DP44+DV44+EB44+EH44+EN44</f>
        <v>93.820000000000007</v>
      </c>
      <c r="EU44" s="663">
        <v>86.472000000000008</v>
      </c>
      <c r="EV44" s="663">
        <v>318.38499999999999</v>
      </c>
      <c r="EW44" s="663">
        <v>301.03399999999999</v>
      </c>
      <c r="EX44" s="663">
        <v>281.95799999999997</v>
      </c>
      <c r="EY44" s="667">
        <f>E44+ES44</f>
        <v>259.303</v>
      </c>
      <c r="EZ44" s="666">
        <f>ET44+F44</f>
        <v>246.04000000000002</v>
      </c>
      <c r="FA44" s="663">
        <v>229.02100000000002</v>
      </c>
    </row>
    <row r="45" spans="1:157" x14ac:dyDescent="0.2">
      <c r="A45" s="644" t="s">
        <v>206</v>
      </c>
      <c r="B45" s="663"/>
      <c r="C45" s="663"/>
      <c r="D45" s="663"/>
      <c r="E45" s="663"/>
      <c r="F45" s="663"/>
      <c r="G45" s="663"/>
      <c r="H45" s="668"/>
      <c r="I45" s="668"/>
      <c r="J45" s="668"/>
      <c r="K45" s="668"/>
      <c r="L45" s="668"/>
      <c r="M45" s="663"/>
      <c r="N45" s="669"/>
      <c r="O45" s="669"/>
      <c r="P45" s="669"/>
      <c r="Q45" s="669"/>
      <c r="R45" s="669"/>
      <c r="S45" s="663"/>
      <c r="T45" s="663"/>
      <c r="U45" s="663"/>
      <c r="V45" s="663">
        <v>0</v>
      </c>
      <c r="W45" s="663"/>
      <c r="X45" s="663"/>
      <c r="Y45" s="663"/>
      <c r="Z45" s="669"/>
      <c r="AA45" s="669"/>
      <c r="AB45" s="669"/>
      <c r="AC45" s="669"/>
      <c r="AD45" s="669"/>
      <c r="AE45" s="663"/>
      <c r="AF45" s="669"/>
      <c r="AG45" s="669"/>
      <c r="AH45" s="669"/>
      <c r="AI45" s="669"/>
      <c r="AJ45" s="669"/>
      <c r="AK45" s="663"/>
      <c r="AL45" s="669"/>
      <c r="AM45" s="669"/>
      <c r="AN45" s="669"/>
      <c r="AO45" s="669"/>
      <c r="AP45" s="669"/>
      <c r="AQ45" s="663"/>
      <c r="AR45" s="669"/>
      <c r="AS45" s="669"/>
      <c r="AT45" s="669"/>
      <c r="AU45" s="669"/>
      <c r="AV45" s="669"/>
      <c r="AW45" s="663"/>
      <c r="AX45" s="669" t="s">
        <v>191</v>
      </c>
      <c r="AY45" s="669" t="s">
        <v>191</v>
      </c>
      <c r="AZ45" s="669" t="s">
        <v>191</v>
      </c>
      <c r="BA45" s="669" t="s">
        <v>191</v>
      </c>
      <c r="BB45" s="669"/>
      <c r="BC45" s="663" t="s">
        <v>191</v>
      </c>
      <c r="BD45" s="669"/>
      <c r="BE45" s="669"/>
      <c r="BF45" s="669"/>
      <c r="BG45" s="669"/>
      <c r="BH45" s="669"/>
      <c r="BI45" s="663"/>
      <c r="BJ45" s="669"/>
      <c r="BK45" s="669"/>
      <c r="BL45" s="669"/>
      <c r="BM45" s="669"/>
      <c r="BN45" s="669"/>
      <c r="BO45" s="663"/>
      <c r="BP45" s="669"/>
      <c r="BQ45" s="669"/>
      <c r="BR45" s="669"/>
      <c r="BS45" s="669"/>
      <c r="BT45" s="669"/>
      <c r="BU45" s="663"/>
      <c r="BV45" s="669"/>
      <c r="BW45" s="669"/>
      <c r="BX45" s="669"/>
      <c r="BY45" s="669"/>
      <c r="BZ45" s="669"/>
      <c r="CA45" s="663"/>
      <c r="CB45" s="669"/>
      <c r="CC45" s="669"/>
      <c r="CD45" s="669"/>
      <c r="CE45" s="669"/>
      <c r="CF45" s="669"/>
      <c r="CG45" s="663"/>
      <c r="CH45" s="670"/>
      <c r="CI45" s="670"/>
      <c r="CJ45" s="670"/>
      <c r="CK45" s="670"/>
      <c r="CL45" s="670"/>
      <c r="CM45" s="663"/>
      <c r="CN45" s="669"/>
      <c r="CO45" s="669"/>
      <c r="CP45" s="669"/>
      <c r="CQ45" s="669"/>
      <c r="CR45" s="669"/>
      <c r="CS45" s="663"/>
      <c r="CT45" s="669"/>
      <c r="CU45" s="669"/>
      <c r="CV45" s="669"/>
      <c r="CW45" s="669"/>
      <c r="CX45" s="669"/>
      <c r="CY45" s="663"/>
      <c r="CZ45" s="669"/>
      <c r="DA45" s="669"/>
      <c r="DB45" s="669"/>
      <c r="DC45" s="669"/>
      <c r="DD45" s="669"/>
      <c r="DE45" s="663"/>
      <c r="DF45" s="669"/>
      <c r="DG45" s="669"/>
      <c r="DH45" s="669"/>
      <c r="DI45" s="669"/>
      <c r="DJ45" s="669"/>
      <c r="DK45" s="663"/>
      <c r="DL45" s="665"/>
      <c r="DM45" s="666"/>
      <c r="DN45" s="666"/>
      <c r="DO45" s="666"/>
      <c r="DP45" s="666"/>
      <c r="DQ45" s="663"/>
      <c r="DR45" s="669"/>
      <c r="DS45" s="669"/>
      <c r="DT45" s="669"/>
      <c r="DU45" s="669"/>
      <c r="DV45" s="669"/>
      <c r="DW45" s="663"/>
      <c r="DX45" s="663"/>
      <c r="DY45" s="663"/>
      <c r="DZ45" s="663"/>
      <c r="EA45" s="663"/>
      <c r="EB45" s="663"/>
      <c r="EC45" s="663"/>
      <c r="ED45" s="663"/>
      <c r="EE45" s="663"/>
      <c r="EF45" s="663"/>
      <c r="EG45" s="663"/>
      <c r="EH45" s="663"/>
      <c r="EI45" s="663"/>
      <c r="EJ45" s="669"/>
      <c r="EK45" s="669"/>
      <c r="EL45" s="669"/>
      <c r="EM45" s="669"/>
      <c r="EN45" s="669"/>
      <c r="EO45" s="663"/>
      <c r="EP45" s="663"/>
      <c r="EQ45" s="663"/>
      <c r="ER45" s="663"/>
      <c r="ES45" s="663"/>
      <c r="ET45" s="663"/>
      <c r="EU45" s="663"/>
      <c r="EV45" s="663"/>
      <c r="EW45" s="663"/>
      <c r="EX45" s="663"/>
      <c r="EY45" s="667"/>
      <c r="EZ45" s="666"/>
      <c r="FA45" s="663"/>
    </row>
    <row r="46" spans="1:157" x14ac:dyDescent="0.2">
      <c r="A46" s="649" t="s">
        <v>190</v>
      </c>
      <c r="B46" s="663">
        <v>205.071</v>
      </c>
      <c r="C46" s="663">
        <v>146.58600000000001</v>
      </c>
      <c r="D46" s="663">
        <v>65.747000000000014</v>
      </c>
      <c r="E46" s="663">
        <v>31.966000000000001</v>
      </c>
      <c r="F46" s="663">
        <v>24.324000000000002</v>
      </c>
      <c r="G46" s="663">
        <v>10.467000000000001</v>
      </c>
      <c r="H46" s="664">
        <v>0</v>
      </c>
      <c r="I46" s="664">
        <v>0</v>
      </c>
      <c r="J46" s="664">
        <v>0</v>
      </c>
      <c r="K46" s="664">
        <v>0</v>
      </c>
      <c r="L46" s="664">
        <v>0</v>
      </c>
      <c r="M46" s="663">
        <v>0</v>
      </c>
      <c r="N46" s="663">
        <v>0</v>
      </c>
      <c r="O46" s="663">
        <v>0</v>
      </c>
      <c r="P46" s="663">
        <v>0</v>
      </c>
      <c r="Q46" s="663">
        <v>0</v>
      </c>
      <c r="R46" s="663">
        <v>0</v>
      </c>
      <c r="S46" s="663">
        <v>0</v>
      </c>
      <c r="T46" s="663">
        <v>0</v>
      </c>
      <c r="U46" s="663">
        <v>0</v>
      </c>
      <c r="V46" s="663">
        <v>0</v>
      </c>
      <c r="W46" s="663">
        <v>0</v>
      </c>
      <c r="X46" s="663">
        <v>0</v>
      </c>
      <c r="Y46" s="663">
        <v>0</v>
      </c>
      <c r="Z46" s="663">
        <v>0</v>
      </c>
      <c r="AA46" s="663">
        <v>0</v>
      </c>
      <c r="AB46" s="663">
        <v>0</v>
      </c>
      <c r="AC46" s="663">
        <v>0</v>
      </c>
      <c r="AD46" s="663">
        <v>0</v>
      </c>
      <c r="AE46" s="663">
        <v>0</v>
      </c>
      <c r="AF46" s="663">
        <v>0</v>
      </c>
      <c r="AG46" s="663">
        <v>1.0009999999999999</v>
      </c>
      <c r="AH46" s="663">
        <v>2.7169999999999996</v>
      </c>
      <c r="AI46" s="663">
        <v>1.52</v>
      </c>
      <c r="AJ46" s="663">
        <v>0.67100000000000004</v>
      </c>
      <c r="AK46" s="663">
        <v>0.47199999999999998</v>
      </c>
      <c r="AL46" s="663">
        <v>0</v>
      </c>
      <c r="AM46" s="663">
        <v>0</v>
      </c>
      <c r="AN46" s="663">
        <v>0</v>
      </c>
      <c r="AO46" s="663">
        <v>0</v>
      </c>
      <c r="AP46" s="663">
        <v>0</v>
      </c>
      <c r="AQ46" s="663">
        <v>0</v>
      </c>
      <c r="AR46" s="663">
        <v>0</v>
      </c>
      <c r="AS46" s="663">
        <v>0</v>
      </c>
      <c r="AT46" s="663">
        <v>0</v>
      </c>
      <c r="AU46" s="663">
        <v>0</v>
      </c>
      <c r="AV46" s="663">
        <v>0</v>
      </c>
      <c r="AW46" s="663">
        <v>0</v>
      </c>
      <c r="AX46" s="663">
        <v>0</v>
      </c>
      <c r="AY46" s="663">
        <v>0</v>
      </c>
      <c r="AZ46" s="663">
        <v>0</v>
      </c>
      <c r="BA46" s="663">
        <v>0</v>
      </c>
      <c r="BB46" s="663">
        <v>0</v>
      </c>
      <c r="BC46" s="663">
        <v>0</v>
      </c>
      <c r="BD46" s="663">
        <v>0</v>
      </c>
      <c r="BE46" s="663">
        <v>0</v>
      </c>
      <c r="BF46" s="663">
        <v>0</v>
      </c>
      <c r="BG46" s="663">
        <v>0</v>
      </c>
      <c r="BH46" s="663">
        <v>0</v>
      </c>
      <c r="BI46" s="663">
        <v>0</v>
      </c>
      <c r="BJ46" s="663">
        <v>0</v>
      </c>
      <c r="BK46" s="663">
        <v>0</v>
      </c>
      <c r="BL46" s="663">
        <v>0</v>
      </c>
      <c r="BM46" s="663">
        <v>0</v>
      </c>
      <c r="BN46" s="663">
        <v>0</v>
      </c>
      <c r="BO46" s="663">
        <v>0</v>
      </c>
      <c r="BP46" s="663">
        <v>0</v>
      </c>
      <c r="BQ46" s="663">
        <v>0</v>
      </c>
      <c r="BR46" s="663">
        <v>0</v>
      </c>
      <c r="BS46" s="663">
        <v>0</v>
      </c>
      <c r="BT46" s="663">
        <v>0</v>
      </c>
      <c r="BU46" s="663">
        <v>0</v>
      </c>
      <c r="BV46" s="663">
        <v>0</v>
      </c>
      <c r="BW46" s="663">
        <v>0</v>
      </c>
      <c r="BX46" s="663">
        <v>0</v>
      </c>
      <c r="BY46" s="663">
        <v>0</v>
      </c>
      <c r="BZ46" s="663">
        <v>0</v>
      </c>
      <c r="CA46" s="663">
        <v>0</v>
      </c>
      <c r="CB46" s="663">
        <v>2.6110000000000007</v>
      </c>
      <c r="CC46" s="663">
        <v>5.0530000000000008</v>
      </c>
      <c r="CD46" s="663">
        <v>5.1870000000000012</v>
      </c>
      <c r="CE46" s="663">
        <v>5.3830000000000009</v>
      </c>
      <c r="CF46" s="663">
        <v>5.0940000000000012</v>
      </c>
      <c r="CG46" s="663">
        <v>5.1440000000000019</v>
      </c>
      <c r="CH46" s="663">
        <v>0</v>
      </c>
      <c r="CI46" s="663">
        <v>0</v>
      </c>
      <c r="CJ46" s="663">
        <v>0</v>
      </c>
      <c r="CK46" s="663">
        <v>0</v>
      </c>
      <c r="CL46" s="663">
        <v>0</v>
      </c>
      <c r="CM46" s="663">
        <v>0</v>
      </c>
      <c r="CN46" s="663">
        <v>0</v>
      </c>
      <c r="CO46" s="663">
        <v>0</v>
      </c>
      <c r="CP46" s="663">
        <v>0</v>
      </c>
      <c r="CQ46" s="663">
        <v>0</v>
      </c>
      <c r="CR46" s="663">
        <v>0</v>
      </c>
      <c r="CS46" s="663">
        <v>0</v>
      </c>
      <c r="CT46" s="663">
        <v>0</v>
      </c>
      <c r="CU46" s="663">
        <v>0</v>
      </c>
      <c r="CV46" s="663">
        <v>0</v>
      </c>
      <c r="CW46" s="663">
        <v>0</v>
      </c>
      <c r="CX46" s="663">
        <v>0</v>
      </c>
      <c r="CY46" s="663">
        <v>0</v>
      </c>
      <c r="CZ46" s="663">
        <v>0</v>
      </c>
      <c r="DA46" s="663">
        <v>0</v>
      </c>
      <c r="DB46" s="663">
        <v>0</v>
      </c>
      <c r="DC46" s="663">
        <v>0</v>
      </c>
      <c r="DD46" s="663">
        <v>0</v>
      </c>
      <c r="DE46" s="663">
        <v>0</v>
      </c>
      <c r="DF46" s="663">
        <v>358.61700000000002</v>
      </c>
      <c r="DG46" s="663">
        <v>293.68099999999998</v>
      </c>
      <c r="DH46" s="663">
        <v>177.137</v>
      </c>
      <c r="DI46" s="663">
        <v>67.129000000000005</v>
      </c>
      <c r="DJ46" s="663">
        <v>46.891999999999996</v>
      </c>
      <c r="DK46" s="663">
        <v>33.509</v>
      </c>
      <c r="DL46" s="665">
        <v>0</v>
      </c>
      <c r="DM46" s="666">
        <v>0</v>
      </c>
      <c r="DN46" s="666">
        <v>0</v>
      </c>
      <c r="DO46" s="666">
        <v>0</v>
      </c>
      <c r="DP46" s="666">
        <v>0</v>
      </c>
      <c r="DQ46" s="663">
        <v>0</v>
      </c>
      <c r="DR46" s="663">
        <v>627.49900000000002</v>
      </c>
      <c r="DS46" s="663">
        <v>493.37899999999996</v>
      </c>
      <c r="DT46" s="663">
        <v>482.70400000000001</v>
      </c>
      <c r="DU46" s="663">
        <v>457.654</v>
      </c>
      <c r="DV46" s="663">
        <v>403.31799999999998</v>
      </c>
      <c r="DW46" s="663">
        <v>355.18</v>
      </c>
      <c r="DX46" s="663">
        <v>1E-3</v>
      </c>
      <c r="DY46" s="663">
        <v>0</v>
      </c>
      <c r="DZ46" s="663">
        <v>0</v>
      </c>
      <c r="EA46" s="663">
        <v>0</v>
      </c>
      <c r="EB46" s="663">
        <v>0</v>
      </c>
      <c r="EC46" s="663">
        <v>0</v>
      </c>
      <c r="ED46" s="663">
        <v>0</v>
      </c>
      <c r="EE46" s="663">
        <v>0</v>
      </c>
      <c r="EF46" s="663">
        <v>0</v>
      </c>
      <c r="EG46" s="663">
        <v>0</v>
      </c>
      <c r="EH46" s="663"/>
      <c r="EI46" s="663">
        <v>0</v>
      </c>
      <c r="EJ46" s="663">
        <v>0</v>
      </c>
      <c r="EK46" s="663">
        <v>0</v>
      </c>
      <c r="EL46" s="663">
        <v>0</v>
      </c>
      <c r="EM46" s="663">
        <v>0</v>
      </c>
      <c r="EN46" s="663">
        <v>0</v>
      </c>
      <c r="EO46" s="663">
        <v>0</v>
      </c>
      <c r="EP46" s="663">
        <v>988.72800000000007</v>
      </c>
      <c r="EQ46" s="663">
        <v>793.11399999999992</v>
      </c>
      <c r="ER46" s="663">
        <v>667.745</v>
      </c>
      <c r="ES46" s="663">
        <f>K46+Q46+AC46+AI46+AO46+AU46+DC46+BA46+BG46+BM46+BS46+BY46+W46+CE46+CK46+CQ46+CW46+DI46+DO46+DU46+EA46+EG46+EM46</f>
        <v>531.68600000000004</v>
      </c>
      <c r="ET46" s="663">
        <f>L46+R46+AD46+AJ46+AP46+AV46+BB46+BH46+BN46+BT46+BZ46+X46+CF46+CL46+CR46+CX46+DD46+DJ46+DP46+DV46+EB46+EH46+EN46</f>
        <v>455.97499999999997</v>
      </c>
      <c r="EU46" s="663">
        <v>394.30500000000001</v>
      </c>
      <c r="EV46" s="663">
        <v>1193.799</v>
      </c>
      <c r="EW46" s="663">
        <v>939.69999999999993</v>
      </c>
      <c r="EX46" s="663">
        <v>733.49199999999996</v>
      </c>
      <c r="EY46" s="667">
        <f>E46+ES46</f>
        <v>563.65200000000004</v>
      </c>
      <c r="EZ46" s="666">
        <f>ET46+F46</f>
        <v>480.29899999999998</v>
      </c>
      <c r="FA46" s="663">
        <v>404.77199999999999</v>
      </c>
    </row>
    <row r="47" spans="1:157" x14ac:dyDescent="0.2">
      <c r="A47" s="649" t="s">
        <v>189</v>
      </c>
      <c r="B47" s="663">
        <v>1.0999999999999999E-2</v>
      </c>
      <c r="C47" s="663">
        <v>1E-3</v>
      </c>
      <c r="D47" s="663">
        <v>0</v>
      </c>
      <c r="E47" s="663">
        <v>0</v>
      </c>
      <c r="F47" s="663">
        <v>2E-3</v>
      </c>
      <c r="G47" s="663">
        <v>1E-3</v>
      </c>
      <c r="H47" s="664">
        <v>0</v>
      </c>
      <c r="I47" s="664">
        <v>0</v>
      </c>
      <c r="J47" s="664">
        <v>0</v>
      </c>
      <c r="K47" s="664">
        <v>0</v>
      </c>
      <c r="L47" s="664">
        <v>0</v>
      </c>
      <c r="M47" s="663">
        <v>0</v>
      </c>
      <c r="N47" s="663">
        <v>0</v>
      </c>
      <c r="O47" s="663">
        <v>0</v>
      </c>
      <c r="P47" s="663">
        <v>0</v>
      </c>
      <c r="Q47" s="663">
        <v>0</v>
      </c>
      <c r="R47" s="663">
        <v>0</v>
      </c>
      <c r="S47" s="663">
        <v>0</v>
      </c>
      <c r="T47" s="663">
        <v>0</v>
      </c>
      <c r="U47" s="663">
        <v>0</v>
      </c>
      <c r="V47" s="663">
        <v>0</v>
      </c>
      <c r="W47" s="663">
        <v>0</v>
      </c>
      <c r="X47" s="663">
        <v>0</v>
      </c>
      <c r="Y47" s="663">
        <v>0</v>
      </c>
      <c r="Z47" s="663">
        <v>0</v>
      </c>
      <c r="AA47" s="663">
        <v>0</v>
      </c>
      <c r="AB47" s="663">
        <v>0</v>
      </c>
      <c r="AC47" s="663">
        <v>0</v>
      </c>
      <c r="AD47" s="663">
        <v>0</v>
      </c>
      <c r="AE47" s="663">
        <v>0</v>
      </c>
      <c r="AF47" s="663">
        <v>2.8159999999999998</v>
      </c>
      <c r="AG47" s="663">
        <v>2.2869999999999999</v>
      </c>
      <c r="AH47" s="663">
        <v>8.7999999999999995E-2</v>
      </c>
      <c r="AI47" s="663">
        <v>0.03</v>
      </c>
      <c r="AJ47" s="663">
        <v>3.7999999999999999E-2</v>
      </c>
      <c r="AK47" s="663">
        <v>2.5999999999999999E-2</v>
      </c>
      <c r="AL47" s="663">
        <v>0</v>
      </c>
      <c r="AM47" s="663">
        <v>0</v>
      </c>
      <c r="AN47" s="663">
        <v>0</v>
      </c>
      <c r="AO47" s="663">
        <v>0</v>
      </c>
      <c r="AP47" s="663">
        <v>0</v>
      </c>
      <c r="AQ47" s="663">
        <v>0</v>
      </c>
      <c r="AR47" s="663">
        <v>0</v>
      </c>
      <c r="AS47" s="663">
        <v>0</v>
      </c>
      <c r="AT47" s="663">
        <v>0</v>
      </c>
      <c r="AU47" s="663">
        <v>0</v>
      </c>
      <c r="AV47" s="663">
        <v>0</v>
      </c>
      <c r="AW47" s="663">
        <v>0</v>
      </c>
      <c r="AX47" s="663">
        <v>0</v>
      </c>
      <c r="AY47" s="663">
        <v>0</v>
      </c>
      <c r="AZ47" s="663">
        <v>0</v>
      </c>
      <c r="BA47" s="663">
        <v>0</v>
      </c>
      <c r="BB47" s="663">
        <v>0</v>
      </c>
      <c r="BC47" s="663">
        <v>0</v>
      </c>
      <c r="BD47" s="663">
        <v>0</v>
      </c>
      <c r="BE47" s="663">
        <v>0</v>
      </c>
      <c r="BF47" s="663">
        <v>0</v>
      </c>
      <c r="BG47" s="663">
        <v>0</v>
      </c>
      <c r="BH47" s="663">
        <v>0</v>
      </c>
      <c r="BI47" s="663">
        <v>0</v>
      </c>
      <c r="BJ47" s="663">
        <v>0</v>
      </c>
      <c r="BK47" s="663">
        <v>0</v>
      </c>
      <c r="BL47" s="663">
        <v>0</v>
      </c>
      <c r="BM47" s="663">
        <v>0</v>
      </c>
      <c r="BN47" s="663">
        <v>0</v>
      </c>
      <c r="BO47" s="663">
        <v>0</v>
      </c>
      <c r="BP47" s="663">
        <v>0</v>
      </c>
      <c r="BQ47" s="663">
        <v>0</v>
      </c>
      <c r="BR47" s="663">
        <v>0</v>
      </c>
      <c r="BS47" s="663">
        <v>0</v>
      </c>
      <c r="BT47" s="663">
        <v>0</v>
      </c>
      <c r="BU47" s="663">
        <v>0</v>
      </c>
      <c r="BV47" s="663">
        <v>0</v>
      </c>
      <c r="BW47" s="663">
        <v>0</v>
      </c>
      <c r="BX47" s="663">
        <v>0</v>
      </c>
      <c r="BY47" s="663">
        <v>0</v>
      </c>
      <c r="BZ47" s="663">
        <v>0</v>
      </c>
      <c r="CA47" s="663">
        <v>0</v>
      </c>
      <c r="CB47" s="663">
        <v>3.423</v>
      </c>
      <c r="CC47" s="663">
        <v>2.2080000000000002</v>
      </c>
      <c r="CD47" s="663">
        <v>1.901</v>
      </c>
      <c r="CE47" s="663">
        <v>0.98599999999999999</v>
      </c>
      <c r="CF47" s="663">
        <v>1.371</v>
      </c>
      <c r="CG47" s="663">
        <v>0.28999999999999998</v>
      </c>
      <c r="CH47" s="663">
        <v>0</v>
      </c>
      <c r="CI47" s="663">
        <v>0</v>
      </c>
      <c r="CJ47" s="663">
        <v>0</v>
      </c>
      <c r="CK47" s="663">
        <v>0</v>
      </c>
      <c r="CL47" s="663">
        <v>0</v>
      </c>
      <c r="CM47" s="663">
        <v>0</v>
      </c>
      <c r="CN47" s="663">
        <v>0</v>
      </c>
      <c r="CO47" s="663">
        <v>0</v>
      </c>
      <c r="CP47" s="663">
        <v>0</v>
      </c>
      <c r="CQ47" s="663">
        <v>0</v>
      </c>
      <c r="CR47" s="663">
        <v>0</v>
      </c>
      <c r="CS47" s="663">
        <v>0</v>
      </c>
      <c r="CT47" s="663">
        <v>0</v>
      </c>
      <c r="CU47" s="663">
        <v>0</v>
      </c>
      <c r="CV47" s="663">
        <v>0</v>
      </c>
      <c r="CW47" s="663">
        <v>0</v>
      </c>
      <c r="CX47" s="663">
        <v>0</v>
      </c>
      <c r="CY47" s="663">
        <v>0</v>
      </c>
      <c r="CZ47" s="663">
        <v>0</v>
      </c>
      <c r="DA47" s="663">
        <v>0</v>
      </c>
      <c r="DB47" s="663">
        <v>0</v>
      </c>
      <c r="DC47" s="663">
        <v>0</v>
      </c>
      <c r="DD47" s="663">
        <v>0</v>
      </c>
      <c r="DE47" s="663">
        <v>0</v>
      </c>
      <c r="DF47" s="663">
        <v>0.01</v>
      </c>
      <c r="DG47" s="663">
        <v>3.0000000000000001E-3</v>
      </c>
      <c r="DH47" s="663">
        <v>0</v>
      </c>
      <c r="DI47" s="663">
        <v>2E-3</v>
      </c>
      <c r="DJ47" s="663">
        <v>0</v>
      </c>
      <c r="DK47" s="663">
        <v>1E-3</v>
      </c>
      <c r="DL47" s="665">
        <v>0</v>
      </c>
      <c r="DM47" s="666">
        <v>0</v>
      </c>
      <c r="DN47" s="666">
        <v>0</v>
      </c>
      <c r="DO47" s="666">
        <v>0</v>
      </c>
      <c r="DP47" s="666">
        <v>0</v>
      </c>
      <c r="DQ47" s="663">
        <v>0</v>
      </c>
      <c r="DR47" s="663">
        <v>15.293999999999999</v>
      </c>
      <c r="DS47" s="663">
        <v>47.734999999999999</v>
      </c>
      <c r="DT47" s="663">
        <v>38.780999999999999</v>
      </c>
      <c r="DU47" s="663">
        <v>10.931999999999999</v>
      </c>
      <c r="DV47" s="663">
        <v>1.6E-2</v>
      </c>
      <c r="DW47" s="663">
        <v>3.6000000000000004E-2</v>
      </c>
      <c r="DX47" s="663">
        <v>4.0000000000000001E-3</v>
      </c>
      <c r="DY47" s="663">
        <v>0</v>
      </c>
      <c r="DZ47" s="663">
        <v>0</v>
      </c>
      <c r="EA47" s="663">
        <v>0</v>
      </c>
      <c r="EB47" s="663">
        <v>0</v>
      </c>
      <c r="EC47" s="663">
        <v>0</v>
      </c>
      <c r="ED47" s="663">
        <v>0</v>
      </c>
      <c r="EE47" s="663">
        <v>0</v>
      </c>
      <c r="EF47" s="663">
        <v>0</v>
      </c>
      <c r="EG47" s="663">
        <v>0</v>
      </c>
      <c r="EH47" s="663">
        <v>0</v>
      </c>
      <c r="EI47" s="663">
        <v>0</v>
      </c>
      <c r="EJ47" s="663">
        <v>0</v>
      </c>
      <c r="EK47" s="663">
        <v>0</v>
      </c>
      <c r="EL47" s="663">
        <v>0</v>
      </c>
      <c r="EM47" s="663">
        <v>0</v>
      </c>
      <c r="EN47" s="663">
        <v>0</v>
      </c>
      <c r="EO47" s="663">
        <v>0</v>
      </c>
      <c r="EP47" s="663">
        <v>21.547000000000001</v>
      </c>
      <c r="EQ47" s="663">
        <v>52.232999999999997</v>
      </c>
      <c r="ER47" s="663">
        <v>40.770000000000003</v>
      </c>
      <c r="ES47" s="663">
        <f>K47+Q47+AC47+AI47+AO47+AU47+DC47+BA47+BG47+BM47+BS47+BY47+W47+CE47+CK47+CQ47+CW47+DI47+DO47+DU47+EA47+EG47+EM47</f>
        <v>11.95</v>
      </c>
      <c r="ET47" s="663">
        <f>L47+R47+AD47+AJ47+AP47+AV47+BB47+BH47+BN47+BT47+BZ47+X47+CF47+CL47+CR47+CX47+DD47+DJ47+DP47+DV47+EB47+EH47+EN47</f>
        <v>1.425</v>
      </c>
      <c r="EU47" s="663">
        <v>0.35299999999999998</v>
      </c>
      <c r="EV47" s="663">
        <v>21.558</v>
      </c>
      <c r="EW47" s="663">
        <v>52.233999999999995</v>
      </c>
      <c r="EX47" s="663">
        <v>40.770000000000003</v>
      </c>
      <c r="EY47" s="667">
        <f>E47+ES47</f>
        <v>11.95</v>
      </c>
      <c r="EZ47" s="666">
        <f>ET47+F47</f>
        <v>1.427</v>
      </c>
      <c r="FA47" s="663">
        <v>0.35399999999999998</v>
      </c>
    </row>
    <row r="48" spans="1:157" x14ac:dyDescent="0.2">
      <c r="A48" s="649" t="s">
        <v>188</v>
      </c>
      <c r="B48" s="663">
        <v>58.496000000000002</v>
      </c>
      <c r="C48" s="663">
        <v>80.84</v>
      </c>
      <c r="D48" s="663">
        <v>33.780999999999999</v>
      </c>
      <c r="E48" s="663">
        <v>7.6420000000000003</v>
      </c>
      <c r="F48" s="663">
        <v>13.859</v>
      </c>
      <c r="G48" s="663">
        <v>4.1260000000000003</v>
      </c>
      <c r="H48" s="664">
        <v>0</v>
      </c>
      <c r="I48" s="664">
        <v>0</v>
      </c>
      <c r="J48" s="664">
        <v>0</v>
      </c>
      <c r="K48" s="664">
        <v>0</v>
      </c>
      <c r="L48" s="664">
        <v>0</v>
      </c>
      <c r="M48" s="663">
        <v>0</v>
      </c>
      <c r="N48" s="663">
        <v>0</v>
      </c>
      <c r="O48" s="663">
        <v>0</v>
      </c>
      <c r="P48" s="663">
        <v>0</v>
      </c>
      <c r="Q48" s="663">
        <v>0</v>
      </c>
      <c r="R48" s="663">
        <v>0</v>
      </c>
      <c r="S48" s="663">
        <v>0</v>
      </c>
      <c r="T48" s="663">
        <v>0</v>
      </c>
      <c r="U48" s="663">
        <v>0</v>
      </c>
      <c r="V48" s="663">
        <v>0</v>
      </c>
      <c r="W48" s="663">
        <v>0</v>
      </c>
      <c r="X48" s="663">
        <v>0</v>
      </c>
      <c r="Y48" s="663">
        <v>0</v>
      </c>
      <c r="Z48" s="663">
        <v>0</v>
      </c>
      <c r="AA48" s="663">
        <v>0</v>
      </c>
      <c r="AB48" s="663">
        <v>0</v>
      </c>
      <c r="AC48" s="663">
        <v>0</v>
      </c>
      <c r="AD48" s="663">
        <v>0</v>
      </c>
      <c r="AE48" s="663">
        <v>0</v>
      </c>
      <c r="AF48" s="663">
        <v>1.8149999999999999</v>
      </c>
      <c r="AG48" s="663">
        <v>0.57099999999999995</v>
      </c>
      <c r="AH48" s="663">
        <v>1.2849999999999999</v>
      </c>
      <c r="AI48" s="663">
        <v>0.879</v>
      </c>
      <c r="AJ48" s="663">
        <v>0.23700000000000002</v>
      </c>
      <c r="AK48" s="663">
        <v>9.2999999999999999E-2</v>
      </c>
      <c r="AL48" s="663">
        <v>0</v>
      </c>
      <c r="AM48" s="663">
        <v>0</v>
      </c>
      <c r="AN48" s="663">
        <v>0</v>
      </c>
      <c r="AO48" s="663">
        <v>0</v>
      </c>
      <c r="AP48" s="663">
        <v>0</v>
      </c>
      <c r="AQ48" s="663">
        <v>0</v>
      </c>
      <c r="AR48" s="663">
        <v>0</v>
      </c>
      <c r="AS48" s="663">
        <v>0</v>
      </c>
      <c r="AT48" s="663">
        <v>0</v>
      </c>
      <c r="AU48" s="663">
        <v>0</v>
      </c>
      <c r="AV48" s="663">
        <v>0</v>
      </c>
      <c r="AW48" s="663">
        <v>0</v>
      </c>
      <c r="AX48" s="663">
        <v>0</v>
      </c>
      <c r="AY48" s="663">
        <v>0</v>
      </c>
      <c r="AZ48" s="663">
        <v>0</v>
      </c>
      <c r="BA48" s="663">
        <v>0</v>
      </c>
      <c r="BB48" s="663">
        <v>0</v>
      </c>
      <c r="BC48" s="663">
        <v>0</v>
      </c>
      <c r="BD48" s="663">
        <v>0</v>
      </c>
      <c r="BE48" s="663">
        <v>0</v>
      </c>
      <c r="BF48" s="663">
        <v>0</v>
      </c>
      <c r="BG48" s="663">
        <v>0</v>
      </c>
      <c r="BH48" s="663">
        <v>0</v>
      </c>
      <c r="BI48" s="663">
        <v>0</v>
      </c>
      <c r="BJ48" s="663">
        <v>0</v>
      </c>
      <c r="BK48" s="663">
        <v>0</v>
      </c>
      <c r="BL48" s="663">
        <v>0</v>
      </c>
      <c r="BM48" s="663">
        <v>0</v>
      </c>
      <c r="BN48" s="663">
        <v>0</v>
      </c>
      <c r="BO48" s="663">
        <v>0</v>
      </c>
      <c r="BP48" s="663">
        <v>0</v>
      </c>
      <c r="BQ48" s="663">
        <v>0</v>
      </c>
      <c r="BR48" s="663">
        <v>0</v>
      </c>
      <c r="BS48" s="663">
        <v>0</v>
      </c>
      <c r="BT48" s="663">
        <v>0</v>
      </c>
      <c r="BU48" s="663">
        <v>0</v>
      </c>
      <c r="BV48" s="663">
        <v>0</v>
      </c>
      <c r="BW48" s="663">
        <v>0</v>
      </c>
      <c r="BX48" s="663">
        <v>0</v>
      </c>
      <c r="BY48" s="663">
        <v>0</v>
      </c>
      <c r="BZ48" s="663">
        <v>0</v>
      </c>
      <c r="CA48" s="663">
        <v>0</v>
      </c>
      <c r="CB48" s="663">
        <v>0.98099999999999998</v>
      </c>
      <c r="CC48" s="663">
        <v>2.0739999999999998</v>
      </c>
      <c r="CD48" s="663">
        <v>1.7049999999999998</v>
      </c>
      <c r="CE48" s="663">
        <v>1.2749999999999997</v>
      </c>
      <c r="CF48" s="663">
        <v>1.321</v>
      </c>
      <c r="CG48" s="663">
        <v>1.375</v>
      </c>
      <c r="CH48" s="663">
        <v>0</v>
      </c>
      <c r="CI48" s="663">
        <v>0</v>
      </c>
      <c r="CJ48" s="663">
        <v>0</v>
      </c>
      <c r="CK48" s="663">
        <v>0</v>
      </c>
      <c r="CL48" s="663">
        <v>0</v>
      </c>
      <c r="CM48" s="663">
        <v>0</v>
      </c>
      <c r="CN48" s="663">
        <v>0</v>
      </c>
      <c r="CO48" s="663">
        <v>0</v>
      </c>
      <c r="CP48" s="663">
        <v>0</v>
      </c>
      <c r="CQ48" s="663">
        <v>0</v>
      </c>
      <c r="CR48" s="663">
        <v>0</v>
      </c>
      <c r="CS48" s="663">
        <v>0</v>
      </c>
      <c r="CT48" s="663">
        <v>0</v>
      </c>
      <c r="CU48" s="663">
        <v>0</v>
      </c>
      <c r="CV48" s="663">
        <v>0</v>
      </c>
      <c r="CW48" s="663">
        <v>0</v>
      </c>
      <c r="CX48" s="663">
        <v>0</v>
      </c>
      <c r="CY48" s="663">
        <v>0</v>
      </c>
      <c r="CZ48" s="663">
        <v>0</v>
      </c>
      <c r="DA48" s="663">
        <v>0</v>
      </c>
      <c r="DB48" s="663">
        <v>0</v>
      </c>
      <c r="DC48" s="663">
        <v>0</v>
      </c>
      <c r="DD48" s="663">
        <v>0</v>
      </c>
      <c r="DE48" s="663">
        <v>0</v>
      </c>
      <c r="DF48" s="663">
        <v>64.945999999999998</v>
      </c>
      <c r="DG48" s="663">
        <v>116.54700000000001</v>
      </c>
      <c r="DH48" s="663">
        <v>110.008</v>
      </c>
      <c r="DI48" s="663">
        <v>20.239000000000001</v>
      </c>
      <c r="DJ48" s="663">
        <v>13.382999999999999</v>
      </c>
      <c r="DK48" s="663">
        <v>4.1419999999999995</v>
      </c>
      <c r="DL48" s="665">
        <v>0</v>
      </c>
      <c r="DM48" s="666">
        <v>0</v>
      </c>
      <c r="DN48" s="666">
        <v>0</v>
      </c>
      <c r="DO48" s="666">
        <v>0</v>
      </c>
      <c r="DP48" s="666">
        <v>0</v>
      </c>
      <c r="DQ48" s="663">
        <v>0</v>
      </c>
      <c r="DR48" s="663">
        <v>149.41400000000002</v>
      </c>
      <c r="DS48" s="663">
        <v>58.41</v>
      </c>
      <c r="DT48" s="663">
        <v>63.366000000000007</v>
      </c>
      <c r="DU48" s="663">
        <v>65.268000000000001</v>
      </c>
      <c r="DV48" s="663">
        <v>48.153999999999996</v>
      </c>
      <c r="DW48" s="663">
        <v>66.605000000000004</v>
      </c>
      <c r="DX48" s="663">
        <v>0</v>
      </c>
      <c r="DY48" s="663">
        <v>0</v>
      </c>
      <c r="DZ48" s="663">
        <v>0</v>
      </c>
      <c r="EA48" s="663">
        <v>0</v>
      </c>
      <c r="EB48" s="663">
        <v>0</v>
      </c>
      <c r="EC48" s="663">
        <v>0</v>
      </c>
      <c r="ED48" s="663">
        <v>0</v>
      </c>
      <c r="EE48" s="663">
        <v>0</v>
      </c>
      <c r="EF48" s="663">
        <v>0</v>
      </c>
      <c r="EG48" s="663">
        <v>0</v>
      </c>
      <c r="EH48" s="663">
        <v>0</v>
      </c>
      <c r="EI48" s="663">
        <v>0</v>
      </c>
      <c r="EJ48" s="663">
        <v>0</v>
      </c>
      <c r="EK48" s="663">
        <v>0</v>
      </c>
      <c r="EL48" s="663">
        <v>0</v>
      </c>
      <c r="EM48" s="663">
        <v>0</v>
      </c>
      <c r="EN48" s="663">
        <v>0</v>
      </c>
      <c r="EO48" s="663">
        <v>0</v>
      </c>
      <c r="EP48" s="663">
        <v>217.15600000000001</v>
      </c>
      <c r="EQ48" s="663">
        <v>177.602</v>
      </c>
      <c r="ER48" s="663">
        <v>176.364</v>
      </c>
      <c r="ES48" s="663">
        <f>K48+Q48+AC48+AI48+AO48+AU48+DC48+BA48+BG48+BM48+BS48+BY48+W48+CE48+CK48+CQ48+CW48+DI48+DO48+DU48+EA48+EG48+EM48</f>
        <v>87.661000000000001</v>
      </c>
      <c r="ET48" s="663">
        <f>L48+R48+AD48+AJ48+AP48+AV48+BB48+BH48+BN48+BT48+BZ48+X48+CF48+CL48+CR48+CX48+DD48+DJ48+DP48+DV48+EB48+EH48+EN48</f>
        <v>63.094999999999999</v>
      </c>
      <c r="EU48" s="663">
        <v>72.215000000000003</v>
      </c>
      <c r="EV48" s="663">
        <v>275.65199999999999</v>
      </c>
      <c r="EW48" s="663">
        <v>258.44200000000001</v>
      </c>
      <c r="EX48" s="663">
        <v>210.14500000000001</v>
      </c>
      <c r="EY48" s="667">
        <f>E48+ES48</f>
        <v>95.302999999999997</v>
      </c>
      <c r="EZ48" s="666">
        <f>ET48+F48</f>
        <v>76.953999999999994</v>
      </c>
      <c r="FA48" s="663">
        <v>76.341000000000008</v>
      </c>
    </row>
    <row r="49" spans="1:157" x14ac:dyDescent="0.2">
      <c r="A49" s="649" t="s">
        <v>205</v>
      </c>
      <c r="B49" s="663">
        <v>146.58600000000001</v>
      </c>
      <c r="C49" s="663">
        <v>65.747000000000014</v>
      </c>
      <c r="D49" s="663">
        <v>31.966000000000015</v>
      </c>
      <c r="E49" s="663">
        <v>24.324000000000002</v>
      </c>
      <c r="F49" s="663">
        <v>10.467000000000001</v>
      </c>
      <c r="G49" s="663">
        <v>6.3419999999999996</v>
      </c>
      <c r="H49" s="664">
        <v>0</v>
      </c>
      <c r="I49" s="664">
        <v>0</v>
      </c>
      <c r="J49" s="664">
        <v>0</v>
      </c>
      <c r="K49" s="664">
        <v>0</v>
      </c>
      <c r="L49" s="664">
        <v>0</v>
      </c>
      <c r="M49" s="663">
        <v>0</v>
      </c>
      <c r="N49" s="663">
        <v>0</v>
      </c>
      <c r="O49" s="663">
        <v>0</v>
      </c>
      <c r="P49" s="663">
        <v>0</v>
      </c>
      <c r="Q49" s="663">
        <v>0</v>
      </c>
      <c r="R49" s="663">
        <v>0</v>
      </c>
      <c r="S49" s="663">
        <v>0</v>
      </c>
      <c r="T49" s="663">
        <v>0</v>
      </c>
      <c r="U49" s="663">
        <v>0</v>
      </c>
      <c r="V49" s="663">
        <v>0</v>
      </c>
      <c r="W49" s="663">
        <v>0</v>
      </c>
      <c r="X49" s="663">
        <v>0</v>
      </c>
      <c r="Y49" s="663">
        <v>0</v>
      </c>
      <c r="Z49" s="663">
        <v>0</v>
      </c>
      <c r="AA49" s="663">
        <v>0</v>
      </c>
      <c r="AB49" s="663">
        <v>0</v>
      </c>
      <c r="AC49" s="663">
        <v>0</v>
      </c>
      <c r="AD49" s="663">
        <v>0</v>
      </c>
      <c r="AE49" s="663">
        <v>0</v>
      </c>
      <c r="AF49" s="663">
        <v>1.0009999999999999</v>
      </c>
      <c r="AG49" s="663">
        <v>2.7169999999999996</v>
      </c>
      <c r="AH49" s="663">
        <v>1.5199999999999994</v>
      </c>
      <c r="AI49" s="663">
        <v>0.67100000000000004</v>
      </c>
      <c r="AJ49" s="663">
        <v>0.47200000000000009</v>
      </c>
      <c r="AK49" s="663">
        <v>0.40500000000000003</v>
      </c>
      <c r="AL49" s="663">
        <v>0</v>
      </c>
      <c r="AM49" s="663">
        <v>0</v>
      </c>
      <c r="AN49" s="663">
        <v>0</v>
      </c>
      <c r="AO49" s="663">
        <v>0</v>
      </c>
      <c r="AP49" s="663">
        <v>0</v>
      </c>
      <c r="AQ49" s="663">
        <v>0</v>
      </c>
      <c r="AR49" s="663">
        <v>0</v>
      </c>
      <c r="AS49" s="663">
        <v>0</v>
      </c>
      <c r="AT49" s="663">
        <v>0</v>
      </c>
      <c r="AU49" s="663">
        <v>0</v>
      </c>
      <c r="AV49" s="663">
        <v>0</v>
      </c>
      <c r="AW49" s="663">
        <v>0</v>
      </c>
      <c r="AX49" s="663">
        <v>0</v>
      </c>
      <c r="AY49" s="663">
        <v>0</v>
      </c>
      <c r="AZ49" s="663">
        <v>0</v>
      </c>
      <c r="BA49" s="663">
        <v>0</v>
      </c>
      <c r="BB49" s="663">
        <v>0</v>
      </c>
      <c r="BC49" s="663">
        <v>0</v>
      </c>
      <c r="BD49" s="663">
        <v>0</v>
      </c>
      <c r="BE49" s="663">
        <v>0</v>
      </c>
      <c r="BF49" s="663">
        <v>0</v>
      </c>
      <c r="BG49" s="663">
        <v>0</v>
      </c>
      <c r="BH49" s="663">
        <v>0</v>
      </c>
      <c r="BI49" s="663">
        <v>0</v>
      </c>
      <c r="BJ49" s="663">
        <v>0</v>
      </c>
      <c r="BK49" s="663">
        <v>0</v>
      </c>
      <c r="BL49" s="663">
        <v>0</v>
      </c>
      <c r="BM49" s="663">
        <v>0</v>
      </c>
      <c r="BN49" s="663">
        <v>0</v>
      </c>
      <c r="BO49" s="663">
        <v>0</v>
      </c>
      <c r="BP49" s="663">
        <v>0</v>
      </c>
      <c r="BQ49" s="663">
        <v>0</v>
      </c>
      <c r="BR49" s="663">
        <v>0</v>
      </c>
      <c r="BS49" s="663">
        <v>0</v>
      </c>
      <c r="BT49" s="663">
        <v>0</v>
      </c>
      <c r="BU49" s="663">
        <v>0</v>
      </c>
      <c r="BV49" s="663">
        <v>0</v>
      </c>
      <c r="BW49" s="663">
        <v>0</v>
      </c>
      <c r="BX49" s="663">
        <v>0</v>
      </c>
      <c r="BY49" s="663">
        <v>0</v>
      </c>
      <c r="BZ49" s="663">
        <v>0</v>
      </c>
      <c r="CA49" s="663">
        <v>0</v>
      </c>
      <c r="CB49" s="663">
        <v>5.0530000000000008</v>
      </c>
      <c r="CC49" s="663">
        <v>5.1870000000000012</v>
      </c>
      <c r="CD49" s="663">
        <v>5.3830000000000009</v>
      </c>
      <c r="CE49" s="663">
        <v>5.0940000000000012</v>
      </c>
      <c r="CF49" s="663">
        <v>5.1440000000000019</v>
      </c>
      <c r="CG49" s="663">
        <v>4.0590000000000019</v>
      </c>
      <c r="CH49" s="663">
        <v>0</v>
      </c>
      <c r="CI49" s="663">
        <v>0</v>
      </c>
      <c r="CJ49" s="663">
        <v>0</v>
      </c>
      <c r="CK49" s="663">
        <v>0</v>
      </c>
      <c r="CL49" s="663">
        <v>0</v>
      </c>
      <c r="CM49" s="663">
        <v>0</v>
      </c>
      <c r="CN49" s="663">
        <v>0</v>
      </c>
      <c r="CO49" s="663">
        <v>0</v>
      </c>
      <c r="CP49" s="663">
        <v>0</v>
      </c>
      <c r="CQ49" s="663">
        <v>0</v>
      </c>
      <c r="CR49" s="663"/>
      <c r="CS49" s="663">
        <v>0</v>
      </c>
      <c r="CT49" s="663">
        <v>0</v>
      </c>
      <c r="CU49" s="663">
        <v>0</v>
      </c>
      <c r="CV49" s="663">
        <v>0</v>
      </c>
      <c r="CW49" s="663">
        <v>0</v>
      </c>
      <c r="CX49" s="663">
        <v>0</v>
      </c>
      <c r="CY49" s="663">
        <v>0</v>
      </c>
      <c r="CZ49" s="663">
        <v>0</v>
      </c>
      <c r="DA49" s="663">
        <v>0</v>
      </c>
      <c r="DB49" s="663">
        <v>0</v>
      </c>
      <c r="DC49" s="663">
        <v>0</v>
      </c>
      <c r="DD49" s="663">
        <v>0</v>
      </c>
      <c r="DE49" s="663">
        <v>0</v>
      </c>
      <c r="DF49" s="663">
        <v>293.68100000000004</v>
      </c>
      <c r="DG49" s="663">
        <v>177.13699999999994</v>
      </c>
      <c r="DH49" s="663">
        <v>67.129000000000005</v>
      </c>
      <c r="DI49" s="663">
        <v>46.891999999999996</v>
      </c>
      <c r="DJ49" s="663">
        <v>33.509</v>
      </c>
      <c r="DK49" s="663">
        <v>29.367999999999999</v>
      </c>
      <c r="DL49" s="665">
        <v>0</v>
      </c>
      <c r="DM49" s="666">
        <v>0</v>
      </c>
      <c r="DN49" s="666">
        <v>0</v>
      </c>
      <c r="DO49" s="666">
        <v>0</v>
      </c>
      <c r="DP49" s="666">
        <v>0</v>
      </c>
      <c r="DQ49" s="663">
        <v>0</v>
      </c>
      <c r="DR49" s="663">
        <v>493.37900000000008</v>
      </c>
      <c r="DS49" s="663">
        <v>482.70399999999995</v>
      </c>
      <c r="DT49" s="663">
        <v>458.11900000000003</v>
      </c>
      <c r="DU49" s="663">
        <v>403.31799999999998</v>
      </c>
      <c r="DV49" s="663">
        <v>355.18</v>
      </c>
      <c r="DW49" s="663">
        <v>288.61099999999999</v>
      </c>
      <c r="DX49" s="663">
        <v>0</v>
      </c>
      <c r="DY49" s="663">
        <v>0</v>
      </c>
      <c r="DZ49" s="663">
        <v>0</v>
      </c>
      <c r="EA49" s="663">
        <v>0</v>
      </c>
      <c r="EB49" s="663">
        <v>0</v>
      </c>
      <c r="EC49" s="663">
        <v>0</v>
      </c>
      <c r="ED49" s="663">
        <v>0</v>
      </c>
      <c r="EE49" s="663">
        <v>0</v>
      </c>
      <c r="EF49" s="663">
        <v>0</v>
      </c>
      <c r="EG49" s="663">
        <v>0</v>
      </c>
      <c r="EH49" s="663">
        <v>0</v>
      </c>
      <c r="EI49" s="663">
        <v>0</v>
      </c>
      <c r="EJ49" s="663">
        <v>0</v>
      </c>
      <c r="EK49" s="663">
        <v>0</v>
      </c>
      <c r="EL49" s="663">
        <v>0</v>
      </c>
      <c r="EM49" s="663">
        <v>0</v>
      </c>
      <c r="EN49" s="663">
        <v>0</v>
      </c>
      <c r="EO49" s="663">
        <v>0</v>
      </c>
      <c r="EP49" s="663">
        <v>793.11400000000003</v>
      </c>
      <c r="EQ49" s="663">
        <v>667.74499999999989</v>
      </c>
      <c r="ER49" s="663">
        <v>532.15100000000007</v>
      </c>
      <c r="ES49" s="663">
        <f>K49+Q49+AC49+AI49+AO49+AU49+DC49+BA49+BG49+BM49+BS49+BY49+W49+CE49+CK49+CQ49+CW49+DI49+DO49+DU49+EA49+EG49+EM49</f>
        <v>455.97499999999997</v>
      </c>
      <c r="ET49" s="663">
        <f>L49+R49+AD49+AJ49+AP49+AV49+BB49+BH49+BN49+BT49+BZ49+X49+CF49+CL49+CR49+CX49+DD49+DJ49+DP49+DV49+EB49+EH49+EN49</f>
        <v>394.30500000000001</v>
      </c>
      <c r="EU49" s="663">
        <v>322.44300000000004</v>
      </c>
      <c r="EV49" s="663">
        <v>939.7</v>
      </c>
      <c r="EW49" s="663">
        <v>733.49199999999996</v>
      </c>
      <c r="EX49" s="663">
        <v>564.11700000000008</v>
      </c>
      <c r="EY49" s="667">
        <f>E49+ES49</f>
        <v>480.29899999999998</v>
      </c>
      <c r="EZ49" s="666">
        <f>ET49+F49</f>
        <v>404.77199999999999</v>
      </c>
      <c r="FA49" s="663">
        <v>328.78500000000003</v>
      </c>
    </row>
    <row r="50" spans="1:157" x14ac:dyDescent="0.2">
      <c r="A50" s="644" t="s">
        <v>204</v>
      </c>
      <c r="B50" s="663"/>
      <c r="C50" s="663"/>
      <c r="D50" s="663"/>
      <c r="E50" s="663"/>
      <c r="F50" s="663"/>
      <c r="G50" s="663"/>
      <c r="H50" s="668"/>
      <c r="I50" s="668"/>
      <c r="J50" s="668"/>
      <c r="K50" s="668"/>
      <c r="L50" s="668"/>
      <c r="M50" s="663"/>
      <c r="N50" s="669"/>
      <c r="O50" s="669"/>
      <c r="P50" s="669"/>
      <c r="Q50" s="669"/>
      <c r="R50" s="669"/>
      <c r="S50" s="663"/>
      <c r="T50" s="663"/>
      <c r="U50" s="663"/>
      <c r="V50" s="663"/>
      <c r="W50" s="663"/>
      <c r="X50" s="663"/>
      <c r="Y50" s="663"/>
      <c r="Z50" s="669"/>
      <c r="AA50" s="669"/>
      <c r="AB50" s="669"/>
      <c r="AC50" s="669"/>
      <c r="AD50" s="669"/>
      <c r="AE50" s="663"/>
      <c r="AF50" s="669"/>
      <c r="AG50" s="669"/>
      <c r="AH50" s="669"/>
      <c r="AI50" s="669"/>
      <c r="AJ50" s="669"/>
      <c r="AK50" s="663"/>
      <c r="AL50" s="669"/>
      <c r="AM50" s="669"/>
      <c r="AN50" s="669"/>
      <c r="AO50" s="669"/>
      <c r="AP50" s="669"/>
      <c r="AQ50" s="663"/>
      <c r="AR50" s="669"/>
      <c r="AS50" s="669"/>
      <c r="AT50" s="669"/>
      <c r="AU50" s="669"/>
      <c r="AV50" s="669"/>
      <c r="AW50" s="663"/>
      <c r="AX50" s="669" t="s">
        <v>191</v>
      </c>
      <c r="AY50" s="669" t="s">
        <v>191</v>
      </c>
      <c r="AZ50" s="669" t="s">
        <v>191</v>
      </c>
      <c r="BA50" s="669" t="s">
        <v>191</v>
      </c>
      <c r="BB50" s="669"/>
      <c r="BC50" s="663" t="s">
        <v>191</v>
      </c>
      <c r="BD50" s="669"/>
      <c r="BE50" s="669"/>
      <c r="BF50" s="669"/>
      <c r="BG50" s="669"/>
      <c r="BH50" s="669"/>
      <c r="BI50" s="663"/>
      <c r="BJ50" s="669"/>
      <c r="BK50" s="669"/>
      <c r="BL50" s="669"/>
      <c r="BM50" s="669"/>
      <c r="BN50" s="669"/>
      <c r="BO50" s="663"/>
      <c r="BP50" s="669"/>
      <c r="BQ50" s="669"/>
      <c r="BR50" s="669"/>
      <c r="BS50" s="669"/>
      <c r="BT50" s="669"/>
      <c r="BU50" s="663"/>
      <c r="BV50" s="669"/>
      <c r="BW50" s="669"/>
      <c r="BX50" s="669"/>
      <c r="BY50" s="669"/>
      <c r="BZ50" s="669"/>
      <c r="CA50" s="663"/>
      <c r="CB50" s="669"/>
      <c r="CC50" s="669"/>
      <c r="CD50" s="669"/>
      <c r="CE50" s="669"/>
      <c r="CF50" s="669"/>
      <c r="CG50" s="663"/>
      <c r="CH50" s="670"/>
      <c r="CI50" s="670"/>
      <c r="CJ50" s="670"/>
      <c r="CK50" s="670"/>
      <c r="CL50" s="670"/>
      <c r="CM50" s="663"/>
      <c r="CN50" s="669"/>
      <c r="CO50" s="669"/>
      <c r="CP50" s="669"/>
      <c r="CQ50" s="669"/>
      <c r="CR50" s="669"/>
      <c r="CS50" s="663"/>
      <c r="CT50" s="669"/>
      <c r="CU50" s="669"/>
      <c r="CV50" s="669"/>
      <c r="CW50" s="669"/>
      <c r="CX50" s="669"/>
      <c r="CY50" s="663"/>
      <c r="CZ50" s="669"/>
      <c r="DA50" s="669"/>
      <c r="DB50" s="669"/>
      <c r="DC50" s="669"/>
      <c r="DD50" s="669"/>
      <c r="DE50" s="663"/>
      <c r="DF50" s="669"/>
      <c r="DG50" s="669"/>
      <c r="DH50" s="669"/>
      <c r="DI50" s="669"/>
      <c r="DJ50" s="669"/>
      <c r="DK50" s="663"/>
      <c r="DL50" s="665"/>
      <c r="DM50" s="666"/>
      <c r="DN50" s="666"/>
      <c r="DO50" s="666"/>
      <c r="DP50" s="666"/>
      <c r="DQ50" s="663"/>
      <c r="DR50" s="669"/>
      <c r="DS50" s="669"/>
      <c r="DT50" s="669"/>
      <c r="DU50" s="669"/>
      <c r="DV50" s="669"/>
      <c r="DW50" s="663"/>
      <c r="DX50" s="663"/>
      <c r="DY50" s="663"/>
      <c r="DZ50" s="663"/>
      <c r="EA50" s="663"/>
      <c r="EB50" s="663"/>
      <c r="EC50" s="663"/>
      <c r="ED50" s="663"/>
      <c r="EE50" s="663"/>
      <c r="EF50" s="663"/>
      <c r="EG50" s="663"/>
      <c r="EH50" s="663"/>
      <c r="EI50" s="663"/>
      <c r="EJ50" s="669"/>
      <c r="EK50" s="669"/>
      <c r="EL50" s="669"/>
      <c r="EM50" s="669"/>
      <c r="EN50" s="669"/>
      <c r="EO50" s="663"/>
      <c r="EP50" s="663"/>
      <c r="EQ50" s="663"/>
      <c r="ER50" s="663"/>
      <c r="ES50" s="663"/>
      <c r="ET50" s="663"/>
      <c r="EU50" s="663"/>
      <c r="EV50" s="663"/>
      <c r="EW50" s="663"/>
      <c r="EX50" s="663"/>
      <c r="EY50" s="667"/>
      <c r="EZ50" s="666"/>
      <c r="FA50" s="663"/>
    </row>
    <row r="51" spans="1:157" x14ac:dyDescent="0.2">
      <c r="A51" s="649" t="s">
        <v>190</v>
      </c>
      <c r="B51" s="663">
        <v>0</v>
      </c>
      <c r="C51" s="663">
        <v>0</v>
      </c>
      <c r="D51" s="663">
        <v>0</v>
      </c>
      <c r="E51" s="663">
        <v>0</v>
      </c>
      <c r="F51" s="663">
        <v>0</v>
      </c>
      <c r="G51" s="663">
        <v>0</v>
      </c>
      <c r="H51" s="664">
        <v>0</v>
      </c>
      <c r="I51" s="664">
        <v>0</v>
      </c>
      <c r="J51" s="664">
        <v>0</v>
      </c>
      <c r="K51" s="664">
        <v>0</v>
      </c>
      <c r="L51" s="664">
        <v>0</v>
      </c>
      <c r="M51" s="663">
        <v>0</v>
      </c>
      <c r="N51" s="663">
        <v>0</v>
      </c>
      <c r="O51" s="663">
        <v>0</v>
      </c>
      <c r="P51" s="663">
        <v>0</v>
      </c>
      <c r="Q51" s="663">
        <v>0</v>
      </c>
      <c r="R51" s="663">
        <v>0</v>
      </c>
      <c r="S51" s="663">
        <v>0</v>
      </c>
      <c r="T51" s="663">
        <v>0</v>
      </c>
      <c r="U51" s="663">
        <v>0</v>
      </c>
      <c r="V51" s="663">
        <v>0</v>
      </c>
      <c r="W51" s="663">
        <v>0</v>
      </c>
      <c r="X51" s="663">
        <v>0</v>
      </c>
      <c r="Y51" s="663">
        <v>0</v>
      </c>
      <c r="Z51" s="663">
        <v>0</v>
      </c>
      <c r="AA51" s="663">
        <v>0</v>
      </c>
      <c r="AB51" s="663">
        <v>0</v>
      </c>
      <c r="AC51" s="663">
        <v>0</v>
      </c>
      <c r="AD51" s="663">
        <v>0</v>
      </c>
      <c r="AE51" s="663">
        <v>0</v>
      </c>
      <c r="AF51" s="663">
        <v>0</v>
      </c>
      <c r="AG51" s="663">
        <v>0</v>
      </c>
      <c r="AH51" s="663">
        <v>0</v>
      </c>
      <c r="AI51" s="663">
        <v>0</v>
      </c>
      <c r="AJ51" s="663">
        <v>0</v>
      </c>
      <c r="AK51" s="663"/>
      <c r="AL51" s="663">
        <v>0</v>
      </c>
      <c r="AM51" s="663">
        <v>0</v>
      </c>
      <c r="AN51" s="663">
        <v>0</v>
      </c>
      <c r="AO51" s="663">
        <v>0</v>
      </c>
      <c r="AP51" s="663">
        <v>0</v>
      </c>
      <c r="AQ51" s="663">
        <v>0</v>
      </c>
      <c r="AR51" s="663">
        <v>0</v>
      </c>
      <c r="AS51" s="663">
        <v>0</v>
      </c>
      <c r="AT51" s="663">
        <v>0</v>
      </c>
      <c r="AU51" s="663">
        <v>0</v>
      </c>
      <c r="AV51" s="663">
        <v>0</v>
      </c>
      <c r="AW51" s="663">
        <v>0</v>
      </c>
      <c r="AX51" s="663">
        <v>0</v>
      </c>
      <c r="AY51" s="663">
        <v>0</v>
      </c>
      <c r="AZ51" s="663">
        <v>0</v>
      </c>
      <c r="BA51" s="663">
        <v>0</v>
      </c>
      <c r="BB51" s="663">
        <v>0</v>
      </c>
      <c r="BC51" s="663">
        <v>0</v>
      </c>
      <c r="BD51" s="663">
        <v>0</v>
      </c>
      <c r="BE51" s="663">
        <v>0</v>
      </c>
      <c r="BF51" s="663">
        <v>0</v>
      </c>
      <c r="BG51" s="663">
        <v>0</v>
      </c>
      <c r="BH51" s="663">
        <v>0</v>
      </c>
      <c r="BI51" s="663">
        <v>0</v>
      </c>
      <c r="BJ51" s="663">
        <v>0</v>
      </c>
      <c r="BK51" s="663">
        <v>0</v>
      </c>
      <c r="BL51" s="663">
        <v>0</v>
      </c>
      <c r="BM51" s="663">
        <v>0</v>
      </c>
      <c r="BN51" s="663">
        <v>0</v>
      </c>
      <c r="BO51" s="663">
        <v>0</v>
      </c>
      <c r="BP51" s="663">
        <v>0</v>
      </c>
      <c r="BQ51" s="663">
        <v>0</v>
      </c>
      <c r="BR51" s="663">
        <v>0</v>
      </c>
      <c r="BS51" s="663">
        <v>0</v>
      </c>
      <c r="BT51" s="663">
        <v>0</v>
      </c>
      <c r="BU51" s="663">
        <v>0</v>
      </c>
      <c r="BV51" s="663">
        <v>0</v>
      </c>
      <c r="BW51" s="663">
        <v>0</v>
      </c>
      <c r="BX51" s="663">
        <v>0</v>
      </c>
      <c r="BY51" s="663">
        <v>0</v>
      </c>
      <c r="BZ51" s="663">
        <v>0</v>
      </c>
      <c r="CA51" s="663">
        <v>0</v>
      </c>
      <c r="CB51" s="663">
        <v>0</v>
      </c>
      <c r="CC51" s="663">
        <v>0</v>
      </c>
      <c r="CD51" s="663">
        <v>0</v>
      </c>
      <c r="CE51" s="663">
        <v>0</v>
      </c>
      <c r="CF51" s="663">
        <v>0</v>
      </c>
      <c r="CG51" s="663">
        <v>0</v>
      </c>
      <c r="CH51" s="663">
        <v>0</v>
      </c>
      <c r="CI51" s="663">
        <v>0</v>
      </c>
      <c r="CJ51" s="663">
        <v>0</v>
      </c>
      <c r="CK51" s="663">
        <v>0</v>
      </c>
      <c r="CL51" s="663">
        <v>0</v>
      </c>
      <c r="CM51" s="663">
        <v>0</v>
      </c>
      <c r="CN51" s="663">
        <v>0</v>
      </c>
      <c r="CO51" s="663">
        <v>0</v>
      </c>
      <c r="CP51" s="663">
        <v>0</v>
      </c>
      <c r="CQ51" s="663">
        <v>0</v>
      </c>
      <c r="CR51" s="663"/>
      <c r="CS51" s="663">
        <v>0</v>
      </c>
      <c r="CT51" s="663">
        <v>0</v>
      </c>
      <c r="CU51" s="663">
        <v>0</v>
      </c>
      <c r="CV51" s="663">
        <v>0</v>
      </c>
      <c r="CW51" s="663">
        <v>0</v>
      </c>
      <c r="CX51" s="663">
        <v>0</v>
      </c>
      <c r="CY51" s="663">
        <v>0</v>
      </c>
      <c r="CZ51" s="663">
        <v>0</v>
      </c>
      <c r="DA51" s="663">
        <v>0</v>
      </c>
      <c r="DB51" s="663">
        <v>0</v>
      </c>
      <c r="DC51" s="663">
        <v>0</v>
      </c>
      <c r="DD51" s="663">
        <v>0</v>
      </c>
      <c r="DE51" s="663">
        <v>0</v>
      </c>
      <c r="DF51" s="663">
        <v>0</v>
      </c>
      <c r="DG51" s="663">
        <v>0</v>
      </c>
      <c r="DH51" s="663">
        <v>0</v>
      </c>
      <c r="DI51" s="663">
        <v>0</v>
      </c>
      <c r="DJ51" s="663">
        <v>0</v>
      </c>
      <c r="DK51" s="663">
        <v>0</v>
      </c>
      <c r="DL51" s="665">
        <v>0</v>
      </c>
      <c r="DM51" s="666">
        <v>0</v>
      </c>
      <c r="DN51" s="666">
        <v>0</v>
      </c>
      <c r="DO51" s="666">
        <v>0</v>
      </c>
      <c r="DP51" s="666">
        <v>0</v>
      </c>
      <c r="DQ51" s="663">
        <v>0</v>
      </c>
      <c r="DR51" s="663">
        <v>0</v>
      </c>
      <c r="DS51" s="663">
        <v>0</v>
      </c>
      <c r="DT51" s="663">
        <v>0</v>
      </c>
      <c r="DU51" s="663">
        <v>0</v>
      </c>
      <c r="DV51" s="663">
        <v>0</v>
      </c>
      <c r="DW51" s="663">
        <v>0</v>
      </c>
      <c r="DX51" s="663">
        <v>0</v>
      </c>
      <c r="DY51" s="663">
        <v>0</v>
      </c>
      <c r="DZ51" s="663">
        <v>0</v>
      </c>
      <c r="EA51" s="663">
        <v>0</v>
      </c>
      <c r="EB51" s="663">
        <v>0</v>
      </c>
      <c r="EC51" s="663">
        <v>0</v>
      </c>
      <c r="ED51" s="663">
        <v>0</v>
      </c>
      <c r="EE51" s="663">
        <v>0</v>
      </c>
      <c r="EF51" s="663">
        <v>0</v>
      </c>
      <c r="EG51" s="663">
        <v>0</v>
      </c>
      <c r="EH51" s="663"/>
      <c r="EI51" s="663">
        <v>0</v>
      </c>
      <c r="EJ51" s="663">
        <v>0</v>
      </c>
      <c r="EK51" s="663">
        <v>0</v>
      </c>
      <c r="EL51" s="663">
        <v>0</v>
      </c>
      <c r="EM51" s="663">
        <v>0</v>
      </c>
      <c r="EN51" s="663">
        <v>0</v>
      </c>
      <c r="EO51" s="663">
        <v>0</v>
      </c>
      <c r="EP51" s="663">
        <v>0</v>
      </c>
      <c r="EQ51" s="663">
        <v>0</v>
      </c>
      <c r="ER51" s="663">
        <v>0</v>
      </c>
      <c r="ES51" s="663">
        <f>K51+Q51+AC51+AI51+AO51+AU51+DC51+BA51+BG51+BM51+BS51+BY51+W51+CE51+CK51+CQ51+CW51+DI51+DO51+DU51+EA51+EG51+EM51</f>
        <v>0</v>
      </c>
      <c r="ET51" s="663">
        <f>L51+R51+AD51+AJ51+AP51+AV51+BB51+BH51+BN51+BT51+BZ51+X51+CF51+CL51+CR51+CX51+DD51+DJ51+DP51+DV51+EB51+EH51+EN51</f>
        <v>0</v>
      </c>
      <c r="EU51" s="663">
        <v>0</v>
      </c>
      <c r="EV51" s="663">
        <v>0</v>
      </c>
      <c r="EW51" s="663">
        <v>0</v>
      </c>
      <c r="EX51" s="663">
        <v>0</v>
      </c>
      <c r="EY51" s="667">
        <f>E51+ES51</f>
        <v>0</v>
      </c>
      <c r="EZ51" s="666">
        <f>ET51+F51</f>
        <v>0</v>
      </c>
      <c r="FA51" s="663">
        <v>0</v>
      </c>
    </row>
    <row r="52" spans="1:157" x14ac:dyDescent="0.2">
      <c r="A52" s="649" t="s">
        <v>189</v>
      </c>
      <c r="B52" s="663">
        <v>0</v>
      </c>
      <c r="C52" s="663">
        <v>0</v>
      </c>
      <c r="D52" s="663">
        <v>0</v>
      </c>
      <c r="E52" s="663">
        <v>0</v>
      </c>
      <c r="F52" s="663">
        <v>0</v>
      </c>
      <c r="G52" s="663">
        <v>0</v>
      </c>
      <c r="H52" s="664">
        <v>0</v>
      </c>
      <c r="I52" s="664">
        <v>0</v>
      </c>
      <c r="J52" s="664">
        <v>0</v>
      </c>
      <c r="K52" s="664">
        <v>0</v>
      </c>
      <c r="L52" s="664">
        <v>0</v>
      </c>
      <c r="M52" s="663">
        <v>0</v>
      </c>
      <c r="N52" s="663">
        <v>0</v>
      </c>
      <c r="O52" s="663">
        <v>0</v>
      </c>
      <c r="P52" s="663">
        <v>0</v>
      </c>
      <c r="Q52" s="663">
        <v>0</v>
      </c>
      <c r="R52" s="663">
        <v>0</v>
      </c>
      <c r="S52" s="663">
        <v>0</v>
      </c>
      <c r="T52" s="663">
        <v>0</v>
      </c>
      <c r="U52" s="663">
        <v>0</v>
      </c>
      <c r="V52" s="663">
        <v>0</v>
      </c>
      <c r="W52" s="663">
        <v>0</v>
      </c>
      <c r="X52" s="663">
        <v>0</v>
      </c>
      <c r="Y52" s="663">
        <v>0</v>
      </c>
      <c r="Z52" s="663">
        <v>0</v>
      </c>
      <c r="AA52" s="663">
        <v>0</v>
      </c>
      <c r="AB52" s="663">
        <v>0</v>
      </c>
      <c r="AC52" s="663">
        <v>0</v>
      </c>
      <c r="AD52" s="663">
        <v>0</v>
      </c>
      <c r="AE52" s="663">
        <v>0</v>
      </c>
      <c r="AF52" s="663">
        <v>0</v>
      </c>
      <c r="AG52" s="663">
        <v>0</v>
      </c>
      <c r="AH52" s="663">
        <v>0</v>
      </c>
      <c r="AI52" s="663">
        <v>0</v>
      </c>
      <c r="AJ52" s="663">
        <v>0</v>
      </c>
      <c r="AK52" s="663"/>
      <c r="AL52" s="663">
        <v>0</v>
      </c>
      <c r="AM52" s="663">
        <v>0</v>
      </c>
      <c r="AN52" s="663">
        <v>0</v>
      </c>
      <c r="AO52" s="663">
        <v>0</v>
      </c>
      <c r="AP52" s="663">
        <v>0</v>
      </c>
      <c r="AQ52" s="663">
        <v>0</v>
      </c>
      <c r="AR52" s="663">
        <v>0</v>
      </c>
      <c r="AS52" s="663">
        <v>0</v>
      </c>
      <c r="AT52" s="663">
        <v>0</v>
      </c>
      <c r="AU52" s="663">
        <v>0</v>
      </c>
      <c r="AV52" s="663">
        <v>0</v>
      </c>
      <c r="AW52" s="663">
        <v>0</v>
      </c>
      <c r="AX52" s="663">
        <v>0</v>
      </c>
      <c r="AY52" s="663">
        <v>0</v>
      </c>
      <c r="AZ52" s="663">
        <v>0</v>
      </c>
      <c r="BA52" s="663">
        <v>0</v>
      </c>
      <c r="BB52" s="663">
        <v>0</v>
      </c>
      <c r="BC52" s="663">
        <v>0</v>
      </c>
      <c r="BD52" s="663">
        <v>0</v>
      </c>
      <c r="BE52" s="663">
        <v>0</v>
      </c>
      <c r="BF52" s="663">
        <v>0</v>
      </c>
      <c r="BG52" s="663">
        <v>0</v>
      </c>
      <c r="BH52" s="663">
        <v>0</v>
      </c>
      <c r="BI52" s="663">
        <v>0</v>
      </c>
      <c r="BJ52" s="663">
        <v>0</v>
      </c>
      <c r="BK52" s="663">
        <v>0</v>
      </c>
      <c r="BL52" s="663">
        <v>0</v>
      </c>
      <c r="BM52" s="663">
        <v>0</v>
      </c>
      <c r="BN52" s="663">
        <v>0</v>
      </c>
      <c r="BO52" s="663">
        <v>0</v>
      </c>
      <c r="BP52" s="663">
        <v>0</v>
      </c>
      <c r="BQ52" s="663">
        <v>0</v>
      </c>
      <c r="BR52" s="663">
        <v>0</v>
      </c>
      <c r="BS52" s="663">
        <v>0</v>
      </c>
      <c r="BT52" s="663">
        <v>0</v>
      </c>
      <c r="BU52" s="663">
        <v>0</v>
      </c>
      <c r="BV52" s="663">
        <v>0</v>
      </c>
      <c r="BW52" s="663">
        <v>0</v>
      </c>
      <c r="BX52" s="663">
        <v>0</v>
      </c>
      <c r="BY52" s="663">
        <v>0</v>
      </c>
      <c r="BZ52" s="663">
        <v>0</v>
      </c>
      <c r="CA52" s="663">
        <v>0</v>
      </c>
      <c r="CB52" s="663">
        <v>0</v>
      </c>
      <c r="CC52" s="663">
        <v>0</v>
      </c>
      <c r="CD52" s="663">
        <v>0</v>
      </c>
      <c r="CE52" s="663">
        <v>0</v>
      </c>
      <c r="CF52" s="663">
        <v>0</v>
      </c>
      <c r="CG52" s="663">
        <v>0</v>
      </c>
      <c r="CH52" s="663">
        <v>0</v>
      </c>
      <c r="CI52" s="663">
        <v>0</v>
      </c>
      <c r="CJ52" s="663">
        <v>0</v>
      </c>
      <c r="CK52" s="663">
        <v>0</v>
      </c>
      <c r="CL52" s="663">
        <v>0</v>
      </c>
      <c r="CM52" s="663">
        <v>0</v>
      </c>
      <c r="CN52" s="663">
        <v>0</v>
      </c>
      <c r="CO52" s="663">
        <v>0</v>
      </c>
      <c r="CP52" s="663">
        <v>0</v>
      </c>
      <c r="CQ52" s="663">
        <v>0</v>
      </c>
      <c r="CR52" s="663">
        <v>0</v>
      </c>
      <c r="CS52" s="663">
        <v>0</v>
      </c>
      <c r="CT52" s="663">
        <v>0</v>
      </c>
      <c r="CU52" s="663">
        <v>0</v>
      </c>
      <c r="CV52" s="663">
        <v>0</v>
      </c>
      <c r="CW52" s="663">
        <v>0</v>
      </c>
      <c r="CX52" s="663">
        <v>0</v>
      </c>
      <c r="CY52" s="663">
        <v>0</v>
      </c>
      <c r="CZ52" s="663">
        <v>0</v>
      </c>
      <c r="DA52" s="663">
        <v>0</v>
      </c>
      <c r="DB52" s="663">
        <v>0</v>
      </c>
      <c r="DC52" s="663">
        <v>0</v>
      </c>
      <c r="DD52" s="663">
        <v>0</v>
      </c>
      <c r="DE52" s="663">
        <v>0</v>
      </c>
      <c r="DF52" s="663">
        <v>0</v>
      </c>
      <c r="DG52" s="663">
        <v>0</v>
      </c>
      <c r="DH52" s="663">
        <v>0</v>
      </c>
      <c r="DI52" s="663">
        <v>0</v>
      </c>
      <c r="DJ52" s="663">
        <v>0</v>
      </c>
      <c r="DK52" s="663">
        <v>0</v>
      </c>
      <c r="DL52" s="665">
        <v>0</v>
      </c>
      <c r="DM52" s="666">
        <v>0</v>
      </c>
      <c r="DN52" s="666">
        <v>0</v>
      </c>
      <c r="DO52" s="666">
        <v>0</v>
      </c>
      <c r="DP52" s="666">
        <v>0</v>
      </c>
      <c r="DQ52" s="663">
        <v>0</v>
      </c>
      <c r="DR52" s="663">
        <v>0</v>
      </c>
      <c r="DS52" s="663">
        <v>0</v>
      </c>
      <c r="DT52" s="663">
        <v>0</v>
      </c>
      <c r="DU52" s="663">
        <v>0</v>
      </c>
      <c r="DV52" s="663">
        <v>0</v>
      </c>
      <c r="DW52" s="663">
        <v>0</v>
      </c>
      <c r="DX52" s="663">
        <v>0</v>
      </c>
      <c r="DY52" s="663">
        <v>0</v>
      </c>
      <c r="DZ52" s="663">
        <v>0</v>
      </c>
      <c r="EA52" s="663">
        <v>0</v>
      </c>
      <c r="EB52" s="663">
        <v>0</v>
      </c>
      <c r="EC52" s="663">
        <v>0</v>
      </c>
      <c r="ED52" s="663">
        <v>0</v>
      </c>
      <c r="EE52" s="663">
        <v>0</v>
      </c>
      <c r="EF52" s="663">
        <v>0</v>
      </c>
      <c r="EG52" s="663">
        <v>0</v>
      </c>
      <c r="EH52" s="663">
        <v>0</v>
      </c>
      <c r="EI52" s="663">
        <v>0</v>
      </c>
      <c r="EJ52" s="663">
        <v>0</v>
      </c>
      <c r="EK52" s="663">
        <v>0</v>
      </c>
      <c r="EL52" s="663">
        <v>0</v>
      </c>
      <c r="EM52" s="663">
        <v>0</v>
      </c>
      <c r="EN52" s="663">
        <v>0</v>
      </c>
      <c r="EO52" s="663">
        <v>0</v>
      </c>
      <c r="EP52" s="663">
        <v>0</v>
      </c>
      <c r="EQ52" s="663">
        <v>0</v>
      </c>
      <c r="ER52" s="663">
        <v>0</v>
      </c>
      <c r="ES52" s="663">
        <f>K52+Q52+AC52+AI52+AO52+AU52+DC52+BA52+BG52+BM52+BS52+BY52+W52+CE52+CK52+CQ52+CW52+DI52+DO52+DU52+EA52+EG52+EM52</f>
        <v>0</v>
      </c>
      <c r="ET52" s="663">
        <f>L52+R52+AD52+AJ52+AP52+AV52+BB52+BH52+BN52+BT52+BZ52+X52+CF52+CL52+CR52+CX52+DD52+DJ52+DP52+DV52+EB52+EH52+EN52</f>
        <v>0</v>
      </c>
      <c r="EU52" s="663">
        <v>0</v>
      </c>
      <c r="EV52" s="663">
        <v>0</v>
      </c>
      <c r="EW52" s="663">
        <v>0</v>
      </c>
      <c r="EX52" s="663">
        <v>0</v>
      </c>
      <c r="EY52" s="667">
        <f>E52+ES52</f>
        <v>0</v>
      </c>
      <c r="EZ52" s="666">
        <f>ET52+F52</f>
        <v>0</v>
      </c>
      <c r="FA52" s="663">
        <v>0</v>
      </c>
    </row>
    <row r="53" spans="1:157" x14ac:dyDescent="0.2">
      <c r="A53" s="649" t="s">
        <v>188</v>
      </c>
      <c r="B53" s="663">
        <v>0</v>
      </c>
      <c r="C53" s="663">
        <v>0</v>
      </c>
      <c r="D53" s="663">
        <v>0</v>
      </c>
      <c r="E53" s="663">
        <v>0</v>
      </c>
      <c r="F53" s="663">
        <v>0</v>
      </c>
      <c r="G53" s="663">
        <v>0</v>
      </c>
      <c r="H53" s="664">
        <v>0</v>
      </c>
      <c r="I53" s="664">
        <v>0</v>
      </c>
      <c r="J53" s="664">
        <v>0</v>
      </c>
      <c r="K53" s="664">
        <v>0</v>
      </c>
      <c r="L53" s="664">
        <v>0</v>
      </c>
      <c r="M53" s="663">
        <v>0</v>
      </c>
      <c r="N53" s="663">
        <v>0</v>
      </c>
      <c r="O53" s="663">
        <v>0</v>
      </c>
      <c r="P53" s="663">
        <v>0</v>
      </c>
      <c r="Q53" s="663">
        <v>0</v>
      </c>
      <c r="R53" s="663">
        <v>0</v>
      </c>
      <c r="S53" s="663">
        <v>0</v>
      </c>
      <c r="T53" s="663">
        <v>0</v>
      </c>
      <c r="U53" s="663">
        <v>0</v>
      </c>
      <c r="V53" s="663">
        <v>0</v>
      </c>
      <c r="W53" s="663">
        <v>0</v>
      </c>
      <c r="X53" s="663">
        <v>0</v>
      </c>
      <c r="Y53" s="663">
        <v>0</v>
      </c>
      <c r="Z53" s="663">
        <v>0</v>
      </c>
      <c r="AA53" s="663">
        <v>0</v>
      </c>
      <c r="AB53" s="663">
        <v>0</v>
      </c>
      <c r="AC53" s="663">
        <v>0</v>
      </c>
      <c r="AD53" s="663">
        <v>0</v>
      </c>
      <c r="AE53" s="663">
        <v>0</v>
      </c>
      <c r="AF53" s="663">
        <v>0</v>
      </c>
      <c r="AG53" s="663">
        <v>0</v>
      </c>
      <c r="AH53" s="663">
        <v>0</v>
      </c>
      <c r="AI53" s="663">
        <v>0</v>
      </c>
      <c r="AJ53" s="663">
        <v>0</v>
      </c>
      <c r="AK53" s="663"/>
      <c r="AL53" s="663">
        <v>0</v>
      </c>
      <c r="AM53" s="663">
        <v>0</v>
      </c>
      <c r="AN53" s="663">
        <v>0</v>
      </c>
      <c r="AO53" s="663">
        <v>0</v>
      </c>
      <c r="AP53" s="663">
        <v>0</v>
      </c>
      <c r="AQ53" s="663">
        <v>0</v>
      </c>
      <c r="AR53" s="663">
        <v>0</v>
      </c>
      <c r="AS53" s="663">
        <v>0</v>
      </c>
      <c r="AT53" s="663">
        <v>0</v>
      </c>
      <c r="AU53" s="663">
        <v>0</v>
      </c>
      <c r="AV53" s="663">
        <v>0</v>
      </c>
      <c r="AW53" s="663">
        <v>0</v>
      </c>
      <c r="AX53" s="663">
        <v>0</v>
      </c>
      <c r="AY53" s="663">
        <v>0</v>
      </c>
      <c r="AZ53" s="663">
        <v>0</v>
      </c>
      <c r="BA53" s="663">
        <v>0</v>
      </c>
      <c r="BB53" s="663">
        <v>0</v>
      </c>
      <c r="BC53" s="663">
        <v>0</v>
      </c>
      <c r="BD53" s="663">
        <v>0</v>
      </c>
      <c r="BE53" s="663">
        <v>0</v>
      </c>
      <c r="BF53" s="663">
        <v>0</v>
      </c>
      <c r="BG53" s="663">
        <v>0</v>
      </c>
      <c r="BH53" s="663">
        <v>0</v>
      </c>
      <c r="BI53" s="663">
        <v>0</v>
      </c>
      <c r="BJ53" s="663">
        <v>0</v>
      </c>
      <c r="BK53" s="663">
        <v>0</v>
      </c>
      <c r="BL53" s="663">
        <v>0</v>
      </c>
      <c r="BM53" s="663">
        <v>0</v>
      </c>
      <c r="BN53" s="663">
        <v>0</v>
      </c>
      <c r="BO53" s="663">
        <v>0</v>
      </c>
      <c r="BP53" s="663">
        <v>0</v>
      </c>
      <c r="BQ53" s="663">
        <v>0</v>
      </c>
      <c r="BR53" s="663">
        <v>0</v>
      </c>
      <c r="BS53" s="663">
        <v>0</v>
      </c>
      <c r="BT53" s="663">
        <v>0</v>
      </c>
      <c r="BU53" s="663">
        <v>0</v>
      </c>
      <c r="BV53" s="663">
        <v>0</v>
      </c>
      <c r="BW53" s="663">
        <v>0</v>
      </c>
      <c r="BX53" s="663">
        <v>0</v>
      </c>
      <c r="BY53" s="663">
        <v>0</v>
      </c>
      <c r="BZ53" s="663">
        <v>0</v>
      </c>
      <c r="CA53" s="663">
        <v>0</v>
      </c>
      <c r="CB53" s="663">
        <v>0</v>
      </c>
      <c r="CC53" s="663">
        <v>0</v>
      </c>
      <c r="CD53" s="663">
        <v>0</v>
      </c>
      <c r="CE53" s="663">
        <v>0</v>
      </c>
      <c r="CF53" s="663">
        <v>0</v>
      </c>
      <c r="CG53" s="663">
        <v>0</v>
      </c>
      <c r="CH53" s="663">
        <v>0</v>
      </c>
      <c r="CI53" s="663">
        <v>0</v>
      </c>
      <c r="CJ53" s="663">
        <v>0</v>
      </c>
      <c r="CK53" s="663">
        <v>0</v>
      </c>
      <c r="CL53" s="663">
        <v>0</v>
      </c>
      <c r="CM53" s="663">
        <v>0</v>
      </c>
      <c r="CN53" s="663">
        <v>0</v>
      </c>
      <c r="CO53" s="663">
        <v>0</v>
      </c>
      <c r="CP53" s="663">
        <v>0</v>
      </c>
      <c r="CQ53" s="663">
        <v>0</v>
      </c>
      <c r="CR53" s="663">
        <v>0</v>
      </c>
      <c r="CS53" s="663">
        <v>0</v>
      </c>
      <c r="CT53" s="663">
        <v>0</v>
      </c>
      <c r="CU53" s="663">
        <v>0</v>
      </c>
      <c r="CV53" s="663">
        <v>0</v>
      </c>
      <c r="CW53" s="663">
        <v>0</v>
      </c>
      <c r="CX53" s="663">
        <v>0</v>
      </c>
      <c r="CY53" s="663">
        <v>0</v>
      </c>
      <c r="CZ53" s="663">
        <v>0</v>
      </c>
      <c r="DA53" s="663">
        <v>0</v>
      </c>
      <c r="DB53" s="663">
        <v>0</v>
      </c>
      <c r="DC53" s="663">
        <v>0</v>
      </c>
      <c r="DD53" s="663">
        <v>0</v>
      </c>
      <c r="DE53" s="663">
        <v>0</v>
      </c>
      <c r="DF53" s="663">
        <v>0</v>
      </c>
      <c r="DG53" s="663">
        <v>0</v>
      </c>
      <c r="DH53" s="663">
        <v>0</v>
      </c>
      <c r="DI53" s="663">
        <v>0</v>
      </c>
      <c r="DJ53" s="663">
        <v>0</v>
      </c>
      <c r="DK53" s="663">
        <v>0</v>
      </c>
      <c r="DL53" s="665">
        <v>0</v>
      </c>
      <c r="DM53" s="666">
        <v>0</v>
      </c>
      <c r="DN53" s="666">
        <v>0</v>
      </c>
      <c r="DO53" s="666">
        <v>0</v>
      </c>
      <c r="DP53" s="666">
        <v>0</v>
      </c>
      <c r="DQ53" s="663">
        <v>0</v>
      </c>
      <c r="DR53" s="663">
        <v>0</v>
      </c>
      <c r="DS53" s="663">
        <v>0</v>
      </c>
      <c r="DT53" s="663">
        <v>0</v>
      </c>
      <c r="DU53" s="663">
        <v>0</v>
      </c>
      <c r="DV53" s="663">
        <v>0</v>
      </c>
      <c r="DW53" s="663">
        <v>0</v>
      </c>
      <c r="DX53" s="663">
        <v>0</v>
      </c>
      <c r="DY53" s="663">
        <v>0</v>
      </c>
      <c r="DZ53" s="663">
        <v>0</v>
      </c>
      <c r="EA53" s="663">
        <v>0</v>
      </c>
      <c r="EB53" s="663">
        <v>0</v>
      </c>
      <c r="EC53" s="663">
        <v>0</v>
      </c>
      <c r="ED53" s="663">
        <v>0</v>
      </c>
      <c r="EE53" s="663">
        <v>0</v>
      </c>
      <c r="EF53" s="663">
        <v>0</v>
      </c>
      <c r="EG53" s="663">
        <v>0</v>
      </c>
      <c r="EH53" s="663">
        <v>0</v>
      </c>
      <c r="EI53" s="663">
        <v>0</v>
      </c>
      <c r="EJ53" s="663">
        <v>0</v>
      </c>
      <c r="EK53" s="663">
        <v>0</v>
      </c>
      <c r="EL53" s="663">
        <v>0</v>
      </c>
      <c r="EM53" s="663">
        <v>0</v>
      </c>
      <c r="EN53" s="663">
        <v>0</v>
      </c>
      <c r="EO53" s="663">
        <v>0</v>
      </c>
      <c r="EP53" s="663">
        <v>0</v>
      </c>
      <c r="EQ53" s="663">
        <v>0</v>
      </c>
      <c r="ER53" s="663">
        <v>0</v>
      </c>
      <c r="ES53" s="663">
        <f>K53+Q53+AC53+AI53+AO53+AU53+DC53+BA53+BG53+BM53+BS53+BY53+W53+CE53+CK53+CQ53+CW53+DI53+DO53+DU53+EA53+EG53+EM53</f>
        <v>0</v>
      </c>
      <c r="ET53" s="663">
        <f>L53+R53+AD53+AJ53+AP53+AV53+BB53+BH53+BN53+BT53+BZ53+X53+CF53+CL53+CR53+CX53+DD53+DJ53+DP53+DV53+EB53+EH53+EN53</f>
        <v>0</v>
      </c>
      <c r="EU53" s="663">
        <v>0</v>
      </c>
      <c r="EV53" s="663">
        <v>0</v>
      </c>
      <c r="EW53" s="663">
        <v>0</v>
      </c>
      <c r="EX53" s="663">
        <v>0</v>
      </c>
      <c r="EY53" s="667">
        <f>E53+ES53</f>
        <v>0</v>
      </c>
      <c r="EZ53" s="666">
        <f>ET53+F53</f>
        <v>0</v>
      </c>
      <c r="FA53" s="663">
        <v>0</v>
      </c>
    </row>
    <row r="54" spans="1:157" x14ac:dyDescent="0.2">
      <c r="A54" s="649" t="s">
        <v>203</v>
      </c>
      <c r="B54" s="663">
        <v>0</v>
      </c>
      <c r="C54" s="663">
        <v>0</v>
      </c>
      <c r="D54" s="663">
        <v>0</v>
      </c>
      <c r="E54" s="663">
        <v>0</v>
      </c>
      <c r="F54" s="663">
        <v>0</v>
      </c>
      <c r="G54" s="663">
        <v>0</v>
      </c>
      <c r="H54" s="664">
        <v>0</v>
      </c>
      <c r="I54" s="664">
        <v>0</v>
      </c>
      <c r="J54" s="664">
        <v>0</v>
      </c>
      <c r="K54" s="664">
        <v>0</v>
      </c>
      <c r="L54" s="664">
        <v>0</v>
      </c>
      <c r="M54" s="663">
        <v>0</v>
      </c>
      <c r="N54" s="663">
        <v>0</v>
      </c>
      <c r="O54" s="663">
        <v>0</v>
      </c>
      <c r="P54" s="663">
        <v>0</v>
      </c>
      <c r="Q54" s="663">
        <v>0</v>
      </c>
      <c r="R54" s="663">
        <v>0</v>
      </c>
      <c r="S54" s="663">
        <v>0</v>
      </c>
      <c r="T54" s="663">
        <v>0</v>
      </c>
      <c r="U54" s="663">
        <v>0</v>
      </c>
      <c r="V54" s="663">
        <v>0</v>
      </c>
      <c r="W54" s="663">
        <v>0</v>
      </c>
      <c r="X54" s="663">
        <v>0</v>
      </c>
      <c r="Y54" s="663">
        <v>0</v>
      </c>
      <c r="Z54" s="663">
        <v>0</v>
      </c>
      <c r="AA54" s="663">
        <v>0</v>
      </c>
      <c r="AB54" s="663">
        <v>0</v>
      </c>
      <c r="AC54" s="663">
        <v>0</v>
      </c>
      <c r="AD54" s="663">
        <v>0</v>
      </c>
      <c r="AE54" s="663">
        <v>0</v>
      </c>
      <c r="AF54" s="663">
        <v>0</v>
      </c>
      <c r="AG54" s="663">
        <v>0</v>
      </c>
      <c r="AH54" s="663">
        <v>0</v>
      </c>
      <c r="AI54" s="663">
        <v>0</v>
      </c>
      <c r="AJ54" s="663">
        <v>0</v>
      </c>
      <c r="AK54" s="663"/>
      <c r="AL54" s="663">
        <v>0</v>
      </c>
      <c r="AM54" s="663">
        <v>0</v>
      </c>
      <c r="AN54" s="663">
        <v>0</v>
      </c>
      <c r="AO54" s="663">
        <v>0</v>
      </c>
      <c r="AP54" s="663">
        <v>0</v>
      </c>
      <c r="AQ54" s="663">
        <v>0</v>
      </c>
      <c r="AR54" s="663">
        <v>0</v>
      </c>
      <c r="AS54" s="663">
        <v>0</v>
      </c>
      <c r="AT54" s="663">
        <v>0</v>
      </c>
      <c r="AU54" s="663">
        <v>0</v>
      </c>
      <c r="AV54" s="663">
        <v>0</v>
      </c>
      <c r="AW54" s="663">
        <v>0</v>
      </c>
      <c r="AX54" s="663">
        <v>0</v>
      </c>
      <c r="AY54" s="663">
        <v>0</v>
      </c>
      <c r="AZ54" s="663">
        <v>0</v>
      </c>
      <c r="BA54" s="663">
        <v>0</v>
      </c>
      <c r="BB54" s="663">
        <v>0</v>
      </c>
      <c r="BC54" s="663">
        <v>0</v>
      </c>
      <c r="BD54" s="663">
        <v>0</v>
      </c>
      <c r="BE54" s="663">
        <v>0</v>
      </c>
      <c r="BF54" s="663">
        <v>0</v>
      </c>
      <c r="BG54" s="663">
        <v>0</v>
      </c>
      <c r="BH54" s="663">
        <v>0</v>
      </c>
      <c r="BI54" s="663">
        <v>0</v>
      </c>
      <c r="BJ54" s="663">
        <v>0</v>
      </c>
      <c r="BK54" s="663">
        <v>0</v>
      </c>
      <c r="BL54" s="663">
        <v>0</v>
      </c>
      <c r="BM54" s="663">
        <v>0</v>
      </c>
      <c r="BN54" s="663">
        <v>0</v>
      </c>
      <c r="BO54" s="663">
        <v>0</v>
      </c>
      <c r="BP54" s="663">
        <v>0</v>
      </c>
      <c r="BQ54" s="663">
        <v>0</v>
      </c>
      <c r="BR54" s="663">
        <v>0</v>
      </c>
      <c r="BS54" s="663">
        <v>0</v>
      </c>
      <c r="BT54" s="663">
        <v>0</v>
      </c>
      <c r="BU54" s="663">
        <v>0</v>
      </c>
      <c r="BV54" s="663">
        <v>0</v>
      </c>
      <c r="BW54" s="663">
        <v>0</v>
      </c>
      <c r="BX54" s="663">
        <v>0</v>
      </c>
      <c r="BY54" s="663">
        <v>0</v>
      </c>
      <c r="BZ54" s="663">
        <v>0</v>
      </c>
      <c r="CA54" s="663">
        <v>0</v>
      </c>
      <c r="CB54" s="663">
        <v>0</v>
      </c>
      <c r="CC54" s="663">
        <v>0</v>
      </c>
      <c r="CD54" s="663">
        <v>0</v>
      </c>
      <c r="CE54" s="663">
        <v>0</v>
      </c>
      <c r="CF54" s="663">
        <v>0</v>
      </c>
      <c r="CG54" s="663">
        <v>0</v>
      </c>
      <c r="CH54" s="663">
        <v>0</v>
      </c>
      <c r="CI54" s="663">
        <v>0</v>
      </c>
      <c r="CJ54" s="663">
        <v>0</v>
      </c>
      <c r="CK54" s="663">
        <v>0</v>
      </c>
      <c r="CL54" s="663">
        <v>0</v>
      </c>
      <c r="CM54" s="663">
        <v>0</v>
      </c>
      <c r="CN54" s="663">
        <v>0</v>
      </c>
      <c r="CO54" s="663">
        <v>0</v>
      </c>
      <c r="CP54" s="663">
        <v>0</v>
      </c>
      <c r="CQ54" s="663">
        <v>0</v>
      </c>
      <c r="CR54" s="663">
        <v>0</v>
      </c>
      <c r="CS54" s="663">
        <v>0</v>
      </c>
      <c r="CT54" s="663">
        <v>0</v>
      </c>
      <c r="CU54" s="663">
        <v>0</v>
      </c>
      <c r="CV54" s="663">
        <v>0</v>
      </c>
      <c r="CW54" s="663">
        <v>0</v>
      </c>
      <c r="CX54" s="663">
        <v>0</v>
      </c>
      <c r="CY54" s="663">
        <v>0</v>
      </c>
      <c r="CZ54" s="663">
        <v>0</v>
      </c>
      <c r="DA54" s="663">
        <v>0</v>
      </c>
      <c r="DB54" s="663">
        <v>0</v>
      </c>
      <c r="DC54" s="663">
        <v>0</v>
      </c>
      <c r="DD54" s="663">
        <v>0</v>
      </c>
      <c r="DE54" s="663">
        <v>0</v>
      </c>
      <c r="DF54" s="663">
        <v>0</v>
      </c>
      <c r="DG54" s="663">
        <v>0</v>
      </c>
      <c r="DH54" s="663">
        <v>0</v>
      </c>
      <c r="DI54" s="663">
        <v>0</v>
      </c>
      <c r="DJ54" s="663">
        <v>0</v>
      </c>
      <c r="DK54" s="663">
        <v>0</v>
      </c>
      <c r="DL54" s="665">
        <v>0</v>
      </c>
      <c r="DM54" s="666">
        <v>0</v>
      </c>
      <c r="DN54" s="666">
        <v>0</v>
      </c>
      <c r="DO54" s="666">
        <v>0</v>
      </c>
      <c r="DP54" s="666">
        <v>0</v>
      </c>
      <c r="DQ54" s="663">
        <v>0</v>
      </c>
      <c r="DR54" s="663">
        <v>0</v>
      </c>
      <c r="DS54" s="663">
        <v>0</v>
      </c>
      <c r="DT54" s="663">
        <v>0</v>
      </c>
      <c r="DU54" s="663">
        <v>0</v>
      </c>
      <c r="DV54" s="663">
        <v>0</v>
      </c>
      <c r="DW54" s="663">
        <v>0</v>
      </c>
      <c r="DX54" s="663">
        <v>0</v>
      </c>
      <c r="DY54" s="663">
        <v>0</v>
      </c>
      <c r="DZ54" s="663">
        <v>0</v>
      </c>
      <c r="EA54" s="663">
        <v>0</v>
      </c>
      <c r="EB54" s="663">
        <v>0</v>
      </c>
      <c r="EC54" s="663">
        <v>0</v>
      </c>
      <c r="ED54" s="663">
        <v>0</v>
      </c>
      <c r="EE54" s="663">
        <v>0</v>
      </c>
      <c r="EF54" s="663">
        <v>0</v>
      </c>
      <c r="EG54" s="663">
        <v>0</v>
      </c>
      <c r="EH54" s="663">
        <v>0</v>
      </c>
      <c r="EI54" s="663">
        <v>0</v>
      </c>
      <c r="EJ54" s="663">
        <v>0</v>
      </c>
      <c r="EK54" s="663">
        <v>0</v>
      </c>
      <c r="EL54" s="663">
        <v>0</v>
      </c>
      <c r="EM54" s="663">
        <v>0</v>
      </c>
      <c r="EN54" s="663">
        <v>0</v>
      </c>
      <c r="EO54" s="663">
        <v>0</v>
      </c>
      <c r="EP54" s="663">
        <v>0</v>
      </c>
      <c r="EQ54" s="663">
        <v>0</v>
      </c>
      <c r="ER54" s="663">
        <v>0</v>
      </c>
      <c r="ES54" s="663">
        <f>K54+Q54+AC54+AI54+AO54+AU54+DC54+BA54+BG54+BM54+BS54+BY54+W54+CE54+CK54+CQ54+CW54+DI54+DO54+DU54+EA54+EG54+EM54</f>
        <v>0</v>
      </c>
      <c r="ET54" s="663">
        <f>L54+R54+AD54+AJ54+AP54+AV54+BB54+BH54+BN54+BT54+BZ54+X54+CF54+CL54+CR54+CX54+DD54+DJ54+DP54+DV54+EB54+EH54+EN54</f>
        <v>0</v>
      </c>
      <c r="EU54" s="663">
        <v>0</v>
      </c>
      <c r="EV54" s="663">
        <v>0</v>
      </c>
      <c r="EW54" s="663">
        <v>0</v>
      </c>
      <c r="EX54" s="663">
        <v>0</v>
      </c>
      <c r="EY54" s="667">
        <f>E54+ES54</f>
        <v>0</v>
      </c>
      <c r="EZ54" s="666">
        <f>ET54+F54</f>
        <v>0</v>
      </c>
      <c r="FA54" s="663">
        <v>0</v>
      </c>
    </row>
    <row r="55" spans="1:157" x14ac:dyDescent="0.2">
      <c r="A55" s="644" t="s">
        <v>202</v>
      </c>
      <c r="B55" s="663"/>
      <c r="C55" s="663"/>
      <c r="D55" s="663"/>
      <c r="E55" s="663"/>
      <c r="F55" s="663"/>
      <c r="G55" s="663"/>
      <c r="H55" s="668"/>
      <c r="I55" s="668"/>
      <c r="J55" s="668"/>
      <c r="K55" s="668"/>
      <c r="L55" s="668"/>
      <c r="M55" s="663"/>
      <c r="N55" s="669"/>
      <c r="O55" s="669"/>
      <c r="P55" s="669"/>
      <c r="Q55" s="669"/>
      <c r="R55" s="669"/>
      <c r="S55" s="663"/>
      <c r="T55" s="663"/>
      <c r="U55" s="663"/>
      <c r="V55" s="663"/>
      <c r="W55" s="663"/>
      <c r="X55" s="663"/>
      <c r="Y55" s="663"/>
      <c r="Z55" s="669"/>
      <c r="AA55" s="669"/>
      <c r="AB55" s="669"/>
      <c r="AC55" s="669"/>
      <c r="AD55" s="669"/>
      <c r="AE55" s="663"/>
      <c r="AF55" s="669"/>
      <c r="AG55" s="669"/>
      <c r="AH55" s="669"/>
      <c r="AI55" s="669"/>
      <c r="AJ55" s="669"/>
      <c r="AK55" s="663"/>
      <c r="AL55" s="669"/>
      <c r="AM55" s="669"/>
      <c r="AN55" s="669"/>
      <c r="AO55" s="669"/>
      <c r="AP55" s="669"/>
      <c r="AQ55" s="663"/>
      <c r="AR55" s="669"/>
      <c r="AS55" s="669"/>
      <c r="AT55" s="669"/>
      <c r="AU55" s="669"/>
      <c r="AV55" s="669"/>
      <c r="AW55" s="663"/>
      <c r="AX55" s="669" t="s">
        <v>191</v>
      </c>
      <c r="AY55" s="669" t="s">
        <v>191</v>
      </c>
      <c r="AZ55" s="669" t="s">
        <v>191</v>
      </c>
      <c r="BA55" s="669" t="s">
        <v>191</v>
      </c>
      <c r="BB55" s="669"/>
      <c r="BC55" s="663" t="s">
        <v>191</v>
      </c>
      <c r="BD55" s="669"/>
      <c r="BE55" s="669"/>
      <c r="BF55" s="669"/>
      <c r="BG55" s="669"/>
      <c r="BH55" s="669"/>
      <c r="BI55" s="663"/>
      <c r="BJ55" s="669"/>
      <c r="BK55" s="669"/>
      <c r="BL55" s="669"/>
      <c r="BM55" s="669"/>
      <c r="BN55" s="669"/>
      <c r="BO55" s="663"/>
      <c r="BP55" s="669"/>
      <c r="BQ55" s="669"/>
      <c r="BR55" s="669"/>
      <c r="BS55" s="669"/>
      <c r="BT55" s="669"/>
      <c r="BU55" s="663"/>
      <c r="BV55" s="669"/>
      <c r="BW55" s="669"/>
      <c r="BX55" s="669"/>
      <c r="BY55" s="669"/>
      <c r="BZ55" s="669"/>
      <c r="CA55" s="663"/>
      <c r="CB55" s="669"/>
      <c r="CC55" s="669"/>
      <c r="CD55" s="669"/>
      <c r="CE55" s="669"/>
      <c r="CF55" s="669"/>
      <c r="CG55" s="663"/>
      <c r="CH55" s="670"/>
      <c r="CI55" s="670"/>
      <c r="CJ55" s="670"/>
      <c r="CK55" s="670"/>
      <c r="CL55" s="670"/>
      <c r="CM55" s="663"/>
      <c r="CN55" s="669"/>
      <c r="CO55" s="669"/>
      <c r="CP55" s="669"/>
      <c r="CQ55" s="669"/>
      <c r="CR55" s="669"/>
      <c r="CS55" s="663"/>
      <c r="CT55" s="669"/>
      <c r="CU55" s="669"/>
      <c r="CV55" s="669"/>
      <c r="CW55" s="669"/>
      <c r="CX55" s="669"/>
      <c r="CY55" s="663"/>
      <c r="CZ55" s="669"/>
      <c r="DA55" s="669"/>
      <c r="DB55" s="669"/>
      <c r="DC55" s="669"/>
      <c r="DD55" s="669"/>
      <c r="DE55" s="663"/>
      <c r="DF55" s="669"/>
      <c r="DG55" s="669"/>
      <c r="DH55" s="669"/>
      <c r="DI55" s="669"/>
      <c r="DJ55" s="669"/>
      <c r="DK55" s="663"/>
      <c r="DL55" s="665"/>
      <c r="DM55" s="666"/>
      <c r="DN55" s="666"/>
      <c r="DO55" s="666"/>
      <c r="DP55" s="666"/>
      <c r="DQ55" s="663"/>
      <c r="DR55" s="669"/>
      <c r="DS55" s="669"/>
      <c r="DT55" s="669"/>
      <c r="DU55" s="669"/>
      <c r="DV55" s="669"/>
      <c r="DW55" s="663"/>
      <c r="DX55" s="663"/>
      <c r="DY55" s="663"/>
      <c r="DZ55" s="663"/>
      <c r="EA55" s="663"/>
      <c r="EB55" s="663"/>
      <c r="EC55" s="663"/>
      <c r="ED55" s="663"/>
      <c r="EE55" s="663"/>
      <c r="EF55" s="663"/>
      <c r="EG55" s="663"/>
      <c r="EH55" s="663"/>
      <c r="EI55" s="663"/>
      <c r="EJ55" s="669"/>
      <c r="EK55" s="669"/>
      <c r="EL55" s="669"/>
      <c r="EM55" s="669"/>
      <c r="EN55" s="669"/>
      <c r="EO55" s="663"/>
      <c r="EP55" s="663"/>
      <c r="EQ55" s="663"/>
      <c r="ER55" s="663"/>
      <c r="ES55" s="663"/>
      <c r="ET55" s="663"/>
      <c r="EU55" s="663"/>
      <c r="EV55" s="663"/>
      <c r="EW55" s="663"/>
      <c r="EX55" s="663"/>
      <c r="EY55" s="667"/>
      <c r="EZ55" s="666"/>
      <c r="FA55" s="663"/>
    </row>
    <row r="56" spans="1:157" x14ac:dyDescent="0.2">
      <c r="A56" s="649" t="s">
        <v>190</v>
      </c>
      <c r="B56" s="663">
        <v>0</v>
      </c>
      <c r="C56" s="663">
        <v>0</v>
      </c>
      <c r="D56" s="663">
        <v>0</v>
      </c>
      <c r="E56" s="663">
        <v>0</v>
      </c>
      <c r="F56" s="663">
        <v>0</v>
      </c>
      <c r="G56" s="663">
        <v>0</v>
      </c>
      <c r="H56" s="664">
        <v>0</v>
      </c>
      <c r="I56" s="664">
        <v>0</v>
      </c>
      <c r="J56" s="664">
        <v>0</v>
      </c>
      <c r="K56" s="664">
        <v>0</v>
      </c>
      <c r="L56" s="664">
        <v>0</v>
      </c>
      <c r="M56" s="663">
        <v>0</v>
      </c>
      <c r="N56" s="663">
        <v>0</v>
      </c>
      <c r="O56" s="663">
        <v>0</v>
      </c>
      <c r="P56" s="663">
        <v>0</v>
      </c>
      <c r="Q56" s="663">
        <v>0</v>
      </c>
      <c r="R56" s="663">
        <v>0</v>
      </c>
      <c r="S56" s="663">
        <v>0</v>
      </c>
      <c r="T56" s="663">
        <v>0</v>
      </c>
      <c r="U56" s="663">
        <v>0</v>
      </c>
      <c r="V56" s="663">
        <v>0</v>
      </c>
      <c r="W56" s="663">
        <v>0</v>
      </c>
      <c r="X56" s="663">
        <v>0</v>
      </c>
      <c r="Y56" s="663">
        <v>0</v>
      </c>
      <c r="Z56" s="663">
        <v>0</v>
      </c>
      <c r="AA56" s="663">
        <v>0</v>
      </c>
      <c r="AB56" s="663">
        <v>0</v>
      </c>
      <c r="AC56" s="663">
        <v>0</v>
      </c>
      <c r="AD56" s="663">
        <v>0</v>
      </c>
      <c r="AE56" s="663">
        <v>0</v>
      </c>
      <c r="AF56" s="663">
        <v>0</v>
      </c>
      <c r="AG56" s="663">
        <v>0</v>
      </c>
      <c r="AH56" s="663">
        <v>0</v>
      </c>
      <c r="AI56" s="663">
        <v>0</v>
      </c>
      <c r="AJ56" s="663">
        <v>0</v>
      </c>
      <c r="AK56" s="663"/>
      <c r="AL56" s="663">
        <v>0</v>
      </c>
      <c r="AM56" s="663">
        <v>0</v>
      </c>
      <c r="AN56" s="663">
        <v>0</v>
      </c>
      <c r="AO56" s="663">
        <v>0</v>
      </c>
      <c r="AP56" s="663">
        <v>0</v>
      </c>
      <c r="AQ56" s="663">
        <v>0</v>
      </c>
      <c r="AR56" s="663">
        <v>0</v>
      </c>
      <c r="AS56" s="663">
        <v>0</v>
      </c>
      <c r="AT56" s="663">
        <v>0</v>
      </c>
      <c r="AU56" s="663">
        <v>0</v>
      </c>
      <c r="AV56" s="663">
        <v>0</v>
      </c>
      <c r="AW56" s="663">
        <v>0</v>
      </c>
      <c r="AX56" s="663">
        <v>0</v>
      </c>
      <c r="AY56" s="663">
        <v>0</v>
      </c>
      <c r="AZ56" s="663">
        <v>0</v>
      </c>
      <c r="BA56" s="663">
        <v>0</v>
      </c>
      <c r="BB56" s="663">
        <v>0</v>
      </c>
      <c r="BC56" s="663">
        <v>0</v>
      </c>
      <c r="BD56" s="663">
        <v>8.6059999999999999</v>
      </c>
      <c r="BE56" s="663">
        <v>10.429</v>
      </c>
      <c r="BF56" s="663">
        <v>18.103000000000002</v>
      </c>
      <c r="BG56" s="663">
        <v>11.124000000000001</v>
      </c>
      <c r="BH56" s="663">
        <v>9.6790000000000003</v>
      </c>
      <c r="BI56" s="663">
        <v>8.3940000000000001</v>
      </c>
      <c r="BJ56" s="663">
        <v>0</v>
      </c>
      <c r="BK56" s="663">
        <v>0</v>
      </c>
      <c r="BL56" s="663">
        <v>0</v>
      </c>
      <c r="BM56" s="663">
        <v>0</v>
      </c>
      <c r="BN56" s="663">
        <v>0</v>
      </c>
      <c r="BO56" s="663">
        <v>0</v>
      </c>
      <c r="BP56" s="663">
        <v>0</v>
      </c>
      <c r="BQ56" s="663">
        <v>0</v>
      </c>
      <c r="BR56" s="663">
        <v>0</v>
      </c>
      <c r="BS56" s="663">
        <v>0</v>
      </c>
      <c r="BT56" s="663">
        <v>0</v>
      </c>
      <c r="BU56" s="663">
        <v>0</v>
      </c>
      <c r="BV56" s="663">
        <v>0</v>
      </c>
      <c r="BW56" s="663">
        <v>0</v>
      </c>
      <c r="BX56" s="663">
        <v>0</v>
      </c>
      <c r="BY56" s="663">
        <v>0</v>
      </c>
      <c r="BZ56" s="663">
        <v>0</v>
      </c>
      <c r="CA56" s="663">
        <v>0</v>
      </c>
      <c r="CB56" s="663">
        <v>0</v>
      </c>
      <c r="CC56" s="663">
        <v>0</v>
      </c>
      <c r="CD56" s="663">
        <v>0</v>
      </c>
      <c r="CE56" s="663">
        <v>0</v>
      </c>
      <c r="CF56" s="663">
        <v>0</v>
      </c>
      <c r="CG56" s="663">
        <v>0</v>
      </c>
      <c r="CH56" s="663">
        <v>0</v>
      </c>
      <c r="CI56" s="663">
        <v>0</v>
      </c>
      <c r="CJ56" s="663">
        <v>0</v>
      </c>
      <c r="CK56" s="663">
        <v>0</v>
      </c>
      <c r="CL56" s="663">
        <v>0</v>
      </c>
      <c r="CM56" s="663">
        <v>0</v>
      </c>
      <c r="CN56" s="663">
        <v>0</v>
      </c>
      <c r="CO56" s="663">
        <v>0</v>
      </c>
      <c r="CP56" s="663">
        <v>0</v>
      </c>
      <c r="CQ56" s="663">
        <v>0</v>
      </c>
      <c r="CR56" s="663">
        <v>0</v>
      </c>
      <c r="CS56" s="663">
        <v>0</v>
      </c>
      <c r="CT56" s="663">
        <v>0</v>
      </c>
      <c r="CU56" s="663">
        <v>0</v>
      </c>
      <c r="CV56" s="663">
        <v>0</v>
      </c>
      <c r="CW56" s="663">
        <v>0</v>
      </c>
      <c r="CX56" s="663">
        <v>0</v>
      </c>
      <c r="CY56" s="663">
        <v>0</v>
      </c>
      <c r="CZ56" s="663">
        <v>0</v>
      </c>
      <c r="DA56" s="663">
        <v>0</v>
      </c>
      <c r="DB56" s="663">
        <v>0</v>
      </c>
      <c r="DC56" s="663">
        <v>0</v>
      </c>
      <c r="DD56" s="663">
        <v>0</v>
      </c>
      <c r="DE56" s="663">
        <v>0</v>
      </c>
      <c r="DF56" s="663">
        <v>3.2890000000000001</v>
      </c>
      <c r="DG56" s="663">
        <v>2.3780000000000001</v>
      </c>
      <c r="DH56" s="663">
        <v>1.625</v>
      </c>
      <c r="DI56" s="663">
        <v>1.0209999999999999</v>
      </c>
      <c r="DJ56" s="663">
        <v>0.77899999999999991</v>
      </c>
      <c r="DK56" s="663">
        <v>0.22199999999999986</v>
      </c>
      <c r="DL56" s="665">
        <v>0</v>
      </c>
      <c r="DM56" s="666">
        <v>0</v>
      </c>
      <c r="DN56" s="666">
        <v>0</v>
      </c>
      <c r="DO56" s="666">
        <v>0</v>
      </c>
      <c r="DP56" s="666">
        <v>0</v>
      </c>
      <c r="DQ56" s="663">
        <v>0</v>
      </c>
      <c r="DR56" s="663">
        <v>0</v>
      </c>
      <c r="DS56" s="663">
        <v>0</v>
      </c>
      <c r="DT56" s="663">
        <v>0</v>
      </c>
      <c r="DU56" s="663">
        <v>0.46500000000000002</v>
      </c>
      <c r="DV56" s="663">
        <v>0.47299999999999998</v>
      </c>
      <c r="DW56" s="663">
        <v>0.34699999999999998</v>
      </c>
      <c r="DX56" s="663">
        <v>0</v>
      </c>
      <c r="DY56" s="663">
        <v>0</v>
      </c>
      <c r="DZ56" s="663">
        <v>0</v>
      </c>
      <c r="EA56" s="663">
        <v>0</v>
      </c>
      <c r="EB56" s="663">
        <v>0</v>
      </c>
      <c r="EC56" s="663">
        <v>0</v>
      </c>
      <c r="ED56" s="663">
        <v>0</v>
      </c>
      <c r="EE56" s="663">
        <v>0</v>
      </c>
      <c r="EF56" s="663">
        <v>0</v>
      </c>
      <c r="EG56" s="663">
        <v>0</v>
      </c>
      <c r="EH56" s="663"/>
      <c r="EI56" s="663">
        <v>0</v>
      </c>
      <c r="EJ56" s="663">
        <v>0</v>
      </c>
      <c r="EK56" s="663">
        <v>0</v>
      </c>
      <c r="EL56" s="663">
        <v>0</v>
      </c>
      <c r="EM56" s="663">
        <v>0</v>
      </c>
      <c r="EN56" s="663">
        <v>0</v>
      </c>
      <c r="EO56" s="663">
        <v>0</v>
      </c>
      <c r="EP56" s="663">
        <v>11.895</v>
      </c>
      <c r="EQ56" s="663">
        <v>12.807</v>
      </c>
      <c r="ER56" s="663">
        <v>19.728000000000002</v>
      </c>
      <c r="ES56" s="663">
        <f>K56+Q56+AC56+AI56+AO56+AU56+DC56+BA56+BG56+BM56+BS56+BY56+W56+CE56+CK56+CQ56+CW56+DI56+DO56+DU56+EA56+EG56+EM56</f>
        <v>12.61</v>
      </c>
      <c r="ET56" s="663">
        <f>L56+R56+AD56+AJ56+AP56+AV56+BB56+BH56+BN56+BT56+BZ56+X56+CF56+CL56+CR56+CX56+DD56+DJ56+DP56+DV56+EB56+EH56+EN56</f>
        <v>10.931000000000001</v>
      </c>
      <c r="EU56" s="663">
        <v>8.9629999999999992</v>
      </c>
      <c r="EV56" s="663">
        <v>11.895</v>
      </c>
      <c r="EW56" s="663">
        <v>12.807</v>
      </c>
      <c r="EX56" s="663">
        <v>19.728000000000002</v>
      </c>
      <c r="EY56" s="667">
        <f>E56+ES56</f>
        <v>12.61</v>
      </c>
      <c r="EZ56" s="666">
        <f>ET56+F56</f>
        <v>10.931000000000001</v>
      </c>
      <c r="FA56" s="663">
        <v>8.9629999999999992</v>
      </c>
    </row>
    <row r="57" spans="1:157" x14ac:dyDescent="0.2">
      <c r="A57" s="649" t="s">
        <v>189</v>
      </c>
      <c r="B57" s="663">
        <v>0</v>
      </c>
      <c r="C57" s="663">
        <v>0</v>
      </c>
      <c r="D57" s="663">
        <v>0</v>
      </c>
      <c r="E57" s="663">
        <v>0</v>
      </c>
      <c r="F57" s="663">
        <v>0</v>
      </c>
      <c r="G57" s="663">
        <v>0</v>
      </c>
      <c r="H57" s="664">
        <v>0</v>
      </c>
      <c r="I57" s="664">
        <v>0</v>
      </c>
      <c r="J57" s="664">
        <v>0</v>
      </c>
      <c r="K57" s="664">
        <v>0</v>
      </c>
      <c r="L57" s="664">
        <v>0</v>
      </c>
      <c r="M57" s="663">
        <v>0</v>
      </c>
      <c r="N57" s="663">
        <v>0</v>
      </c>
      <c r="O57" s="663">
        <v>0</v>
      </c>
      <c r="P57" s="663">
        <v>0</v>
      </c>
      <c r="Q57" s="663">
        <v>0</v>
      </c>
      <c r="R57" s="663">
        <v>0</v>
      </c>
      <c r="S57" s="663">
        <v>0</v>
      </c>
      <c r="T57" s="663">
        <v>0</v>
      </c>
      <c r="U57" s="663">
        <v>0</v>
      </c>
      <c r="V57" s="663">
        <v>0</v>
      </c>
      <c r="W57" s="663">
        <v>0</v>
      </c>
      <c r="X57" s="663">
        <v>0</v>
      </c>
      <c r="Y57" s="663">
        <v>0</v>
      </c>
      <c r="Z57" s="663">
        <v>0</v>
      </c>
      <c r="AA57" s="663">
        <v>0</v>
      </c>
      <c r="AB57" s="663">
        <v>0</v>
      </c>
      <c r="AC57" s="663">
        <v>0</v>
      </c>
      <c r="AD57" s="663">
        <v>0</v>
      </c>
      <c r="AE57" s="663">
        <v>0</v>
      </c>
      <c r="AF57" s="663">
        <v>0</v>
      </c>
      <c r="AG57" s="663">
        <v>0</v>
      </c>
      <c r="AH57" s="663">
        <v>0</v>
      </c>
      <c r="AI57" s="663">
        <v>0</v>
      </c>
      <c r="AJ57" s="663">
        <v>0</v>
      </c>
      <c r="AK57" s="663"/>
      <c r="AL57" s="663">
        <v>0</v>
      </c>
      <c r="AM57" s="663">
        <v>0</v>
      </c>
      <c r="AN57" s="663">
        <v>0</v>
      </c>
      <c r="AO57" s="663">
        <v>0</v>
      </c>
      <c r="AP57" s="663">
        <v>0</v>
      </c>
      <c r="AQ57" s="663">
        <v>0</v>
      </c>
      <c r="AR57" s="663">
        <v>0</v>
      </c>
      <c r="AS57" s="663">
        <v>0</v>
      </c>
      <c r="AT57" s="663">
        <v>0</v>
      </c>
      <c r="AU57" s="663">
        <v>0</v>
      </c>
      <c r="AV57" s="663">
        <v>0</v>
      </c>
      <c r="AW57" s="663">
        <v>0</v>
      </c>
      <c r="AX57" s="663">
        <v>0</v>
      </c>
      <c r="AY57" s="663">
        <v>0</v>
      </c>
      <c r="AZ57" s="663">
        <v>0</v>
      </c>
      <c r="BA57" s="663">
        <v>0</v>
      </c>
      <c r="BB57" s="663">
        <v>0</v>
      </c>
      <c r="BC57" s="663">
        <v>0</v>
      </c>
      <c r="BD57" s="663">
        <v>3.5240000000000009</v>
      </c>
      <c r="BE57" s="663">
        <v>7.895999999999999</v>
      </c>
      <c r="BF57" s="663">
        <v>1.2089999999999996</v>
      </c>
      <c r="BG57" s="663">
        <v>0.42499999999999893</v>
      </c>
      <c r="BH57" s="663">
        <v>0.10899999999999999</v>
      </c>
      <c r="BI57" s="663">
        <v>6.7999999999999616E-2</v>
      </c>
      <c r="BJ57" s="663">
        <v>0</v>
      </c>
      <c r="BK57" s="663">
        <v>0</v>
      </c>
      <c r="BL57" s="663">
        <v>0</v>
      </c>
      <c r="BM57" s="663">
        <v>0</v>
      </c>
      <c r="BN57" s="663">
        <v>0</v>
      </c>
      <c r="BO57" s="663">
        <v>0</v>
      </c>
      <c r="BP57" s="663">
        <v>0</v>
      </c>
      <c r="BQ57" s="663">
        <v>0</v>
      </c>
      <c r="BR57" s="663">
        <v>0</v>
      </c>
      <c r="BS57" s="663">
        <v>0</v>
      </c>
      <c r="BT57" s="663">
        <v>0</v>
      </c>
      <c r="BU57" s="663">
        <v>0</v>
      </c>
      <c r="BV57" s="663">
        <v>0</v>
      </c>
      <c r="BW57" s="663">
        <v>0</v>
      </c>
      <c r="BX57" s="663">
        <v>0</v>
      </c>
      <c r="BY57" s="663">
        <v>0</v>
      </c>
      <c r="BZ57" s="663">
        <v>0</v>
      </c>
      <c r="CA57" s="663">
        <v>0</v>
      </c>
      <c r="CB57" s="663">
        <v>0</v>
      </c>
      <c r="CC57" s="663">
        <v>0</v>
      </c>
      <c r="CD57" s="663">
        <v>0</v>
      </c>
      <c r="CE57" s="663">
        <v>0</v>
      </c>
      <c r="CF57" s="663">
        <v>0</v>
      </c>
      <c r="CG57" s="663">
        <v>0</v>
      </c>
      <c r="CH57" s="663">
        <v>0</v>
      </c>
      <c r="CI57" s="663">
        <v>0</v>
      </c>
      <c r="CJ57" s="663">
        <v>0</v>
      </c>
      <c r="CK57" s="663">
        <v>0</v>
      </c>
      <c r="CL57" s="663">
        <v>0</v>
      </c>
      <c r="CM57" s="663">
        <v>0</v>
      </c>
      <c r="CN57" s="663">
        <v>0</v>
      </c>
      <c r="CO57" s="663">
        <v>0</v>
      </c>
      <c r="CP57" s="663">
        <v>0</v>
      </c>
      <c r="CQ57" s="663">
        <v>0</v>
      </c>
      <c r="CR57" s="663"/>
      <c r="CS57" s="663">
        <v>0</v>
      </c>
      <c r="CT57" s="663">
        <v>0</v>
      </c>
      <c r="CU57" s="663">
        <v>0</v>
      </c>
      <c r="CV57" s="663">
        <v>0</v>
      </c>
      <c r="CW57" s="663">
        <v>0</v>
      </c>
      <c r="CX57" s="663">
        <v>0</v>
      </c>
      <c r="CY57" s="663">
        <v>0</v>
      </c>
      <c r="CZ57" s="663">
        <v>0</v>
      </c>
      <c r="DA57" s="663">
        <v>0</v>
      </c>
      <c r="DB57" s="663">
        <v>0</v>
      </c>
      <c r="DC57" s="663">
        <v>0</v>
      </c>
      <c r="DD57" s="663">
        <v>0</v>
      </c>
      <c r="DE57" s="663">
        <v>0</v>
      </c>
      <c r="DF57" s="663">
        <v>1.0999999999999999E-2</v>
      </c>
      <c r="DG57" s="663">
        <v>7.0000000000000001E-3</v>
      </c>
      <c r="DH57" s="663">
        <v>1E-3</v>
      </c>
      <c r="DI57" s="663">
        <v>0</v>
      </c>
      <c r="DJ57" s="663">
        <v>0</v>
      </c>
      <c r="DK57" s="663">
        <v>0</v>
      </c>
      <c r="DL57" s="665">
        <v>0</v>
      </c>
      <c r="DM57" s="666">
        <v>0</v>
      </c>
      <c r="DN57" s="666">
        <v>0</v>
      </c>
      <c r="DO57" s="666">
        <v>0</v>
      </c>
      <c r="DP57" s="666">
        <v>0</v>
      </c>
      <c r="DQ57" s="663">
        <v>0</v>
      </c>
      <c r="DR57" s="663">
        <v>0</v>
      </c>
      <c r="DS57" s="663">
        <v>0</v>
      </c>
      <c r="DT57" s="663">
        <v>0</v>
      </c>
      <c r="DU57" s="663">
        <v>3.5000000000000003E-2</v>
      </c>
      <c r="DV57" s="663">
        <v>0</v>
      </c>
      <c r="DW57" s="663">
        <v>0</v>
      </c>
      <c r="DX57" s="663">
        <v>0</v>
      </c>
      <c r="DY57" s="663">
        <v>0</v>
      </c>
      <c r="DZ57" s="663">
        <v>0</v>
      </c>
      <c r="EA57" s="663">
        <v>0</v>
      </c>
      <c r="EB57" s="663">
        <v>0</v>
      </c>
      <c r="EC57" s="663">
        <v>0</v>
      </c>
      <c r="ED57" s="663">
        <v>0</v>
      </c>
      <c r="EE57" s="663">
        <v>0</v>
      </c>
      <c r="EF57" s="663">
        <v>0</v>
      </c>
      <c r="EG57" s="663">
        <v>0</v>
      </c>
      <c r="EH57" s="663">
        <v>0</v>
      </c>
      <c r="EI57" s="663">
        <v>0</v>
      </c>
      <c r="EJ57" s="663">
        <v>0</v>
      </c>
      <c r="EK57" s="663">
        <v>0</v>
      </c>
      <c r="EL57" s="663">
        <v>0</v>
      </c>
      <c r="EM57" s="663">
        <v>0</v>
      </c>
      <c r="EN57" s="663">
        <v>0</v>
      </c>
      <c r="EO57" s="663">
        <v>0</v>
      </c>
      <c r="EP57" s="663">
        <v>3.535000000000001</v>
      </c>
      <c r="EQ57" s="663">
        <v>7.9029999999999987</v>
      </c>
      <c r="ER57" s="663">
        <v>1.2099999999999995</v>
      </c>
      <c r="ES57" s="663">
        <f>K57+Q57+AC57+AI57+AO57+AU57+DC57+BA57+BG57+BM57+BS57+BY57+W57+CE57+CK57+CQ57+CW57+DI57+DO57+DU57+EA57+EG57+EM57</f>
        <v>0.45999999999999897</v>
      </c>
      <c r="ET57" s="663">
        <f>L57+R57+AD57+AJ57+AP57+AV57+BB57+BH57+BN57+BT57+BZ57+X57+CF57+CL57+CR57+CX57+DD57+DJ57+DP57+DV57+EB57+EH57+EN57</f>
        <v>0.10899999999999999</v>
      </c>
      <c r="EU57" s="663">
        <v>6.7999999999999616E-2</v>
      </c>
      <c r="EV57" s="663">
        <v>3.535000000000001</v>
      </c>
      <c r="EW57" s="663">
        <v>7.9029999999999987</v>
      </c>
      <c r="EX57" s="663">
        <v>1.2099999999999995</v>
      </c>
      <c r="EY57" s="667">
        <f>E57+ES57</f>
        <v>0.45999999999999897</v>
      </c>
      <c r="EZ57" s="666">
        <f>ET57+F57</f>
        <v>0.10899999999999999</v>
      </c>
      <c r="FA57" s="663">
        <v>6.7999999999999616E-2</v>
      </c>
    </row>
    <row r="58" spans="1:157" x14ac:dyDescent="0.2">
      <c r="A58" s="649" t="s">
        <v>188</v>
      </c>
      <c r="B58" s="663">
        <v>0</v>
      </c>
      <c r="C58" s="663">
        <v>0</v>
      </c>
      <c r="D58" s="663">
        <v>0</v>
      </c>
      <c r="E58" s="663">
        <v>0</v>
      </c>
      <c r="F58" s="663">
        <v>0</v>
      </c>
      <c r="G58" s="663">
        <v>0</v>
      </c>
      <c r="H58" s="664">
        <v>0</v>
      </c>
      <c r="I58" s="664">
        <v>0</v>
      </c>
      <c r="J58" s="664">
        <v>0</v>
      </c>
      <c r="K58" s="664">
        <v>0</v>
      </c>
      <c r="L58" s="664">
        <v>0</v>
      </c>
      <c r="M58" s="663">
        <v>0</v>
      </c>
      <c r="N58" s="663">
        <v>0</v>
      </c>
      <c r="O58" s="663">
        <v>0</v>
      </c>
      <c r="P58" s="663">
        <v>0</v>
      </c>
      <c r="Q58" s="663">
        <v>0</v>
      </c>
      <c r="R58" s="663">
        <v>0</v>
      </c>
      <c r="S58" s="663">
        <v>0</v>
      </c>
      <c r="T58" s="663">
        <v>0</v>
      </c>
      <c r="U58" s="663">
        <v>0</v>
      </c>
      <c r="V58" s="663">
        <v>0</v>
      </c>
      <c r="W58" s="663">
        <v>0</v>
      </c>
      <c r="X58" s="663">
        <v>0</v>
      </c>
      <c r="Y58" s="663">
        <v>0</v>
      </c>
      <c r="Z58" s="663">
        <v>0</v>
      </c>
      <c r="AA58" s="663">
        <v>0</v>
      </c>
      <c r="AB58" s="663">
        <v>0</v>
      </c>
      <c r="AC58" s="663">
        <v>0</v>
      </c>
      <c r="AD58" s="663">
        <v>0</v>
      </c>
      <c r="AE58" s="663">
        <v>0</v>
      </c>
      <c r="AF58" s="663">
        <v>0</v>
      </c>
      <c r="AG58" s="663">
        <v>0</v>
      </c>
      <c r="AH58" s="663">
        <v>0</v>
      </c>
      <c r="AI58" s="663">
        <v>0</v>
      </c>
      <c r="AJ58" s="663">
        <v>0</v>
      </c>
      <c r="AK58" s="663"/>
      <c r="AL58" s="663">
        <v>0</v>
      </c>
      <c r="AM58" s="663">
        <v>0</v>
      </c>
      <c r="AN58" s="663">
        <v>0</v>
      </c>
      <c r="AO58" s="663">
        <v>0</v>
      </c>
      <c r="AP58" s="663">
        <v>0</v>
      </c>
      <c r="AQ58" s="663">
        <v>0</v>
      </c>
      <c r="AR58" s="663">
        <v>0</v>
      </c>
      <c r="AS58" s="663">
        <v>0</v>
      </c>
      <c r="AT58" s="663">
        <v>0</v>
      </c>
      <c r="AU58" s="663">
        <v>0</v>
      </c>
      <c r="AV58" s="663">
        <v>0</v>
      </c>
      <c r="AW58" s="663">
        <v>0</v>
      </c>
      <c r="AX58" s="663">
        <v>0</v>
      </c>
      <c r="AY58" s="663">
        <v>0</v>
      </c>
      <c r="AZ58" s="663">
        <v>0</v>
      </c>
      <c r="BA58" s="663">
        <v>0</v>
      </c>
      <c r="BB58" s="663">
        <v>0</v>
      </c>
      <c r="BC58" s="663">
        <v>0</v>
      </c>
      <c r="BD58" s="663">
        <v>1.7010000000000001</v>
      </c>
      <c r="BE58" s="663">
        <v>0.222</v>
      </c>
      <c r="BF58" s="663">
        <v>3.484</v>
      </c>
      <c r="BG58" s="663">
        <v>1.87</v>
      </c>
      <c r="BH58" s="663">
        <v>1.3939999999999999</v>
      </c>
      <c r="BI58" s="663">
        <v>1.179</v>
      </c>
      <c r="BJ58" s="663">
        <v>0</v>
      </c>
      <c r="BK58" s="663">
        <v>0</v>
      </c>
      <c r="BL58" s="663">
        <v>0</v>
      </c>
      <c r="BM58" s="663">
        <v>0</v>
      </c>
      <c r="BN58" s="663">
        <v>0</v>
      </c>
      <c r="BO58" s="663">
        <v>0</v>
      </c>
      <c r="BP58" s="663">
        <v>0</v>
      </c>
      <c r="BQ58" s="663">
        <v>0</v>
      </c>
      <c r="BR58" s="663">
        <v>0</v>
      </c>
      <c r="BS58" s="663">
        <v>0</v>
      </c>
      <c r="BT58" s="663">
        <v>0</v>
      </c>
      <c r="BU58" s="663">
        <v>0</v>
      </c>
      <c r="BV58" s="663">
        <v>0</v>
      </c>
      <c r="BW58" s="663">
        <v>0</v>
      </c>
      <c r="BX58" s="663">
        <v>0</v>
      </c>
      <c r="BY58" s="663">
        <v>0</v>
      </c>
      <c r="BZ58" s="663">
        <v>0</v>
      </c>
      <c r="CA58" s="663">
        <v>0</v>
      </c>
      <c r="CB58" s="663">
        <v>0</v>
      </c>
      <c r="CC58" s="663">
        <v>0</v>
      </c>
      <c r="CD58" s="663">
        <v>0</v>
      </c>
      <c r="CE58" s="663">
        <v>0</v>
      </c>
      <c r="CF58" s="663">
        <v>0</v>
      </c>
      <c r="CG58" s="663">
        <v>0</v>
      </c>
      <c r="CH58" s="663">
        <v>0</v>
      </c>
      <c r="CI58" s="663">
        <v>0</v>
      </c>
      <c r="CJ58" s="663">
        <v>0</v>
      </c>
      <c r="CK58" s="663">
        <v>0</v>
      </c>
      <c r="CL58" s="663">
        <v>0</v>
      </c>
      <c r="CM58" s="663">
        <v>0</v>
      </c>
      <c r="CN58" s="663">
        <v>0</v>
      </c>
      <c r="CO58" s="663">
        <v>0</v>
      </c>
      <c r="CP58" s="663">
        <v>0</v>
      </c>
      <c r="CQ58" s="663">
        <v>0</v>
      </c>
      <c r="CR58" s="663"/>
      <c r="CS58" s="663">
        <v>0</v>
      </c>
      <c r="CT58" s="663">
        <v>0</v>
      </c>
      <c r="CU58" s="663">
        <v>0</v>
      </c>
      <c r="CV58" s="663">
        <v>0</v>
      </c>
      <c r="CW58" s="663">
        <v>0</v>
      </c>
      <c r="CX58" s="663">
        <v>0</v>
      </c>
      <c r="CY58" s="663">
        <v>0</v>
      </c>
      <c r="CZ58" s="663">
        <v>0</v>
      </c>
      <c r="DA58" s="663">
        <v>0</v>
      </c>
      <c r="DB58" s="663">
        <v>0</v>
      </c>
      <c r="DC58" s="663">
        <v>0</v>
      </c>
      <c r="DD58" s="663">
        <v>0</v>
      </c>
      <c r="DE58" s="663">
        <v>0</v>
      </c>
      <c r="DF58" s="663">
        <v>0.92200000000000004</v>
      </c>
      <c r="DG58" s="663">
        <v>0.76</v>
      </c>
      <c r="DH58" s="663">
        <v>0.60499999999999998</v>
      </c>
      <c r="DI58" s="663">
        <v>0.24199999999999999</v>
      </c>
      <c r="DJ58" s="663">
        <v>0.55700000000000005</v>
      </c>
      <c r="DK58" s="663">
        <v>5.2999999999999999E-2</v>
      </c>
      <c r="DL58" s="665">
        <v>0</v>
      </c>
      <c r="DM58" s="666">
        <v>0</v>
      </c>
      <c r="DN58" s="666">
        <v>0</v>
      </c>
      <c r="DO58" s="666">
        <v>0</v>
      </c>
      <c r="DP58" s="666">
        <v>0</v>
      </c>
      <c r="DQ58" s="663">
        <v>0</v>
      </c>
      <c r="DR58" s="663">
        <v>0</v>
      </c>
      <c r="DS58" s="663">
        <v>0</v>
      </c>
      <c r="DT58" s="663">
        <v>0</v>
      </c>
      <c r="DU58" s="663">
        <v>2.7E-2</v>
      </c>
      <c r="DV58" s="663">
        <v>0.126</v>
      </c>
      <c r="DW58" s="663">
        <v>3.7999999999999999E-2</v>
      </c>
      <c r="DX58" s="663">
        <v>0</v>
      </c>
      <c r="DY58" s="663">
        <v>0</v>
      </c>
      <c r="DZ58" s="663">
        <v>0</v>
      </c>
      <c r="EA58" s="663">
        <v>0</v>
      </c>
      <c r="EB58" s="663">
        <v>0</v>
      </c>
      <c r="EC58" s="663">
        <v>0</v>
      </c>
      <c r="ED58" s="663">
        <v>0</v>
      </c>
      <c r="EE58" s="663">
        <v>0</v>
      </c>
      <c r="EF58" s="663">
        <v>0</v>
      </c>
      <c r="EG58" s="663">
        <v>0</v>
      </c>
      <c r="EH58" s="663">
        <v>0</v>
      </c>
      <c r="EI58" s="663">
        <v>0</v>
      </c>
      <c r="EJ58" s="663">
        <v>0</v>
      </c>
      <c r="EK58" s="663">
        <v>0</v>
      </c>
      <c r="EL58" s="663">
        <v>0</v>
      </c>
      <c r="EM58" s="663">
        <v>0</v>
      </c>
      <c r="EN58" s="663">
        <v>0</v>
      </c>
      <c r="EO58" s="663">
        <v>0</v>
      </c>
      <c r="EP58" s="663">
        <v>2.6230000000000002</v>
      </c>
      <c r="EQ58" s="663">
        <v>0.98199999999999998</v>
      </c>
      <c r="ER58" s="663">
        <v>4.0890000000000004</v>
      </c>
      <c r="ES58" s="663">
        <f>K58+Q58+AC58+AI58+AO58+AU58+DC58+BA58+BG58+BM58+BS58+BY58+W58+CE58+CK58+CQ58+CW58+DI58+DO58+DU58+EA58+EG58+EM58</f>
        <v>2.1390000000000002</v>
      </c>
      <c r="ET58" s="663">
        <f>L58+R58+AD58+AJ58+AP58+AV58+BB58+BH58+BN58+BT58+BZ58+X58+CF58+CL58+CR58+CX58+DD58+DJ58+DP58+DV58+EB58+EH58+EN58</f>
        <v>2.077</v>
      </c>
      <c r="EU58" s="663">
        <v>1.27</v>
      </c>
      <c r="EV58" s="663">
        <v>2.6230000000000002</v>
      </c>
      <c r="EW58" s="663">
        <v>0.98199999999999998</v>
      </c>
      <c r="EX58" s="663">
        <v>4.0890000000000004</v>
      </c>
      <c r="EY58" s="667">
        <f>E58+ES58</f>
        <v>2.1390000000000002</v>
      </c>
      <c r="EZ58" s="666">
        <f>ET58+F58</f>
        <v>2.077</v>
      </c>
      <c r="FA58" s="663">
        <v>1.27</v>
      </c>
    </row>
    <row r="59" spans="1:157" x14ac:dyDescent="0.2">
      <c r="A59" s="649" t="s">
        <v>201</v>
      </c>
      <c r="B59" s="663">
        <v>0</v>
      </c>
      <c r="C59" s="663">
        <v>0</v>
      </c>
      <c r="D59" s="663">
        <v>0</v>
      </c>
      <c r="E59" s="663">
        <v>0</v>
      </c>
      <c r="F59" s="663">
        <v>0</v>
      </c>
      <c r="G59" s="663">
        <v>0</v>
      </c>
      <c r="H59" s="664">
        <v>0</v>
      </c>
      <c r="I59" s="664">
        <v>0</v>
      </c>
      <c r="J59" s="664">
        <v>0</v>
      </c>
      <c r="K59" s="664">
        <v>0</v>
      </c>
      <c r="L59" s="664">
        <v>0</v>
      </c>
      <c r="M59" s="663">
        <v>0</v>
      </c>
      <c r="N59" s="663">
        <v>0</v>
      </c>
      <c r="O59" s="663">
        <v>0</v>
      </c>
      <c r="P59" s="663">
        <v>0</v>
      </c>
      <c r="Q59" s="663">
        <v>0</v>
      </c>
      <c r="R59" s="663">
        <v>0</v>
      </c>
      <c r="S59" s="663">
        <v>0</v>
      </c>
      <c r="T59" s="663">
        <v>0</v>
      </c>
      <c r="U59" s="663">
        <v>0</v>
      </c>
      <c r="V59" s="663">
        <v>0</v>
      </c>
      <c r="W59" s="663">
        <v>0</v>
      </c>
      <c r="X59" s="663">
        <v>0</v>
      </c>
      <c r="Y59" s="663">
        <v>0</v>
      </c>
      <c r="Z59" s="663">
        <v>0</v>
      </c>
      <c r="AA59" s="663">
        <v>0</v>
      </c>
      <c r="AB59" s="663">
        <v>0</v>
      </c>
      <c r="AC59" s="663">
        <v>0</v>
      </c>
      <c r="AD59" s="663">
        <v>0</v>
      </c>
      <c r="AE59" s="663">
        <v>0</v>
      </c>
      <c r="AF59" s="663">
        <v>0</v>
      </c>
      <c r="AG59" s="663">
        <v>0</v>
      </c>
      <c r="AH59" s="663">
        <v>0</v>
      </c>
      <c r="AI59" s="663">
        <v>0</v>
      </c>
      <c r="AJ59" s="663">
        <v>0</v>
      </c>
      <c r="AK59" s="663"/>
      <c r="AL59" s="663">
        <v>0</v>
      </c>
      <c r="AM59" s="663">
        <v>0</v>
      </c>
      <c r="AN59" s="663">
        <v>0</v>
      </c>
      <c r="AO59" s="663">
        <v>0</v>
      </c>
      <c r="AP59" s="663">
        <v>0</v>
      </c>
      <c r="AQ59" s="663">
        <v>0</v>
      </c>
      <c r="AR59" s="663">
        <v>0</v>
      </c>
      <c r="AS59" s="663">
        <v>0</v>
      </c>
      <c r="AT59" s="663">
        <v>0</v>
      </c>
      <c r="AU59" s="663">
        <v>0</v>
      </c>
      <c r="AV59" s="663">
        <v>0</v>
      </c>
      <c r="AW59" s="663">
        <v>0</v>
      </c>
      <c r="AX59" s="663">
        <v>0</v>
      </c>
      <c r="AY59" s="663">
        <v>0</v>
      </c>
      <c r="AZ59" s="663">
        <v>0</v>
      </c>
      <c r="BA59" s="663">
        <v>0</v>
      </c>
      <c r="BB59" s="663">
        <v>0</v>
      </c>
      <c r="BC59" s="663">
        <v>0</v>
      </c>
      <c r="BD59" s="663">
        <v>10.429</v>
      </c>
      <c r="BE59" s="663">
        <v>18.103000000000002</v>
      </c>
      <c r="BF59" s="663">
        <v>15.827999999999999</v>
      </c>
      <c r="BG59" s="663">
        <v>9.6790000000000003</v>
      </c>
      <c r="BH59" s="663">
        <v>8.3940000000000001</v>
      </c>
      <c r="BI59" s="663">
        <v>7.2830000000000004</v>
      </c>
      <c r="BJ59" s="663">
        <v>0</v>
      </c>
      <c r="BK59" s="663">
        <v>0</v>
      </c>
      <c r="BL59" s="663">
        <v>0</v>
      </c>
      <c r="BM59" s="663">
        <v>0</v>
      </c>
      <c r="BN59" s="663">
        <v>0</v>
      </c>
      <c r="BO59" s="663">
        <v>0</v>
      </c>
      <c r="BP59" s="663">
        <v>0</v>
      </c>
      <c r="BQ59" s="663">
        <v>0</v>
      </c>
      <c r="BR59" s="663">
        <v>0</v>
      </c>
      <c r="BS59" s="663">
        <v>0</v>
      </c>
      <c r="BT59" s="663">
        <v>0</v>
      </c>
      <c r="BU59" s="663">
        <v>0</v>
      </c>
      <c r="BV59" s="663">
        <v>0</v>
      </c>
      <c r="BW59" s="663">
        <v>0</v>
      </c>
      <c r="BX59" s="663">
        <v>0</v>
      </c>
      <c r="BY59" s="663">
        <v>0</v>
      </c>
      <c r="BZ59" s="663">
        <v>0</v>
      </c>
      <c r="CA59" s="663">
        <v>0</v>
      </c>
      <c r="CB59" s="663">
        <v>0</v>
      </c>
      <c r="CC59" s="663">
        <v>0</v>
      </c>
      <c r="CD59" s="663">
        <v>0</v>
      </c>
      <c r="CE59" s="663">
        <v>0</v>
      </c>
      <c r="CF59" s="663">
        <v>0</v>
      </c>
      <c r="CG59" s="663">
        <v>0</v>
      </c>
      <c r="CH59" s="663">
        <v>0</v>
      </c>
      <c r="CI59" s="663">
        <v>0</v>
      </c>
      <c r="CJ59" s="663">
        <v>0</v>
      </c>
      <c r="CK59" s="663">
        <v>0</v>
      </c>
      <c r="CL59" s="663">
        <v>0</v>
      </c>
      <c r="CM59" s="663">
        <v>0</v>
      </c>
      <c r="CN59" s="663">
        <v>0</v>
      </c>
      <c r="CO59" s="663">
        <v>0</v>
      </c>
      <c r="CP59" s="663">
        <v>0</v>
      </c>
      <c r="CQ59" s="663">
        <v>0</v>
      </c>
      <c r="CR59" s="663">
        <v>0</v>
      </c>
      <c r="CS59" s="663">
        <v>0</v>
      </c>
      <c r="CT59" s="663">
        <v>0</v>
      </c>
      <c r="CU59" s="663">
        <v>0</v>
      </c>
      <c r="CV59" s="663">
        <v>0</v>
      </c>
      <c r="CW59" s="663">
        <v>0</v>
      </c>
      <c r="CX59" s="663">
        <v>0</v>
      </c>
      <c r="CY59" s="663">
        <v>0</v>
      </c>
      <c r="CZ59" s="663">
        <v>0</v>
      </c>
      <c r="DA59" s="663">
        <v>0</v>
      </c>
      <c r="DB59" s="663">
        <v>0</v>
      </c>
      <c r="DC59" s="663">
        <v>0</v>
      </c>
      <c r="DD59" s="663">
        <v>0</v>
      </c>
      <c r="DE59" s="663">
        <v>0</v>
      </c>
      <c r="DF59" s="663">
        <v>2.3780000000000001</v>
      </c>
      <c r="DG59" s="663">
        <v>1.6250000000000002</v>
      </c>
      <c r="DH59" s="663">
        <v>1.0209999999999999</v>
      </c>
      <c r="DI59" s="663">
        <v>0.77899999999999991</v>
      </c>
      <c r="DJ59" s="663">
        <v>0.22199999999999986</v>
      </c>
      <c r="DK59" s="663">
        <v>0.16899999999999987</v>
      </c>
      <c r="DL59" s="665">
        <v>0</v>
      </c>
      <c r="DM59" s="666">
        <v>0</v>
      </c>
      <c r="DN59" s="666">
        <v>0</v>
      </c>
      <c r="DO59" s="666">
        <v>0</v>
      </c>
      <c r="DP59" s="666">
        <v>0</v>
      </c>
      <c r="DQ59" s="663">
        <v>0</v>
      </c>
      <c r="DR59" s="663">
        <v>0</v>
      </c>
      <c r="DS59" s="663">
        <v>0</v>
      </c>
      <c r="DT59" s="663">
        <v>0</v>
      </c>
      <c r="DU59" s="663">
        <v>0.47299999999999998</v>
      </c>
      <c r="DV59" s="663">
        <v>0.34699999999999998</v>
      </c>
      <c r="DW59" s="663">
        <v>0.309</v>
      </c>
      <c r="DX59" s="663">
        <v>0</v>
      </c>
      <c r="DY59" s="663">
        <v>0</v>
      </c>
      <c r="DZ59" s="663">
        <v>0</v>
      </c>
      <c r="EA59" s="663">
        <v>0</v>
      </c>
      <c r="EB59" s="663">
        <v>0</v>
      </c>
      <c r="EC59" s="663">
        <v>0</v>
      </c>
      <c r="ED59" s="663">
        <v>0</v>
      </c>
      <c r="EE59" s="663">
        <v>0</v>
      </c>
      <c r="EF59" s="663">
        <v>0</v>
      </c>
      <c r="EG59" s="663">
        <v>0</v>
      </c>
      <c r="EH59" s="663">
        <v>0</v>
      </c>
      <c r="EI59" s="663">
        <v>0</v>
      </c>
      <c r="EJ59" s="663">
        <v>0</v>
      </c>
      <c r="EK59" s="663">
        <v>0</v>
      </c>
      <c r="EL59" s="663">
        <v>0</v>
      </c>
      <c r="EM59" s="663">
        <v>0</v>
      </c>
      <c r="EN59" s="663">
        <v>0</v>
      </c>
      <c r="EO59" s="663">
        <v>0</v>
      </c>
      <c r="EP59" s="663">
        <v>12.807</v>
      </c>
      <c r="EQ59" s="663">
        <v>19.728000000000002</v>
      </c>
      <c r="ER59" s="663">
        <v>16.849</v>
      </c>
      <c r="ES59" s="663">
        <f>K59+Q59+AC59+AI59+AO59+AU59+DC59+BA59+BG59+BM59+BS59+BY59+W59+CE59+CK59+CQ59+CW59+DI59+DO59+DU59+EA59+EG59+EM59</f>
        <v>10.931000000000001</v>
      </c>
      <c r="ET59" s="663">
        <f>L59+R59+AD59+AJ59+AP59+AV59+BB59+BH59+BN59+BT59+BZ59+X59+CF59+CL59+CR59+CX59+DD59+DJ59+DP59+DV59+EB59+EH59+EN59</f>
        <v>8.9629999999999992</v>
      </c>
      <c r="EU59" s="663">
        <v>7.7610000000000001</v>
      </c>
      <c r="EV59" s="663">
        <v>12.807</v>
      </c>
      <c r="EW59" s="663">
        <v>19.728000000000002</v>
      </c>
      <c r="EX59" s="663">
        <v>16.849</v>
      </c>
      <c r="EY59" s="667">
        <f>E59+ES59</f>
        <v>10.931000000000001</v>
      </c>
      <c r="EZ59" s="666">
        <f>ET59+F59</f>
        <v>8.9629999999999992</v>
      </c>
      <c r="FA59" s="663">
        <v>7.7610000000000001</v>
      </c>
    </row>
    <row r="60" spans="1:157" x14ac:dyDescent="0.2">
      <c r="A60" s="644" t="s">
        <v>200</v>
      </c>
      <c r="B60" s="663"/>
      <c r="C60" s="663"/>
      <c r="D60" s="663"/>
      <c r="E60" s="663"/>
      <c r="F60" s="663"/>
      <c r="G60" s="663"/>
      <c r="H60" s="668"/>
      <c r="I60" s="668"/>
      <c r="J60" s="668"/>
      <c r="K60" s="668"/>
      <c r="L60" s="668"/>
      <c r="M60" s="663"/>
      <c r="N60" s="669"/>
      <c r="O60" s="669"/>
      <c r="P60" s="669"/>
      <c r="Q60" s="669"/>
      <c r="R60" s="669"/>
      <c r="S60" s="663"/>
      <c r="T60" s="663"/>
      <c r="U60" s="663"/>
      <c r="V60" s="663"/>
      <c r="W60" s="663"/>
      <c r="X60" s="663"/>
      <c r="Y60" s="663"/>
      <c r="Z60" s="669"/>
      <c r="AA60" s="669"/>
      <c r="AB60" s="669"/>
      <c r="AC60" s="669"/>
      <c r="AD60" s="669"/>
      <c r="AE60" s="663"/>
      <c r="AF60" s="669"/>
      <c r="AG60" s="669"/>
      <c r="AH60" s="669"/>
      <c r="AI60" s="669"/>
      <c r="AJ60" s="669"/>
      <c r="AK60" s="663"/>
      <c r="AL60" s="669"/>
      <c r="AM60" s="669"/>
      <c r="AN60" s="669"/>
      <c r="AO60" s="669"/>
      <c r="AP60" s="669"/>
      <c r="AQ60" s="663"/>
      <c r="AR60" s="669"/>
      <c r="AS60" s="669"/>
      <c r="AT60" s="669"/>
      <c r="AU60" s="669"/>
      <c r="AV60" s="669"/>
      <c r="AW60" s="663"/>
      <c r="AX60" s="669" t="s">
        <v>191</v>
      </c>
      <c r="AY60" s="669" t="s">
        <v>191</v>
      </c>
      <c r="AZ60" s="669" t="s">
        <v>191</v>
      </c>
      <c r="BA60" s="669" t="s">
        <v>191</v>
      </c>
      <c r="BB60" s="669"/>
      <c r="BC60" s="663" t="s">
        <v>191</v>
      </c>
      <c r="BD60" s="669"/>
      <c r="BE60" s="669"/>
      <c r="BF60" s="669"/>
      <c r="BG60" s="669"/>
      <c r="BH60" s="669"/>
      <c r="BI60" s="663"/>
      <c r="BJ60" s="669"/>
      <c r="BK60" s="669"/>
      <c r="BL60" s="669"/>
      <c r="BM60" s="669"/>
      <c r="BN60" s="669"/>
      <c r="BO60" s="663"/>
      <c r="BP60" s="669"/>
      <c r="BQ60" s="669"/>
      <c r="BR60" s="669"/>
      <c r="BS60" s="669"/>
      <c r="BT60" s="669"/>
      <c r="BU60" s="663"/>
      <c r="BV60" s="669"/>
      <c r="BW60" s="669"/>
      <c r="BX60" s="669"/>
      <c r="BY60" s="669"/>
      <c r="BZ60" s="669"/>
      <c r="CA60" s="663"/>
      <c r="CB60" s="669"/>
      <c r="CC60" s="669"/>
      <c r="CD60" s="669"/>
      <c r="CE60" s="669"/>
      <c r="CF60" s="669"/>
      <c r="CG60" s="663"/>
      <c r="CH60" s="670"/>
      <c r="CI60" s="670"/>
      <c r="CJ60" s="670"/>
      <c r="CK60" s="670"/>
      <c r="CL60" s="670"/>
      <c r="CM60" s="663"/>
      <c r="CN60" s="669"/>
      <c r="CO60" s="669"/>
      <c r="CP60" s="669"/>
      <c r="CQ60" s="669"/>
      <c r="CR60" s="669"/>
      <c r="CS60" s="663"/>
      <c r="CT60" s="669"/>
      <c r="CU60" s="669"/>
      <c r="CV60" s="669"/>
      <c r="CW60" s="669"/>
      <c r="CX60" s="669"/>
      <c r="CY60" s="663"/>
      <c r="CZ60" s="669"/>
      <c r="DA60" s="669"/>
      <c r="DB60" s="669"/>
      <c r="DC60" s="669"/>
      <c r="DD60" s="669"/>
      <c r="DE60" s="663"/>
      <c r="DF60" s="669"/>
      <c r="DG60" s="669"/>
      <c r="DH60" s="669"/>
      <c r="DI60" s="669"/>
      <c r="DJ60" s="669"/>
      <c r="DK60" s="663"/>
      <c r="DL60" s="665"/>
      <c r="DM60" s="666"/>
      <c r="DN60" s="666"/>
      <c r="DO60" s="666"/>
      <c r="DP60" s="666"/>
      <c r="DQ60" s="663"/>
      <c r="DR60" s="669"/>
      <c r="DS60" s="669"/>
      <c r="DT60" s="669"/>
      <c r="DU60" s="669"/>
      <c r="DV60" s="669"/>
      <c r="DW60" s="663"/>
      <c r="DX60" s="663"/>
      <c r="DY60" s="663"/>
      <c r="DZ60" s="663"/>
      <c r="EA60" s="663"/>
      <c r="EB60" s="663"/>
      <c r="EC60" s="663"/>
      <c r="ED60" s="663"/>
      <c r="EE60" s="663"/>
      <c r="EF60" s="663"/>
      <c r="EG60" s="663"/>
      <c r="EH60" s="663"/>
      <c r="EI60" s="663"/>
      <c r="EJ60" s="669"/>
      <c r="EK60" s="669"/>
      <c r="EL60" s="669"/>
      <c r="EM60" s="669"/>
      <c r="EN60" s="669"/>
      <c r="EO60" s="663"/>
      <c r="EP60" s="663"/>
      <c r="EQ60" s="663"/>
      <c r="ER60" s="663"/>
      <c r="ES60" s="663"/>
      <c r="ET60" s="663"/>
      <c r="EU60" s="663"/>
      <c r="EV60" s="663"/>
      <c r="EW60" s="663"/>
      <c r="EX60" s="663"/>
      <c r="EY60" s="667"/>
      <c r="EZ60" s="666"/>
      <c r="FA60" s="663"/>
    </row>
    <row r="61" spans="1:157" x14ac:dyDescent="0.2">
      <c r="A61" s="649" t="s">
        <v>190</v>
      </c>
      <c r="B61" s="663">
        <v>0</v>
      </c>
      <c r="C61" s="663">
        <v>0</v>
      </c>
      <c r="D61" s="663">
        <v>0</v>
      </c>
      <c r="E61" s="663">
        <v>0</v>
      </c>
      <c r="F61" s="663">
        <v>0</v>
      </c>
      <c r="G61" s="663">
        <v>0</v>
      </c>
      <c r="H61" s="664">
        <v>0</v>
      </c>
      <c r="I61" s="664">
        <v>0</v>
      </c>
      <c r="J61" s="664">
        <v>0</v>
      </c>
      <c r="K61" s="664">
        <v>0</v>
      </c>
      <c r="L61" s="664">
        <v>0</v>
      </c>
      <c r="M61" s="663">
        <v>0</v>
      </c>
      <c r="N61" s="663">
        <v>0</v>
      </c>
      <c r="O61" s="663">
        <v>0</v>
      </c>
      <c r="P61" s="663">
        <v>0</v>
      </c>
      <c r="Q61" s="663">
        <v>0</v>
      </c>
      <c r="R61" s="663">
        <v>0</v>
      </c>
      <c r="S61" s="663">
        <v>0</v>
      </c>
      <c r="T61" s="663">
        <v>0</v>
      </c>
      <c r="U61" s="663">
        <v>0</v>
      </c>
      <c r="V61" s="663">
        <v>0</v>
      </c>
      <c r="W61" s="663">
        <v>0</v>
      </c>
      <c r="X61" s="663">
        <v>0</v>
      </c>
      <c r="Y61" s="663">
        <v>0</v>
      </c>
      <c r="Z61" s="663">
        <v>0</v>
      </c>
      <c r="AA61" s="663">
        <v>0</v>
      </c>
      <c r="AB61" s="663">
        <v>0</v>
      </c>
      <c r="AC61" s="663">
        <v>0</v>
      </c>
      <c r="AD61" s="663">
        <v>0</v>
      </c>
      <c r="AE61" s="663">
        <v>0</v>
      </c>
      <c r="AF61" s="663">
        <v>0</v>
      </c>
      <c r="AG61" s="663">
        <v>0</v>
      </c>
      <c r="AH61" s="663">
        <v>0</v>
      </c>
      <c r="AI61" s="663">
        <v>0</v>
      </c>
      <c r="AJ61" s="663">
        <v>0</v>
      </c>
      <c r="AK61" s="663"/>
      <c r="AL61" s="663">
        <v>0</v>
      </c>
      <c r="AM61" s="663">
        <v>0</v>
      </c>
      <c r="AN61" s="663">
        <v>0</v>
      </c>
      <c r="AO61" s="663">
        <v>0</v>
      </c>
      <c r="AP61" s="663">
        <v>0</v>
      </c>
      <c r="AQ61" s="663">
        <v>0</v>
      </c>
      <c r="AR61" s="663">
        <v>0</v>
      </c>
      <c r="AS61" s="663">
        <v>0</v>
      </c>
      <c r="AT61" s="663">
        <v>0</v>
      </c>
      <c r="AU61" s="663">
        <v>0</v>
      </c>
      <c r="AV61" s="663">
        <v>0</v>
      </c>
      <c r="AW61" s="663">
        <v>0</v>
      </c>
      <c r="AX61" s="663">
        <v>0</v>
      </c>
      <c r="AY61" s="663">
        <v>0</v>
      </c>
      <c r="AZ61" s="663">
        <v>0</v>
      </c>
      <c r="BA61" s="663">
        <v>0</v>
      </c>
      <c r="BB61" s="663">
        <v>0</v>
      </c>
      <c r="BC61" s="663">
        <v>0</v>
      </c>
      <c r="BD61" s="663">
        <v>0</v>
      </c>
      <c r="BE61" s="663">
        <v>0</v>
      </c>
      <c r="BF61" s="663">
        <v>0</v>
      </c>
      <c r="BG61" s="663">
        <v>0</v>
      </c>
      <c r="BH61" s="663">
        <v>0</v>
      </c>
      <c r="BI61" s="663">
        <v>0</v>
      </c>
      <c r="BJ61" s="663">
        <v>0</v>
      </c>
      <c r="BK61" s="663">
        <v>0</v>
      </c>
      <c r="BL61" s="663">
        <v>0</v>
      </c>
      <c r="BM61" s="663">
        <v>0</v>
      </c>
      <c r="BN61" s="663">
        <v>0</v>
      </c>
      <c r="BO61" s="663">
        <v>0</v>
      </c>
      <c r="BP61" s="663">
        <v>0</v>
      </c>
      <c r="BQ61" s="663">
        <v>0</v>
      </c>
      <c r="BR61" s="663">
        <v>0</v>
      </c>
      <c r="BS61" s="663">
        <v>0</v>
      </c>
      <c r="BT61" s="663">
        <v>0</v>
      </c>
      <c r="BU61" s="663">
        <v>0</v>
      </c>
      <c r="BV61" s="663">
        <v>0</v>
      </c>
      <c r="BW61" s="663">
        <v>0</v>
      </c>
      <c r="BX61" s="663">
        <v>0</v>
      </c>
      <c r="BY61" s="663">
        <v>0</v>
      </c>
      <c r="BZ61" s="663">
        <v>0</v>
      </c>
      <c r="CA61" s="663">
        <v>0</v>
      </c>
      <c r="CB61" s="663">
        <v>0</v>
      </c>
      <c r="CC61" s="663">
        <v>0</v>
      </c>
      <c r="CD61" s="663">
        <v>0</v>
      </c>
      <c r="CE61" s="663">
        <v>0</v>
      </c>
      <c r="CF61" s="663">
        <v>0</v>
      </c>
      <c r="CG61" s="663">
        <v>0</v>
      </c>
      <c r="CH61" s="663">
        <v>0</v>
      </c>
      <c r="CI61" s="663">
        <v>0</v>
      </c>
      <c r="CJ61" s="663">
        <v>0</v>
      </c>
      <c r="CK61" s="663">
        <v>0</v>
      </c>
      <c r="CL61" s="663">
        <v>0</v>
      </c>
      <c r="CM61" s="663">
        <v>0</v>
      </c>
      <c r="CN61" s="663">
        <v>0</v>
      </c>
      <c r="CO61" s="663">
        <v>0</v>
      </c>
      <c r="CP61" s="663">
        <v>0</v>
      </c>
      <c r="CQ61" s="663">
        <v>0</v>
      </c>
      <c r="CR61" s="663">
        <v>0</v>
      </c>
      <c r="CS61" s="663">
        <v>0</v>
      </c>
      <c r="CT61" s="663">
        <v>0</v>
      </c>
      <c r="CU61" s="663">
        <v>0</v>
      </c>
      <c r="CV61" s="663">
        <v>0</v>
      </c>
      <c r="CW61" s="663">
        <v>0</v>
      </c>
      <c r="CX61" s="663">
        <v>0</v>
      </c>
      <c r="CY61" s="663">
        <v>0</v>
      </c>
      <c r="CZ61" s="663">
        <v>0</v>
      </c>
      <c r="DA61" s="663">
        <v>0</v>
      </c>
      <c r="DB61" s="663">
        <v>0</v>
      </c>
      <c r="DC61" s="663">
        <v>0</v>
      </c>
      <c r="DD61" s="663">
        <v>0</v>
      </c>
      <c r="DE61" s="663">
        <v>0</v>
      </c>
      <c r="DF61" s="663">
        <v>0</v>
      </c>
      <c r="DG61" s="663">
        <v>0</v>
      </c>
      <c r="DH61" s="663">
        <v>0</v>
      </c>
      <c r="DI61" s="663">
        <v>0</v>
      </c>
      <c r="DJ61" s="663">
        <v>0</v>
      </c>
      <c r="DK61" s="663">
        <v>0</v>
      </c>
      <c r="DL61" s="665">
        <v>0</v>
      </c>
      <c r="DM61" s="666">
        <v>0</v>
      </c>
      <c r="DN61" s="666">
        <v>0</v>
      </c>
      <c r="DO61" s="666">
        <v>0</v>
      </c>
      <c r="DP61" s="666">
        <v>0</v>
      </c>
      <c r="DQ61" s="663">
        <v>0</v>
      </c>
      <c r="DR61" s="663">
        <v>0</v>
      </c>
      <c r="DS61" s="663">
        <v>0</v>
      </c>
      <c r="DT61" s="663">
        <v>0</v>
      </c>
      <c r="DU61" s="663">
        <v>0</v>
      </c>
      <c r="DV61" s="663">
        <v>0</v>
      </c>
      <c r="DW61" s="663">
        <v>0</v>
      </c>
      <c r="DX61" s="663">
        <v>0</v>
      </c>
      <c r="DY61" s="663">
        <v>0</v>
      </c>
      <c r="DZ61" s="663">
        <v>0</v>
      </c>
      <c r="EA61" s="663">
        <v>0</v>
      </c>
      <c r="EB61" s="663">
        <v>0</v>
      </c>
      <c r="EC61" s="663">
        <v>0</v>
      </c>
      <c r="ED61" s="663">
        <v>0</v>
      </c>
      <c r="EE61" s="663">
        <v>0</v>
      </c>
      <c r="EF61" s="663">
        <v>0</v>
      </c>
      <c r="EG61" s="663">
        <v>0</v>
      </c>
      <c r="EH61" s="663"/>
      <c r="EI61" s="663">
        <v>0</v>
      </c>
      <c r="EJ61" s="663">
        <v>0</v>
      </c>
      <c r="EK61" s="663">
        <v>0</v>
      </c>
      <c r="EL61" s="663">
        <v>0</v>
      </c>
      <c r="EM61" s="663">
        <v>0</v>
      </c>
      <c r="EN61" s="663">
        <v>0</v>
      </c>
      <c r="EO61" s="663">
        <v>0</v>
      </c>
      <c r="EP61" s="663">
        <v>0</v>
      </c>
      <c r="EQ61" s="663">
        <v>0</v>
      </c>
      <c r="ER61" s="663">
        <v>0</v>
      </c>
      <c r="ES61" s="663">
        <f>K61+Q61+AC61+AI61+AO61+AU61+DC61+BA61+BG61+BM61+BS61+BY61+W61+CE61+CK61+CQ61+CW61+DI61+DO61+DU61+EA61+EG61+EM61</f>
        <v>0</v>
      </c>
      <c r="ET61" s="663">
        <f>L61+R61+AD61+AJ61+AP61+AV61+BB61+BH61+BN61+BT61+BZ61+X61+CF61+CL61+CR61+CX61+DD61+DJ61+DP61+DV61+EB61+EH61+EN61</f>
        <v>0</v>
      </c>
      <c r="EU61" s="663">
        <v>0</v>
      </c>
      <c r="EV61" s="663">
        <v>0</v>
      </c>
      <c r="EW61" s="663">
        <v>0</v>
      </c>
      <c r="EX61" s="663">
        <v>0</v>
      </c>
      <c r="EY61" s="667">
        <f>E61+ES61</f>
        <v>0</v>
      </c>
      <c r="EZ61" s="666">
        <f>ET61+F61</f>
        <v>0</v>
      </c>
      <c r="FA61" s="663">
        <v>0</v>
      </c>
    </row>
    <row r="62" spans="1:157" x14ac:dyDescent="0.2">
      <c r="A62" s="649" t="s">
        <v>189</v>
      </c>
      <c r="B62" s="663">
        <v>0</v>
      </c>
      <c r="C62" s="663">
        <v>0</v>
      </c>
      <c r="D62" s="663">
        <v>0</v>
      </c>
      <c r="E62" s="663">
        <v>0</v>
      </c>
      <c r="F62" s="663">
        <v>0</v>
      </c>
      <c r="G62" s="663">
        <v>0</v>
      </c>
      <c r="H62" s="664">
        <v>0</v>
      </c>
      <c r="I62" s="664">
        <v>0</v>
      </c>
      <c r="J62" s="664">
        <v>0</v>
      </c>
      <c r="K62" s="664">
        <v>0</v>
      </c>
      <c r="L62" s="664">
        <v>0</v>
      </c>
      <c r="M62" s="663">
        <v>0</v>
      </c>
      <c r="N62" s="663">
        <v>0</v>
      </c>
      <c r="O62" s="663">
        <v>0</v>
      </c>
      <c r="P62" s="663">
        <v>0</v>
      </c>
      <c r="Q62" s="663">
        <v>0</v>
      </c>
      <c r="R62" s="663">
        <v>0</v>
      </c>
      <c r="S62" s="663">
        <v>0</v>
      </c>
      <c r="T62" s="663">
        <v>0</v>
      </c>
      <c r="U62" s="663">
        <v>0</v>
      </c>
      <c r="V62" s="663">
        <v>0</v>
      </c>
      <c r="W62" s="663">
        <v>0</v>
      </c>
      <c r="X62" s="663">
        <v>0</v>
      </c>
      <c r="Y62" s="663">
        <v>0</v>
      </c>
      <c r="Z62" s="663">
        <v>0</v>
      </c>
      <c r="AA62" s="663">
        <v>0</v>
      </c>
      <c r="AB62" s="663">
        <v>0</v>
      </c>
      <c r="AC62" s="663">
        <v>0</v>
      </c>
      <c r="AD62" s="663">
        <v>0</v>
      </c>
      <c r="AE62" s="663">
        <v>0</v>
      </c>
      <c r="AF62" s="663">
        <v>0</v>
      </c>
      <c r="AG62" s="663">
        <v>0</v>
      </c>
      <c r="AH62" s="663">
        <v>0</v>
      </c>
      <c r="AI62" s="663">
        <v>0</v>
      </c>
      <c r="AJ62" s="663">
        <v>0</v>
      </c>
      <c r="AK62" s="663"/>
      <c r="AL62" s="663">
        <v>0</v>
      </c>
      <c r="AM62" s="663">
        <v>0</v>
      </c>
      <c r="AN62" s="663">
        <v>0</v>
      </c>
      <c r="AO62" s="663">
        <v>0</v>
      </c>
      <c r="AP62" s="663">
        <v>0</v>
      </c>
      <c r="AQ62" s="663">
        <v>0</v>
      </c>
      <c r="AR62" s="663">
        <v>0</v>
      </c>
      <c r="AS62" s="663">
        <v>0</v>
      </c>
      <c r="AT62" s="663">
        <v>0</v>
      </c>
      <c r="AU62" s="663">
        <v>0</v>
      </c>
      <c r="AV62" s="663">
        <v>0</v>
      </c>
      <c r="AW62" s="663">
        <v>0</v>
      </c>
      <c r="AX62" s="663">
        <v>0</v>
      </c>
      <c r="AY62" s="663">
        <v>0</v>
      </c>
      <c r="AZ62" s="663">
        <v>0</v>
      </c>
      <c r="BA62" s="663">
        <v>0</v>
      </c>
      <c r="BB62" s="663">
        <v>0</v>
      </c>
      <c r="BC62" s="663">
        <v>0</v>
      </c>
      <c r="BD62" s="663">
        <v>0</v>
      </c>
      <c r="BE62" s="663">
        <v>0</v>
      </c>
      <c r="BF62" s="663">
        <v>0</v>
      </c>
      <c r="BG62" s="663">
        <v>0</v>
      </c>
      <c r="BH62" s="663">
        <v>0</v>
      </c>
      <c r="BI62" s="663">
        <v>0</v>
      </c>
      <c r="BJ62" s="663">
        <v>0</v>
      </c>
      <c r="BK62" s="663">
        <v>0</v>
      </c>
      <c r="BL62" s="663">
        <v>0</v>
      </c>
      <c r="BM62" s="663">
        <v>0</v>
      </c>
      <c r="BN62" s="663">
        <v>0</v>
      </c>
      <c r="BO62" s="663">
        <v>0</v>
      </c>
      <c r="BP62" s="663">
        <v>0</v>
      </c>
      <c r="BQ62" s="663">
        <v>0</v>
      </c>
      <c r="BR62" s="663">
        <v>0</v>
      </c>
      <c r="BS62" s="663">
        <v>0</v>
      </c>
      <c r="BT62" s="663">
        <v>0</v>
      </c>
      <c r="BU62" s="663">
        <v>0</v>
      </c>
      <c r="BV62" s="663">
        <v>0</v>
      </c>
      <c r="BW62" s="663">
        <v>0</v>
      </c>
      <c r="BX62" s="663">
        <v>0</v>
      </c>
      <c r="BY62" s="663">
        <v>0</v>
      </c>
      <c r="BZ62" s="663">
        <v>0</v>
      </c>
      <c r="CA62" s="663">
        <v>0</v>
      </c>
      <c r="CB62" s="663">
        <v>0</v>
      </c>
      <c r="CC62" s="663">
        <v>0</v>
      </c>
      <c r="CD62" s="663">
        <v>0</v>
      </c>
      <c r="CE62" s="663">
        <v>0</v>
      </c>
      <c r="CF62" s="663">
        <v>0</v>
      </c>
      <c r="CG62" s="663">
        <v>0</v>
      </c>
      <c r="CH62" s="663">
        <v>0</v>
      </c>
      <c r="CI62" s="663">
        <v>0</v>
      </c>
      <c r="CJ62" s="663">
        <v>0</v>
      </c>
      <c r="CK62" s="663">
        <v>0</v>
      </c>
      <c r="CL62" s="663">
        <v>0</v>
      </c>
      <c r="CM62" s="663">
        <v>0</v>
      </c>
      <c r="CN62" s="663">
        <v>0</v>
      </c>
      <c r="CO62" s="663">
        <v>0</v>
      </c>
      <c r="CP62" s="663">
        <v>0</v>
      </c>
      <c r="CQ62" s="663">
        <v>0</v>
      </c>
      <c r="CR62" s="663">
        <v>0</v>
      </c>
      <c r="CS62" s="663">
        <v>0</v>
      </c>
      <c r="CT62" s="663">
        <v>0</v>
      </c>
      <c r="CU62" s="663">
        <v>0</v>
      </c>
      <c r="CV62" s="663">
        <v>0</v>
      </c>
      <c r="CW62" s="663">
        <v>0</v>
      </c>
      <c r="CX62" s="663">
        <v>0</v>
      </c>
      <c r="CY62" s="663">
        <v>0</v>
      </c>
      <c r="CZ62" s="663">
        <v>0</v>
      </c>
      <c r="DA62" s="663">
        <v>0</v>
      </c>
      <c r="DB62" s="663">
        <v>0</v>
      </c>
      <c r="DC62" s="663">
        <v>0</v>
      </c>
      <c r="DD62" s="663">
        <v>0</v>
      </c>
      <c r="DE62" s="663">
        <v>0</v>
      </c>
      <c r="DF62" s="663">
        <v>0</v>
      </c>
      <c r="DG62" s="663">
        <v>0</v>
      </c>
      <c r="DH62" s="663">
        <v>0</v>
      </c>
      <c r="DI62" s="663">
        <v>0</v>
      </c>
      <c r="DJ62" s="663">
        <v>0</v>
      </c>
      <c r="DK62" s="663">
        <v>0</v>
      </c>
      <c r="DL62" s="665">
        <v>0</v>
      </c>
      <c r="DM62" s="666">
        <v>0</v>
      </c>
      <c r="DN62" s="666">
        <v>0</v>
      </c>
      <c r="DO62" s="666">
        <v>0</v>
      </c>
      <c r="DP62" s="666">
        <v>0</v>
      </c>
      <c r="DQ62" s="663">
        <v>0</v>
      </c>
      <c r="DR62" s="663">
        <v>0</v>
      </c>
      <c r="DS62" s="663">
        <v>0</v>
      </c>
      <c r="DT62" s="663">
        <v>0</v>
      </c>
      <c r="DU62" s="663">
        <v>0</v>
      </c>
      <c r="DV62" s="663">
        <v>0</v>
      </c>
      <c r="DW62" s="663">
        <v>0</v>
      </c>
      <c r="DX62" s="663">
        <v>0</v>
      </c>
      <c r="DY62" s="663">
        <v>0</v>
      </c>
      <c r="DZ62" s="663">
        <v>0</v>
      </c>
      <c r="EA62" s="663">
        <v>0</v>
      </c>
      <c r="EB62" s="663">
        <v>0</v>
      </c>
      <c r="EC62" s="663">
        <v>0</v>
      </c>
      <c r="ED62" s="663">
        <v>0</v>
      </c>
      <c r="EE62" s="663">
        <v>0</v>
      </c>
      <c r="EF62" s="663">
        <v>0</v>
      </c>
      <c r="EG62" s="663">
        <v>0</v>
      </c>
      <c r="EH62" s="663">
        <v>0</v>
      </c>
      <c r="EI62" s="663">
        <v>0</v>
      </c>
      <c r="EJ62" s="663">
        <v>0</v>
      </c>
      <c r="EK62" s="663">
        <v>0</v>
      </c>
      <c r="EL62" s="663">
        <v>0</v>
      </c>
      <c r="EM62" s="663">
        <v>0</v>
      </c>
      <c r="EN62" s="663">
        <v>0</v>
      </c>
      <c r="EO62" s="663">
        <v>0</v>
      </c>
      <c r="EP62" s="663">
        <v>0</v>
      </c>
      <c r="EQ62" s="663">
        <v>0</v>
      </c>
      <c r="ER62" s="663">
        <v>0</v>
      </c>
      <c r="ES62" s="663">
        <f>K62+Q62+AC62+AI62+AO62+AU62+DC62+BA62+BG62+BM62+BS62+BY62+W62+CE62+CK62+CQ62+CW62+DI62+DO62+DU62+EA62+EG62+EM62</f>
        <v>0</v>
      </c>
      <c r="ET62" s="663">
        <f>L62+R62+AD62+AJ62+AP62+AV62+BB62+BH62+BN62+BT62+BZ62+X62+CF62+CL62+CR62+CX62+DD62+DJ62+DP62+DV62+EB62+EH62+EN62</f>
        <v>0</v>
      </c>
      <c r="EU62" s="663">
        <v>0</v>
      </c>
      <c r="EV62" s="663">
        <v>0</v>
      </c>
      <c r="EW62" s="663">
        <v>0</v>
      </c>
      <c r="EX62" s="663">
        <v>0</v>
      </c>
      <c r="EY62" s="667">
        <f>E62+ES62</f>
        <v>0</v>
      </c>
      <c r="EZ62" s="666">
        <f>ET62+F62</f>
        <v>0</v>
      </c>
      <c r="FA62" s="663">
        <v>0</v>
      </c>
    </row>
    <row r="63" spans="1:157" x14ac:dyDescent="0.2">
      <c r="A63" s="649" t="s">
        <v>188</v>
      </c>
      <c r="B63" s="663">
        <v>0</v>
      </c>
      <c r="C63" s="663">
        <v>0</v>
      </c>
      <c r="D63" s="663">
        <v>0</v>
      </c>
      <c r="E63" s="663">
        <v>0</v>
      </c>
      <c r="F63" s="663">
        <v>0</v>
      </c>
      <c r="G63" s="663">
        <v>0</v>
      </c>
      <c r="H63" s="664">
        <v>0</v>
      </c>
      <c r="I63" s="664">
        <v>0</v>
      </c>
      <c r="J63" s="664">
        <v>0</v>
      </c>
      <c r="K63" s="664">
        <v>0</v>
      </c>
      <c r="L63" s="664">
        <v>0</v>
      </c>
      <c r="M63" s="663">
        <v>0</v>
      </c>
      <c r="N63" s="663">
        <v>0</v>
      </c>
      <c r="O63" s="663">
        <v>0</v>
      </c>
      <c r="P63" s="663">
        <v>0</v>
      </c>
      <c r="Q63" s="663">
        <v>0</v>
      </c>
      <c r="R63" s="663">
        <v>0</v>
      </c>
      <c r="S63" s="663">
        <v>0</v>
      </c>
      <c r="T63" s="663">
        <v>0</v>
      </c>
      <c r="U63" s="663">
        <v>0</v>
      </c>
      <c r="V63" s="663">
        <v>0</v>
      </c>
      <c r="W63" s="663">
        <v>0</v>
      </c>
      <c r="X63" s="663">
        <v>0</v>
      </c>
      <c r="Y63" s="663">
        <v>0</v>
      </c>
      <c r="Z63" s="663">
        <v>0</v>
      </c>
      <c r="AA63" s="663">
        <v>0</v>
      </c>
      <c r="AB63" s="663">
        <v>0</v>
      </c>
      <c r="AC63" s="663">
        <v>0</v>
      </c>
      <c r="AD63" s="663">
        <v>0</v>
      </c>
      <c r="AE63" s="663">
        <v>0</v>
      </c>
      <c r="AF63" s="663">
        <v>0</v>
      </c>
      <c r="AG63" s="663">
        <v>0</v>
      </c>
      <c r="AH63" s="663">
        <v>0</v>
      </c>
      <c r="AI63" s="663">
        <v>0</v>
      </c>
      <c r="AJ63" s="663">
        <v>0</v>
      </c>
      <c r="AK63" s="663"/>
      <c r="AL63" s="663">
        <v>0</v>
      </c>
      <c r="AM63" s="663">
        <v>0</v>
      </c>
      <c r="AN63" s="663">
        <v>0</v>
      </c>
      <c r="AO63" s="663">
        <v>0</v>
      </c>
      <c r="AP63" s="663">
        <v>0</v>
      </c>
      <c r="AQ63" s="663">
        <v>0</v>
      </c>
      <c r="AR63" s="663">
        <v>0</v>
      </c>
      <c r="AS63" s="663">
        <v>0</v>
      </c>
      <c r="AT63" s="663">
        <v>0</v>
      </c>
      <c r="AU63" s="663">
        <v>0</v>
      </c>
      <c r="AV63" s="663">
        <v>0</v>
      </c>
      <c r="AW63" s="663">
        <v>0</v>
      </c>
      <c r="AX63" s="663">
        <v>0</v>
      </c>
      <c r="AY63" s="663">
        <v>0</v>
      </c>
      <c r="AZ63" s="663">
        <v>0</v>
      </c>
      <c r="BA63" s="663">
        <v>0</v>
      </c>
      <c r="BB63" s="663">
        <v>0</v>
      </c>
      <c r="BC63" s="663">
        <v>0</v>
      </c>
      <c r="BD63" s="663">
        <v>0</v>
      </c>
      <c r="BE63" s="663">
        <v>0</v>
      </c>
      <c r="BF63" s="663">
        <v>0</v>
      </c>
      <c r="BG63" s="663">
        <v>0</v>
      </c>
      <c r="BH63" s="663">
        <v>0</v>
      </c>
      <c r="BI63" s="663">
        <v>0</v>
      </c>
      <c r="BJ63" s="663">
        <v>0</v>
      </c>
      <c r="BK63" s="663">
        <v>0</v>
      </c>
      <c r="BL63" s="663">
        <v>0</v>
      </c>
      <c r="BM63" s="663">
        <v>0</v>
      </c>
      <c r="BN63" s="663">
        <v>0</v>
      </c>
      <c r="BO63" s="663">
        <v>0</v>
      </c>
      <c r="BP63" s="663">
        <v>0</v>
      </c>
      <c r="BQ63" s="663">
        <v>0</v>
      </c>
      <c r="BR63" s="663">
        <v>0</v>
      </c>
      <c r="BS63" s="663">
        <v>0</v>
      </c>
      <c r="BT63" s="663">
        <v>0</v>
      </c>
      <c r="BU63" s="663">
        <v>0</v>
      </c>
      <c r="BV63" s="663">
        <v>0</v>
      </c>
      <c r="BW63" s="663">
        <v>0</v>
      </c>
      <c r="BX63" s="663">
        <v>0</v>
      </c>
      <c r="BY63" s="663">
        <v>0</v>
      </c>
      <c r="BZ63" s="663">
        <v>0</v>
      </c>
      <c r="CA63" s="663">
        <v>0</v>
      </c>
      <c r="CB63" s="663">
        <v>0</v>
      </c>
      <c r="CC63" s="663">
        <v>0</v>
      </c>
      <c r="CD63" s="663">
        <v>0</v>
      </c>
      <c r="CE63" s="663">
        <v>0</v>
      </c>
      <c r="CF63" s="663">
        <v>0</v>
      </c>
      <c r="CG63" s="663">
        <v>0</v>
      </c>
      <c r="CH63" s="663">
        <v>0</v>
      </c>
      <c r="CI63" s="663">
        <v>0</v>
      </c>
      <c r="CJ63" s="663">
        <v>0</v>
      </c>
      <c r="CK63" s="663">
        <v>0</v>
      </c>
      <c r="CL63" s="663">
        <v>0</v>
      </c>
      <c r="CM63" s="663">
        <v>0</v>
      </c>
      <c r="CN63" s="663">
        <v>0</v>
      </c>
      <c r="CO63" s="663">
        <v>0</v>
      </c>
      <c r="CP63" s="663">
        <v>0</v>
      </c>
      <c r="CQ63" s="663">
        <v>0</v>
      </c>
      <c r="CR63" s="663"/>
      <c r="CS63" s="663">
        <v>0</v>
      </c>
      <c r="CT63" s="663">
        <v>0</v>
      </c>
      <c r="CU63" s="663">
        <v>0</v>
      </c>
      <c r="CV63" s="663">
        <v>0</v>
      </c>
      <c r="CW63" s="663">
        <v>0</v>
      </c>
      <c r="CX63" s="663">
        <v>0</v>
      </c>
      <c r="CY63" s="663">
        <v>0</v>
      </c>
      <c r="CZ63" s="663">
        <v>0</v>
      </c>
      <c r="DA63" s="663">
        <v>0</v>
      </c>
      <c r="DB63" s="663">
        <v>0</v>
      </c>
      <c r="DC63" s="663">
        <v>0</v>
      </c>
      <c r="DD63" s="663">
        <v>0</v>
      </c>
      <c r="DE63" s="663">
        <v>0</v>
      </c>
      <c r="DF63" s="663">
        <v>0</v>
      </c>
      <c r="DG63" s="663">
        <v>0</v>
      </c>
      <c r="DH63" s="663">
        <v>0</v>
      </c>
      <c r="DI63" s="663">
        <v>0</v>
      </c>
      <c r="DJ63" s="663">
        <v>0</v>
      </c>
      <c r="DK63" s="663">
        <v>0</v>
      </c>
      <c r="DL63" s="665">
        <v>0</v>
      </c>
      <c r="DM63" s="666">
        <v>0</v>
      </c>
      <c r="DN63" s="666">
        <v>0</v>
      </c>
      <c r="DO63" s="666">
        <v>0</v>
      </c>
      <c r="DP63" s="666">
        <v>0</v>
      </c>
      <c r="DQ63" s="663">
        <v>0</v>
      </c>
      <c r="DR63" s="663">
        <v>0</v>
      </c>
      <c r="DS63" s="663">
        <v>0</v>
      </c>
      <c r="DT63" s="663">
        <v>0</v>
      </c>
      <c r="DU63" s="663">
        <v>0</v>
      </c>
      <c r="DV63" s="663">
        <v>0</v>
      </c>
      <c r="DW63" s="663">
        <v>0</v>
      </c>
      <c r="DX63" s="663">
        <v>0</v>
      </c>
      <c r="DY63" s="663">
        <v>0</v>
      </c>
      <c r="DZ63" s="663">
        <v>0</v>
      </c>
      <c r="EA63" s="663">
        <v>0</v>
      </c>
      <c r="EB63" s="663">
        <v>0</v>
      </c>
      <c r="EC63" s="663">
        <v>0</v>
      </c>
      <c r="ED63" s="663">
        <v>0</v>
      </c>
      <c r="EE63" s="663">
        <v>0</v>
      </c>
      <c r="EF63" s="663">
        <v>0</v>
      </c>
      <c r="EG63" s="663">
        <v>0</v>
      </c>
      <c r="EH63" s="663">
        <v>0</v>
      </c>
      <c r="EI63" s="663">
        <v>0</v>
      </c>
      <c r="EJ63" s="663">
        <v>0</v>
      </c>
      <c r="EK63" s="663">
        <v>0</v>
      </c>
      <c r="EL63" s="663">
        <v>0</v>
      </c>
      <c r="EM63" s="663">
        <v>0</v>
      </c>
      <c r="EN63" s="663">
        <v>0</v>
      </c>
      <c r="EO63" s="663">
        <v>0</v>
      </c>
      <c r="EP63" s="663">
        <v>0</v>
      </c>
      <c r="EQ63" s="663">
        <v>0</v>
      </c>
      <c r="ER63" s="663">
        <v>0</v>
      </c>
      <c r="ES63" s="663">
        <f>K63+Q63+AC63+AI63+AO63+AU63+DC63+BA63+BG63+BM63+BS63+BY63+W63+CE63+CK63+CQ63+CW63+DI63+DO63+DU63+EA63+EG63+EM63</f>
        <v>0</v>
      </c>
      <c r="ET63" s="663">
        <f>L63+R63+AD63+AJ63+AP63+AV63+BB63+BH63+BN63+BT63+BZ63+X63+CF63+CL63+CR63+CX63+DD63+DJ63+DP63+DV63+EB63+EH63+EN63</f>
        <v>0</v>
      </c>
      <c r="EU63" s="663">
        <v>0</v>
      </c>
      <c r="EV63" s="663">
        <v>0</v>
      </c>
      <c r="EW63" s="663">
        <v>0</v>
      </c>
      <c r="EX63" s="663">
        <v>0</v>
      </c>
      <c r="EY63" s="667">
        <f>E63+ES63</f>
        <v>0</v>
      </c>
      <c r="EZ63" s="666">
        <f>ET63+F63</f>
        <v>0</v>
      </c>
      <c r="FA63" s="663">
        <v>0</v>
      </c>
    </row>
    <row r="64" spans="1:157" x14ac:dyDescent="0.2">
      <c r="A64" s="649" t="s">
        <v>199</v>
      </c>
      <c r="B64" s="663">
        <v>0</v>
      </c>
      <c r="C64" s="663">
        <v>0</v>
      </c>
      <c r="D64" s="663">
        <v>0</v>
      </c>
      <c r="E64" s="663">
        <v>0</v>
      </c>
      <c r="F64" s="663">
        <v>0</v>
      </c>
      <c r="G64" s="663">
        <v>0</v>
      </c>
      <c r="H64" s="664">
        <v>0</v>
      </c>
      <c r="I64" s="664">
        <v>0</v>
      </c>
      <c r="J64" s="664">
        <v>0</v>
      </c>
      <c r="K64" s="664">
        <v>0</v>
      </c>
      <c r="L64" s="664">
        <v>0</v>
      </c>
      <c r="M64" s="663">
        <v>0</v>
      </c>
      <c r="N64" s="663">
        <v>0</v>
      </c>
      <c r="O64" s="663">
        <v>0</v>
      </c>
      <c r="P64" s="663">
        <v>0</v>
      </c>
      <c r="Q64" s="663">
        <v>0</v>
      </c>
      <c r="R64" s="663">
        <v>0</v>
      </c>
      <c r="S64" s="663">
        <v>0</v>
      </c>
      <c r="T64" s="663">
        <v>0</v>
      </c>
      <c r="U64" s="663">
        <v>0</v>
      </c>
      <c r="V64" s="663">
        <v>0</v>
      </c>
      <c r="W64" s="663">
        <v>0</v>
      </c>
      <c r="X64" s="663">
        <v>0</v>
      </c>
      <c r="Y64" s="663">
        <v>0</v>
      </c>
      <c r="Z64" s="663">
        <v>0</v>
      </c>
      <c r="AA64" s="663">
        <v>0</v>
      </c>
      <c r="AB64" s="663">
        <v>0</v>
      </c>
      <c r="AC64" s="663">
        <v>0</v>
      </c>
      <c r="AD64" s="663">
        <v>0</v>
      </c>
      <c r="AE64" s="663">
        <v>0</v>
      </c>
      <c r="AF64" s="663">
        <v>0</v>
      </c>
      <c r="AG64" s="663">
        <v>0</v>
      </c>
      <c r="AH64" s="663">
        <v>0</v>
      </c>
      <c r="AI64" s="663">
        <v>0</v>
      </c>
      <c r="AJ64" s="663">
        <v>0</v>
      </c>
      <c r="AK64" s="663"/>
      <c r="AL64" s="663">
        <v>0</v>
      </c>
      <c r="AM64" s="663">
        <v>0</v>
      </c>
      <c r="AN64" s="663">
        <v>0</v>
      </c>
      <c r="AO64" s="663">
        <v>0</v>
      </c>
      <c r="AP64" s="663">
        <v>0</v>
      </c>
      <c r="AQ64" s="663">
        <v>0</v>
      </c>
      <c r="AR64" s="663">
        <v>0</v>
      </c>
      <c r="AS64" s="663">
        <v>0</v>
      </c>
      <c r="AT64" s="663">
        <v>0</v>
      </c>
      <c r="AU64" s="663">
        <v>0</v>
      </c>
      <c r="AV64" s="663">
        <v>0</v>
      </c>
      <c r="AW64" s="663">
        <v>0</v>
      </c>
      <c r="AX64" s="663">
        <v>0</v>
      </c>
      <c r="AY64" s="663">
        <v>0</v>
      </c>
      <c r="AZ64" s="663">
        <v>0</v>
      </c>
      <c r="BA64" s="663">
        <v>0</v>
      </c>
      <c r="BB64" s="663">
        <v>0</v>
      </c>
      <c r="BC64" s="663">
        <v>0</v>
      </c>
      <c r="BD64" s="663">
        <v>0</v>
      </c>
      <c r="BE64" s="663">
        <v>0</v>
      </c>
      <c r="BF64" s="663">
        <v>0</v>
      </c>
      <c r="BG64" s="663">
        <v>0</v>
      </c>
      <c r="BH64" s="663">
        <v>0</v>
      </c>
      <c r="BI64" s="663">
        <v>0</v>
      </c>
      <c r="BJ64" s="663">
        <v>0</v>
      </c>
      <c r="BK64" s="663">
        <v>0</v>
      </c>
      <c r="BL64" s="663">
        <v>0</v>
      </c>
      <c r="BM64" s="663">
        <v>0</v>
      </c>
      <c r="BN64" s="663">
        <v>0</v>
      </c>
      <c r="BO64" s="663">
        <v>0</v>
      </c>
      <c r="BP64" s="663">
        <v>0</v>
      </c>
      <c r="BQ64" s="663">
        <v>0</v>
      </c>
      <c r="BR64" s="663">
        <v>0</v>
      </c>
      <c r="BS64" s="663">
        <v>0</v>
      </c>
      <c r="BT64" s="663">
        <v>0</v>
      </c>
      <c r="BU64" s="663">
        <v>0</v>
      </c>
      <c r="BV64" s="663">
        <v>0</v>
      </c>
      <c r="BW64" s="663">
        <v>0</v>
      </c>
      <c r="BX64" s="663">
        <v>0</v>
      </c>
      <c r="BY64" s="663">
        <v>0</v>
      </c>
      <c r="BZ64" s="663">
        <v>0</v>
      </c>
      <c r="CA64" s="663">
        <v>0</v>
      </c>
      <c r="CB64" s="663">
        <v>0</v>
      </c>
      <c r="CC64" s="663">
        <v>0</v>
      </c>
      <c r="CD64" s="663">
        <v>0</v>
      </c>
      <c r="CE64" s="663">
        <v>0</v>
      </c>
      <c r="CF64" s="663">
        <v>0</v>
      </c>
      <c r="CG64" s="663">
        <v>0</v>
      </c>
      <c r="CH64" s="663">
        <v>0</v>
      </c>
      <c r="CI64" s="663">
        <v>0</v>
      </c>
      <c r="CJ64" s="663">
        <v>0</v>
      </c>
      <c r="CK64" s="663">
        <v>0</v>
      </c>
      <c r="CL64" s="663">
        <v>0</v>
      </c>
      <c r="CM64" s="663">
        <v>0</v>
      </c>
      <c r="CN64" s="663">
        <v>0</v>
      </c>
      <c r="CO64" s="663">
        <v>0</v>
      </c>
      <c r="CP64" s="663">
        <v>0</v>
      </c>
      <c r="CQ64" s="663">
        <v>0</v>
      </c>
      <c r="CR64" s="663"/>
      <c r="CS64" s="663">
        <v>0</v>
      </c>
      <c r="CT64" s="663">
        <v>0</v>
      </c>
      <c r="CU64" s="663">
        <v>0</v>
      </c>
      <c r="CV64" s="663">
        <v>0</v>
      </c>
      <c r="CW64" s="663">
        <v>0</v>
      </c>
      <c r="CX64" s="663">
        <v>0</v>
      </c>
      <c r="CY64" s="663">
        <v>0</v>
      </c>
      <c r="CZ64" s="663">
        <v>0</v>
      </c>
      <c r="DA64" s="663">
        <v>0</v>
      </c>
      <c r="DB64" s="663">
        <v>0</v>
      </c>
      <c r="DC64" s="663">
        <v>0</v>
      </c>
      <c r="DD64" s="663">
        <v>0</v>
      </c>
      <c r="DE64" s="663">
        <v>0</v>
      </c>
      <c r="DF64" s="663">
        <v>0</v>
      </c>
      <c r="DG64" s="663">
        <v>0</v>
      </c>
      <c r="DH64" s="663">
        <v>0</v>
      </c>
      <c r="DI64" s="663">
        <v>0</v>
      </c>
      <c r="DJ64" s="663">
        <v>0</v>
      </c>
      <c r="DK64" s="663">
        <v>0</v>
      </c>
      <c r="DL64" s="665">
        <v>0</v>
      </c>
      <c r="DM64" s="666">
        <v>0</v>
      </c>
      <c r="DN64" s="666">
        <v>0</v>
      </c>
      <c r="DO64" s="666">
        <v>0</v>
      </c>
      <c r="DP64" s="666">
        <v>0</v>
      </c>
      <c r="DQ64" s="663">
        <v>0</v>
      </c>
      <c r="DR64" s="663">
        <v>0</v>
      </c>
      <c r="DS64" s="663">
        <v>0</v>
      </c>
      <c r="DT64" s="663">
        <v>0</v>
      </c>
      <c r="DU64" s="663">
        <v>0</v>
      </c>
      <c r="DV64" s="663">
        <v>0</v>
      </c>
      <c r="DW64" s="663">
        <v>0</v>
      </c>
      <c r="DX64" s="663">
        <v>0</v>
      </c>
      <c r="DY64" s="663">
        <v>0</v>
      </c>
      <c r="DZ64" s="663">
        <v>0</v>
      </c>
      <c r="EA64" s="663">
        <v>0</v>
      </c>
      <c r="EB64" s="663">
        <v>0</v>
      </c>
      <c r="EC64" s="663">
        <v>0</v>
      </c>
      <c r="ED64" s="663">
        <v>0</v>
      </c>
      <c r="EE64" s="663">
        <v>0</v>
      </c>
      <c r="EF64" s="663">
        <v>0</v>
      </c>
      <c r="EG64" s="663">
        <v>0</v>
      </c>
      <c r="EH64" s="663">
        <v>0</v>
      </c>
      <c r="EI64" s="663">
        <v>0</v>
      </c>
      <c r="EJ64" s="663">
        <v>0</v>
      </c>
      <c r="EK64" s="663">
        <v>0</v>
      </c>
      <c r="EL64" s="663">
        <v>0</v>
      </c>
      <c r="EM64" s="663">
        <v>0</v>
      </c>
      <c r="EN64" s="663">
        <v>0</v>
      </c>
      <c r="EO64" s="663">
        <v>0</v>
      </c>
      <c r="EP64" s="663">
        <v>0</v>
      </c>
      <c r="EQ64" s="663">
        <v>0</v>
      </c>
      <c r="ER64" s="663">
        <v>0</v>
      </c>
      <c r="ES64" s="663">
        <f>K64+Q64+AC64+AI64+AO64+AU64+DC64+BA64+BG64+BM64+BS64+BY64+W64+CE64+CK64+CQ64+CW64+DI64+DO64+DU64+EA64+EG64+EM64</f>
        <v>0</v>
      </c>
      <c r="ET64" s="663">
        <f>L64+R64+AD64+AJ64+AP64+AV64+BB64+BH64+BN64+BT64+BZ64+X64+CF64+CL64+CR64+CX64+DD64+DJ64+DP64+DV64+EB64+EH64+EN64</f>
        <v>0</v>
      </c>
      <c r="EU64" s="663">
        <v>0</v>
      </c>
      <c r="EV64" s="663">
        <v>0</v>
      </c>
      <c r="EW64" s="663">
        <v>0</v>
      </c>
      <c r="EX64" s="663">
        <v>0</v>
      </c>
      <c r="EY64" s="667">
        <f>E64+ES64</f>
        <v>0</v>
      </c>
      <c r="EZ64" s="666">
        <f>ET64+F64</f>
        <v>0</v>
      </c>
      <c r="FA64" s="663">
        <v>0</v>
      </c>
    </row>
    <row r="65" spans="1:157" x14ac:dyDescent="0.2">
      <c r="A65" s="644" t="s">
        <v>198</v>
      </c>
      <c r="B65" s="663"/>
      <c r="C65" s="663"/>
      <c r="D65" s="663"/>
      <c r="E65" s="663"/>
      <c r="F65" s="663"/>
      <c r="G65" s="663"/>
      <c r="H65" s="668"/>
      <c r="I65" s="668"/>
      <c r="J65" s="668"/>
      <c r="K65" s="668"/>
      <c r="L65" s="668"/>
      <c r="M65" s="663"/>
      <c r="N65" s="669"/>
      <c r="O65" s="669"/>
      <c r="P65" s="669"/>
      <c r="Q65" s="669"/>
      <c r="R65" s="669"/>
      <c r="S65" s="663"/>
      <c r="T65" s="663"/>
      <c r="U65" s="663"/>
      <c r="V65" s="663"/>
      <c r="W65" s="663"/>
      <c r="X65" s="663"/>
      <c r="Y65" s="663"/>
      <c r="Z65" s="669"/>
      <c r="AA65" s="669"/>
      <c r="AB65" s="669"/>
      <c r="AC65" s="669"/>
      <c r="AD65" s="669"/>
      <c r="AE65" s="663"/>
      <c r="AF65" s="669"/>
      <c r="AG65" s="669"/>
      <c r="AH65" s="669"/>
      <c r="AI65" s="669"/>
      <c r="AJ65" s="669"/>
      <c r="AK65" s="663"/>
      <c r="AL65" s="669"/>
      <c r="AM65" s="669"/>
      <c r="AN65" s="669"/>
      <c r="AO65" s="669"/>
      <c r="AP65" s="669"/>
      <c r="AQ65" s="663"/>
      <c r="AR65" s="669"/>
      <c r="AS65" s="669"/>
      <c r="AT65" s="669"/>
      <c r="AU65" s="669"/>
      <c r="AV65" s="669"/>
      <c r="AW65" s="663"/>
      <c r="AX65" s="669" t="s">
        <v>191</v>
      </c>
      <c r="AY65" s="669" t="s">
        <v>191</v>
      </c>
      <c r="AZ65" s="669" t="s">
        <v>191</v>
      </c>
      <c r="BA65" s="669" t="s">
        <v>191</v>
      </c>
      <c r="BB65" s="669"/>
      <c r="BC65" s="663" t="s">
        <v>191</v>
      </c>
      <c r="BD65" s="669"/>
      <c r="BE65" s="669"/>
      <c r="BF65" s="669"/>
      <c r="BG65" s="669"/>
      <c r="BH65" s="669"/>
      <c r="BI65" s="663"/>
      <c r="BJ65" s="669"/>
      <c r="BK65" s="669"/>
      <c r="BL65" s="669"/>
      <c r="BM65" s="669"/>
      <c r="BN65" s="669"/>
      <c r="BO65" s="663"/>
      <c r="BP65" s="669"/>
      <c r="BQ65" s="669"/>
      <c r="BR65" s="669"/>
      <c r="BS65" s="669"/>
      <c r="BT65" s="669"/>
      <c r="BU65" s="663"/>
      <c r="BV65" s="669"/>
      <c r="BW65" s="669"/>
      <c r="BX65" s="669"/>
      <c r="BY65" s="669"/>
      <c r="BZ65" s="669"/>
      <c r="CA65" s="663"/>
      <c r="CB65" s="669"/>
      <c r="CC65" s="669"/>
      <c r="CD65" s="669"/>
      <c r="CE65" s="669"/>
      <c r="CF65" s="669"/>
      <c r="CG65" s="663"/>
      <c r="CH65" s="670"/>
      <c r="CI65" s="670"/>
      <c r="CJ65" s="670"/>
      <c r="CK65" s="670"/>
      <c r="CL65" s="670"/>
      <c r="CM65" s="663"/>
      <c r="CN65" s="669"/>
      <c r="CO65" s="669"/>
      <c r="CP65" s="669"/>
      <c r="CQ65" s="669"/>
      <c r="CR65" s="669"/>
      <c r="CS65" s="663"/>
      <c r="CT65" s="669"/>
      <c r="CU65" s="669"/>
      <c r="CV65" s="669"/>
      <c r="CW65" s="669"/>
      <c r="CX65" s="669"/>
      <c r="CY65" s="663"/>
      <c r="CZ65" s="669"/>
      <c r="DA65" s="669"/>
      <c r="DB65" s="669"/>
      <c r="DC65" s="669"/>
      <c r="DD65" s="669"/>
      <c r="DE65" s="663"/>
      <c r="DF65" s="669"/>
      <c r="DG65" s="669"/>
      <c r="DH65" s="669"/>
      <c r="DI65" s="669"/>
      <c r="DJ65" s="669"/>
      <c r="DK65" s="663"/>
      <c r="DL65" s="665"/>
      <c r="DM65" s="666"/>
      <c r="DN65" s="666"/>
      <c r="DO65" s="666"/>
      <c r="DP65" s="666"/>
      <c r="DQ65" s="663"/>
      <c r="DR65" s="669"/>
      <c r="DS65" s="669"/>
      <c r="DT65" s="669"/>
      <c r="DU65" s="669"/>
      <c r="DV65" s="669"/>
      <c r="DW65" s="663"/>
      <c r="DX65" s="663"/>
      <c r="DY65" s="663"/>
      <c r="DZ65" s="663"/>
      <c r="EA65" s="663"/>
      <c r="EB65" s="663"/>
      <c r="EC65" s="663"/>
      <c r="ED65" s="663"/>
      <c r="EE65" s="663"/>
      <c r="EF65" s="663"/>
      <c r="EG65" s="663"/>
      <c r="EH65" s="663"/>
      <c r="EI65" s="663"/>
      <c r="EJ65" s="669"/>
      <c r="EK65" s="669"/>
      <c r="EL65" s="669"/>
      <c r="EM65" s="669"/>
      <c r="EN65" s="669"/>
      <c r="EO65" s="663"/>
      <c r="EP65" s="663"/>
      <c r="EQ65" s="663"/>
      <c r="ER65" s="663"/>
      <c r="ES65" s="663"/>
      <c r="ET65" s="663"/>
      <c r="EU65" s="663"/>
      <c r="EV65" s="663"/>
      <c r="EW65" s="663"/>
      <c r="EX65" s="663"/>
      <c r="EY65" s="667"/>
      <c r="EZ65" s="666"/>
      <c r="FA65" s="663"/>
    </row>
    <row r="66" spans="1:157" x14ac:dyDescent="0.2">
      <c r="A66" s="649" t="s">
        <v>190</v>
      </c>
      <c r="B66" s="663">
        <v>0</v>
      </c>
      <c r="C66" s="663">
        <v>0</v>
      </c>
      <c r="D66" s="663">
        <v>0</v>
      </c>
      <c r="E66" s="663">
        <v>0</v>
      </c>
      <c r="F66" s="663">
        <v>0</v>
      </c>
      <c r="G66" s="663">
        <v>0</v>
      </c>
      <c r="H66" s="664">
        <v>0</v>
      </c>
      <c r="I66" s="664">
        <v>0</v>
      </c>
      <c r="J66" s="664">
        <v>0</v>
      </c>
      <c r="K66" s="664">
        <v>0</v>
      </c>
      <c r="L66" s="664">
        <v>0</v>
      </c>
      <c r="M66" s="663">
        <v>0</v>
      </c>
      <c r="N66" s="663">
        <v>0</v>
      </c>
      <c r="O66" s="663">
        <v>0</v>
      </c>
      <c r="P66" s="663">
        <v>0</v>
      </c>
      <c r="Q66" s="663">
        <v>0</v>
      </c>
      <c r="R66" s="663">
        <v>0</v>
      </c>
      <c r="S66" s="663">
        <v>0</v>
      </c>
      <c r="T66" s="663">
        <v>0</v>
      </c>
      <c r="U66" s="663">
        <v>0</v>
      </c>
      <c r="V66" s="663">
        <v>0</v>
      </c>
      <c r="W66" s="663">
        <v>0</v>
      </c>
      <c r="X66" s="663">
        <v>0</v>
      </c>
      <c r="Y66" s="663">
        <v>0</v>
      </c>
      <c r="Z66" s="663">
        <v>0</v>
      </c>
      <c r="AA66" s="663">
        <v>0</v>
      </c>
      <c r="AB66" s="663">
        <v>0</v>
      </c>
      <c r="AC66" s="663">
        <v>0</v>
      </c>
      <c r="AD66" s="663">
        <v>0</v>
      </c>
      <c r="AE66" s="663">
        <v>0</v>
      </c>
      <c r="AF66" s="663">
        <v>0</v>
      </c>
      <c r="AG66" s="663">
        <v>0</v>
      </c>
      <c r="AH66" s="663">
        <v>0</v>
      </c>
      <c r="AI66" s="663">
        <v>0</v>
      </c>
      <c r="AJ66" s="663">
        <v>0</v>
      </c>
      <c r="AK66" s="663"/>
      <c r="AL66" s="663">
        <v>0</v>
      </c>
      <c r="AM66" s="663">
        <v>0</v>
      </c>
      <c r="AN66" s="663">
        <v>0</v>
      </c>
      <c r="AO66" s="663">
        <v>0</v>
      </c>
      <c r="AP66" s="663">
        <v>0</v>
      </c>
      <c r="AQ66" s="663">
        <v>0</v>
      </c>
      <c r="AR66" s="663">
        <v>0</v>
      </c>
      <c r="AS66" s="663">
        <v>0</v>
      </c>
      <c r="AT66" s="663">
        <v>0</v>
      </c>
      <c r="AU66" s="663">
        <v>0</v>
      </c>
      <c r="AV66" s="663">
        <v>0</v>
      </c>
      <c r="AW66" s="663">
        <v>0</v>
      </c>
      <c r="AX66" s="663">
        <v>0</v>
      </c>
      <c r="AY66" s="663">
        <v>0</v>
      </c>
      <c r="AZ66" s="663">
        <v>0</v>
      </c>
      <c r="BA66" s="663">
        <v>0</v>
      </c>
      <c r="BB66" s="663">
        <v>0</v>
      </c>
      <c r="BC66" s="663">
        <v>0</v>
      </c>
      <c r="BD66" s="663">
        <v>0</v>
      </c>
      <c r="BE66" s="663">
        <v>0</v>
      </c>
      <c r="BF66" s="663">
        <v>0</v>
      </c>
      <c r="BG66" s="663">
        <v>0</v>
      </c>
      <c r="BH66" s="663">
        <v>0</v>
      </c>
      <c r="BI66" s="663">
        <v>0</v>
      </c>
      <c r="BJ66" s="663">
        <v>0</v>
      </c>
      <c r="BK66" s="663">
        <v>0</v>
      </c>
      <c r="BL66" s="663">
        <v>0</v>
      </c>
      <c r="BM66" s="663">
        <v>0</v>
      </c>
      <c r="BN66" s="663">
        <v>0</v>
      </c>
      <c r="BO66" s="663">
        <v>0</v>
      </c>
      <c r="BP66" s="663">
        <v>0</v>
      </c>
      <c r="BQ66" s="663">
        <v>0</v>
      </c>
      <c r="BR66" s="663">
        <v>0</v>
      </c>
      <c r="BS66" s="663">
        <v>0</v>
      </c>
      <c r="BT66" s="663">
        <v>0</v>
      </c>
      <c r="BU66" s="663">
        <v>0</v>
      </c>
      <c r="BV66" s="663">
        <v>0</v>
      </c>
      <c r="BW66" s="663">
        <v>0</v>
      </c>
      <c r="BX66" s="663">
        <v>0</v>
      </c>
      <c r="BY66" s="663">
        <v>0</v>
      </c>
      <c r="BZ66" s="663">
        <v>0</v>
      </c>
      <c r="CA66" s="663">
        <v>0</v>
      </c>
      <c r="CB66" s="663">
        <v>0</v>
      </c>
      <c r="CC66" s="663">
        <v>0</v>
      </c>
      <c r="CD66" s="663">
        <v>0</v>
      </c>
      <c r="CE66" s="663">
        <v>0</v>
      </c>
      <c r="CF66" s="663">
        <v>0</v>
      </c>
      <c r="CG66" s="663">
        <v>0</v>
      </c>
      <c r="CH66" s="663">
        <v>0</v>
      </c>
      <c r="CI66" s="663">
        <v>0</v>
      </c>
      <c r="CJ66" s="663">
        <v>0</v>
      </c>
      <c r="CK66" s="663">
        <v>0</v>
      </c>
      <c r="CL66" s="663">
        <v>0</v>
      </c>
      <c r="CM66" s="663">
        <v>0</v>
      </c>
      <c r="CN66" s="663">
        <v>0</v>
      </c>
      <c r="CO66" s="663">
        <v>0</v>
      </c>
      <c r="CP66" s="663">
        <v>0</v>
      </c>
      <c r="CQ66" s="663">
        <v>0</v>
      </c>
      <c r="CR66" s="663">
        <v>0</v>
      </c>
      <c r="CS66" s="663">
        <v>0</v>
      </c>
      <c r="CT66" s="663">
        <v>0</v>
      </c>
      <c r="CU66" s="663">
        <v>0</v>
      </c>
      <c r="CV66" s="663">
        <v>0</v>
      </c>
      <c r="CW66" s="663">
        <v>0</v>
      </c>
      <c r="CX66" s="663">
        <v>0</v>
      </c>
      <c r="CY66" s="663">
        <v>0</v>
      </c>
      <c r="CZ66" s="663">
        <v>0</v>
      </c>
      <c r="DA66" s="663">
        <v>0</v>
      </c>
      <c r="DB66" s="663">
        <v>0</v>
      </c>
      <c r="DC66" s="663">
        <v>0</v>
      </c>
      <c r="DD66" s="663">
        <v>0</v>
      </c>
      <c r="DE66" s="663">
        <v>0</v>
      </c>
      <c r="DF66" s="663">
        <v>0</v>
      </c>
      <c r="DG66" s="663">
        <v>0</v>
      </c>
      <c r="DH66" s="663">
        <v>0</v>
      </c>
      <c r="DI66" s="663">
        <v>0</v>
      </c>
      <c r="DJ66" s="663">
        <v>0</v>
      </c>
      <c r="DK66" s="663">
        <v>0</v>
      </c>
      <c r="DL66" s="665">
        <v>0</v>
      </c>
      <c r="DM66" s="666">
        <v>0</v>
      </c>
      <c r="DN66" s="666">
        <v>0</v>
      </c>
      <c r="DO66" s="666">
        <v>0</v>
      </c>
      <c r="DP66" s="666">
        <v>0</v>
      </c>
      <c r="DQ66" s="663">
        <v>0</v>
      </c>
      <c r="DR66" s="663">
        <v>0</v>
      </c>
      <c r="DS66" s="663">
        <v>0</v>
      </c>
      <c r="DT66" s="663">
        <v>0</v>
      </c>
      <c r="DU66" s="663">
        <v>0</v>
      </c>
      <c r="DV66" s="663">
        <v>0</v>
      </c>
      <c r="DW66" s="663">
        <v>0</v>
      </c>
      <c r="DX66" s="663">
        <v>0</v>
      </c>
      <c r="DY66" s="663">
        <v>0</v>
      </c>
      <c r="DZ66" s="663">
        <v>0</v>
      </c>
      <c r="EA66" s="663">
        <v>0</v>
      </c>
      <c r="EB66" s="663">
        <v>0</v>
      </c>
      <c r="EC66" s="663">
        <v>0</v>
      </c>
      <c r="ED66" s="663">
        <v>0</v>
      </c>
      <c r="EE66" s="663">
        <v>0</v>
      </c>
      <c r="EF66" s="663">
        <v>0</v>
      </c>
      <c r="EG66" s="663">
        <v>0</v>
      </c>
      <c r="EH66" s="663"/>
      <c r="EI66" s="663">
        <v>0</v>
      </c>
      <c r="EJ66" s="663">
        <v>0</v>
      </c>
      <c r="EK66" s="663">
        <v>0</v>
      </c>
      <c r="EL66" s="663">
        <v>0</v>
      </c>
      <c r="EM66" s="663">
        <v>0</v>
      </c>
      <c r="EN66" s="663">
        <v>0</v>
      </c>
      <c r="EO66" s="663">
        <v>0</v>
      </c>
      <c r="EP66" s="663">
        <v>0</v>
      </c>
      <c r="EQ66" s="663">
        <v>0</v>
      </c>
      <c r="ER66" s="663">
        <v>0</v>
      </c>
      <c r="ES66" s="663">
        <f>K66+Q66+AC66+AI66+AO66+AU66+DC66+BA66+BG66+BM66+BS66+BY66+W66+CE66+CK66+CQ66+CW66+DI66+DO66+DU66+EA66+EG66+EM66</f>
        <v>0</v>
      </c>
      <c r="ET66" s="663">
        <f>L66+R66+AD66+AJ66+AP66+AV66+BB66+BH66+BN66+BT66+BZ66+X66+CF66+CL66+CR66+CX66+DD66+DJ66+DP66+DV66+EB66+EH66+EN66</f>
        <v>0</v>
      </c>
      <c r="EU66" s="663">
        <v>0</v>
      </c>
      <c r="EV66" s="663">
        <v>0</v>
      </c>
      <c r="EW66" s="663">
        <v>0</v>
      </c>
      <c r="EX66" s="663">
        <v>0</v>
      </c>
      <c r="EY66" s="667">
        <f>E66+ES66</f>
        <v>0</v>
      </c>
      <c r="EZ66" s="666">
        <f>ET66+F66</f>
        <v>0</v>
      </c>
      <c r="FA66" s="663">
        <v>0</v>
      </c>
    </row>
    <row r="67" spans="1:157" x14ac:dyDescent="0.2">
      <c r="A67" s="649" t="s">
        <v>189</v>
      </c>
      <c r="B67" s="663">
        <v>0</v>
      </c>
      <c r="C67" s="663">
        <v>0</v>
      </c>
      <c r="D67" s="663">
        <v>0</v>
      </c>
      <c r="E67" s="663">
        <v>0</v>
      </c>
      <c r="F67" s="663">
        <v>0</v>
      </c>
      <c r="G67" s="663">
        <v>0</v>
      </c>
      <c r="H67" s="664">
        <v>0</v>
      </c>
      <c r="I67" s="664">
        <v>0</v>
      </c>
      <c r="J67" s="664">
        <v>0</v>
      </c>
      <c r="K67" s="664">
        <v>0</v>
      </c>
      <c r="L67" s="664">
        <v>0</v>
      </c>
      <c r="M67" s="663">
        <v>0</v>
      </c>
      <c r="N67" s="663">
        <v>0</v>
      </c>
      <c r="O67" s="663">
        <v>0</v>
      </c>
      <c r="P67" s="663">
        <v>0</v>
      </c>
      <c r="Q67" s="663">
        <v>0</v>
      </c>
      <c r="R67" s="663">
        <v>0</v>
      </c>
      <c r="S67" s="663">
        <v>0</v>
      </c>
      <c r="T67" s="663">
        <v>0</v>
      </c>
      <c r="U67" s="663">
        <v>0</v>
      </c>
      <c r="V67" s="663">
        <v>0</v>
      </c>
      <c r="W67" s="663">
        <v>0</v>
      </c>
      <c r="X67" s="663">
        <v>0</v>
      </c>
      <c r="Y67" s="663">
        <v>0</v>
      </c>
      <c r="Z67" s="663">
        <v>0</v>
      </c>
      <c r="AA67" s="663">
        <v>0</v>
      </c>
      <c r="AB67" s="663">
        <v>0</v>
      </c>
      <c r="AC67" s="663">
        <v>0</v>
      </c>
      <c r="AD67" s="663">
        <v>0</v>
      </c>
      <c r="AE67" s="663">
        <v>0</v>
      </c>
      <c r="AF67" s="663">
        <v>0</v>
      </c>
      <c r="AG67" s="663">
        <v>0</v>
      </c>
      <c r="AH67" s="663">
        <v>0</v>
      </c>
      <c r="AI67" s="663">
        <v>0</v>
      </c>
      <c r="AJ67" s="663">
        <v>0</v>
      </c>
      <c r="AK67" s="663"/>
      <c r="AL67" s="663">
        <v>0</v>
      </c>
      <c r="AM67" s="663">
        <v>0</v>
      </c>
      <c r="AN67" s="663">
        <v>0</v>
      </c>
      <c r="AO67" s="663">
        <v>0</v>
      </c>
      <c r="AP67" s="663">
        <v>0</v>
      </c>
      <c r="AQ67" s="663">
        <v>0</v>
      </c>
      <c r="AR67" s="663">
        <v>0</v>
      </c>
      <c r="AS67" s="663">
        <v>0</v>
      </c>
      <c r="AT67" s="663">
        <v>0</v>
      </c>
      <c r="AU67" s="663">
        <v>0</v>
      </c>
      <c r="AV67" s="663">
        <v>0</v>
      </c>
      <c r="AW67" s="663">
        <v>0</v>
      </c>
      <c r="AX67" s="663">
        <v>0</v>
      </c>
      <c r="AY67" s="663">
        <v>0</v>
      </c>
      <c r="AZ67" s="663">
        <v>0</v>
      </c>
      <c r="BA67" s="663">
        <v>0</v>
      </c>
      <c r="BB67" s="663">
        <v>0</v>
      </c>
      <c r="BC67" s="663">
        <v>0</v>
      </c>
      <c r="BD67" s="663">
        <v>0</v>
      </c>
      <c r="BE67" s="663">
        <v>0</v>
      </c>
      <c r="BF67" s="663">
        <v>0</v>
      </c>
      <c r="BG67" s="663">
        <v>0</v>
      </c>
      <c r="BH67" s="663">
        <v>0</v>
      </c>
      <c r="BI67" s="663">
        <v>0</v>
      </c>
      <c r="BJ67" s="663">
        <v>0</v>
      </c>
      <c r="BK67" s="663">
        <v>0</v>
      </c>
      <c r="BL67" s="663">
        <v>0</v>
      </c>
      <c r="BM67" s="663">
        <v>0</v>
      </c>
      <c r="BN67" s="663">
        <v>0</v>
      </c>
      <c r="BO67" s="663">
        <v>0</v>
      </c>
      <c r="BP67" s="663">
        <v>0</v>
      </c>
      <c r="BQ67" s="663">
        <v>0</v>
      </c>
      <c r="BR67" s="663">
        <v>0</v>
      </c>
      <c r="BS67" s="663">
        <v>0</v>
      </c>
      <c r="BT67" s="663">
        <v>0</v>
      </c>
      <c r="BU67" s="663">
        <v>0</v>
      </c>
      <c r="BV67" s="663">
        <v>0</v>
      </c>
      <c r="BW67" s="663">
        <v>0</v>
      </c>
      <c r="BX67" s="663">
        <v>0</v>
      </c>
      <c r="BY67" s="663">
        <v>0</v>
      </c>
      <c r="BZ67" s="663">
        <v>0</v>
      </c>
      <c r="CA67" s="663">
        <v>0</v>
      </c>
      <c r="CB67" s="663">
        <v>0</v>
      </c>
      <c r="CC67" s="663">
        <v>0</v>
      </c>
      <c r="CD67" s="663">
        <v>0</v>
      </c>
      <c r="CE67" s="663">
        <v>0</v>
      </c>
      <c r="CF67" s="663">
        <v>0</v>
      </c>
      <c r="CG67" s="663">
        <v>0</v>
      </c>
      <c r="CH67" s="663">
        <v>0</v>
      </c>
      <c r="CI67" s="663">
        <v>0</v>
      </c>
      <c r="CJ67" s="663">
        <v>0</v>
      </c>
      <c r="CK67" s="663">
        <v>0</v>
      </c>
      <c r="CL67" s="663">
        <v>0</v>
      </c>
      <c r="CM67" s="663">
        <v>0</v>
      </c>
      <c r="CN67" s="663">
        <v>0</v>
      </c>
      <c r="CO67" s="663">
        <v>0</v>
      </c>
      <c r="CP67" s="663">
        <v>0</v>
      </c>
      <c r="CQ67" s="663">
        <v>0</v>
      </c>
      <c r="CR67" s="663">
        <v>0</v>
      </c>
      <c r="CS67" s="663">
        <v>0</v>
      </c>
      <c r="CT67" s="663">
        <v>0</v>
      </c>
      <c r="CU67" s="663">
        <v>0</v>
      </c>
      <c r="CV67" s="663">
        <v>0</v>
      </c>
      <c r="CW67" s="663">
        <v>0</v>
      </c>
      <c r="CX67" s="663">
        <v>0</v>
      </c>
      <c r="CY67" s="663">
        <v>0</v>
      </c>
      <c r="CZ67" s="663">
        <v>0</v>
      </c>
      <c r="DA67" s="663">
        <v>0</v>
      </c>
      <c r="DB67" s="663">
        <v>0</v>
      </c>
      <c r="DC67" s="663">
        <v>0</v>
      </c>
      <c r="DD67" s="663">
        <v>0</v>
      </c>
      <c r="DE67" s="663">
        <v>0</v>
      </c>
      <c r="DF67" s="663">
        <v>0</v>
      </c>
      <c r="DG67" s="663">
        <v>0</v>
      </c>
      <c r="DH67" s="663">
        <v>0</v>
      </c>
      <c r="DI67" s="663">
        <v>0</v>
      </c>
      <c r="DJ67" s="663">
        <v>0</v>
      </c>
      <c r="DK67" s="663">
        <v>0</v>
      </c>
      <c r="DL67" s="665">
        <v>0</v>
      </c>
      <c r="DM67" s="666">
        <v>0</v>
      </c>
      <c r="DN67" s="666">
        <v>0</v>
      </c>
      <c r="DO67" s="666">
        <v>0</v>
      </c>
      <c r="DP67" s="666">
        <v>0</v>
      </c>
      <c r="DQ67" s="663">
        <v>0</v>
      </c>
      <c r="DR67" s="663">
        <v>0</v>
      </c>
      <c r="DS67" s="663">
        <v>0</v>
      </c>
      <c r="DT67" s="663">
        <v>0</v>
      </c>
      <c r="DU67" s="663">
        <v>0</v>
      </c>
      <c r="DV67" s="663">
        <v>0</v>
      </c>
      <c r="DW67" s="663">
        <v>0</v>
      </c>
      <c r="DX67" s="663">
        <v>0</v>
      </c>
      <c r="DY67" s="663">
        <v>0</v>
      </c>
      <c r="DZ67" s="663">
        <v>0</v>
      </c>
      <c r="EA67" s="663">
        <v>0</v>
      </c>
      <c r="EB67" s="663">
        <v>0</v>
      </c>
      <c r="EC67" s="663">
        <v>0</v>
      </c>
      <c r="ED67" s="663">
        <v>0</v>
      </c>
      <c r="EE67" s="663">
        <v>0</v>
      </c>
      <c r="EF67" s="663">
        <v>0</v>
      </c>
      <c r="EG67" s="663">
        <v>0</v>
      </c>
      <c r="EH67" s="663">
        <v>0</v>
      </c>
      <c r="EI67" s="663">
        <v>0</v>
      </c>
      <c r="EJ67" s="663">
        <v>0</v>
      </c>
      <c r="EK67" s="663">
        <v>0</v>
      </c>
      <c r="EL67" s="663">
        <v>0</v>
      </c>
      <c r="EM67" s="663">
        <v>0</v>
      </c>
      <c r="EN67" s="663">
        <v>0</v>
      </c>
      <c r="EO67" s="663">
        <v>0</v>
      </c>
      <c r="EP67" s="663">
        <v>0</v>
      </c>
      <c r="EQ67" s="663">
        <v>0</v>
      </c>
      <c r="ER67" s="663">
        <v>0</v>
      </c>
      <c r="ES67" s="663">
        <f>K67+Q67+AC67+AI67+AO67+AU67+DC67+BA67+BG67+BM67+BS67+BY67+W67+CE67+CK67+CQ67+CW67+DI67+DO67+DU67+EA67+EG67+EM67</f>
        <v>0</v>
      </c>
      <c r="ET67" s="663">
        <f>L67+R67+AD67+AJ67+AP67+AV67+BB67+BH67+BN67+BT67+BZ67+X67+CF67+CL67+CR67+CX67+DD67+DJ67+DP67+DV67+EB67+EH67+EN67</f>
        <v>0</v>
      </c>
      <c r="EU67" s="663">
        <v>0</v>
      </c>
      <c r="EV67" s="663">
        <v>0</v>
      </c>
      <c r="EW67" s="663">
        <v>0</v>
      </c>
      <c r="EX67" s="663">
        <v>0</v>
      </c>
      <c r="EY67" s="667">
        <f>E67+ES67</f>
        <v>0</v>
      </c>
      <c r="EZ67" s="666">
        <f>ET67+F67</f>
        <v>0</v>
      </c>
      <c r="FA67" s="663">
        <v>0</v>
      </c>
    </row>
    <row r="68" spans="1:157" x14ac:dyDescent="0.2">
      <c r="A68" s="649" t="s">
        <v>188</v>
      </c>
      <c r="B68" s="663">
        <v>0</v>
      </c>
      <c r="C68" s="663">
        <v>0</v>
      </c>
      <c r="D68" s="663">
        <v>0</v>
      </c>
      <c r="E68" s="663">
        <v>0</v>
      </c>
      <c r="F68" s="663">
        <v>0</v>
      </c>
      <c r="G68" s="663">
        <v>0</v>
      </c>
      <c r="H68" s="664">
        <v>0</v>
      </c>
      <c r="I68" s="664">
        <v>0</v>
      </c>
      <c r="J68" s="664">
        <v>0</v>
      </c>
      <c r="K68" s="664">
        <v>0</v>
      </c>
      <c r="L68" s="664">
        <v>0</v>
      </c>
      <c r="M68" s="663">
        <v>0</v>
      </c>
      <c r="N68" s="663">
        <v>0</v>
      </c>
      <c r="O68" s="663">
        <v>0</v>
      </c>
      <c r="P68" s="663">
        <v>0</v>
      </c>
      <c r="Q68" s="663">
        <v>0</v>
      </c>
      <c r="R68" s="663">
        <v>0</v>
      </c>
      <c r="S68" s="663">
        <v>0</v>
      </c>
      <c r="T68" s="663">
        <v>0</v>
      </c>
      <c r="U68" s="663">
        <v>0</v>
      </c>
      <c r="V68" s="663">
        <v>0</v>
      </c>
      <c r="W68" s="663">
        <v>0</v>
      </c>
      <c r="X68" s="663">
        <v>0</v>
      </c>
      <c r="Y68" s="663">
        <v>0</v>
      </c>
      <c r="Z68" s="663">
        <v>0</v>
      </c>
      <c r="AA68" s="663">
        <v>0</v>
      </c>
      <c r="AB68" s="663">
        <v>0</v>
      </c>
      <c r="AC68" s="663">
        <v>0</v>
      </c>
      <c r="AD68" s="663">
        <v>0</v>
      </c>
      <c r="AE68" s="663">
        <v>0</v>
      </c>
      <c r="AF68" s="663">
        <v>0</v>
      </c>
      <c r="AG68" s="663">
        <v>0</v>
      </c>
      <c r="AH68" s="663">
        <v>0</v>
      </c>
      <c r="AI68" s="663">
        <v>0</v>
      </c>
      <c r="AJ68" s="663">
        <v>0</v>
      </c>
      <c r="AK68" s="663"/>
      <c r="AL68" s="663">
        <v>0</v>
      </c>
      <c r="AM68" s="663">
        <v>0</v>
      </c>
      <c r="AN68" s="663">
        <v>0</v>
      </c>
      <c r="AO68" s="663">
        <v>0</v>
      </c>
      <c r="AP68" s="663">
        <v>0</v>
      </c>
      <c r="AQ68" s="663">
        <v>0</v>
      </c>
      <c r="AR68" s="663">
        <v>0</v>
      </c>
      <c r="AS68" s="663">
        <v>0</v>
      </c>
      <c r="AT68" s="663">
        <v>0</v>
      </c>
      <c r="AU68" s="663">
        <v>0</v>
      </c>
      <c r="AV68" s="663">
        <v>0</v>
      </c>
      <c r="AW68" s="663">
        <v>0</v>
      </c>
      <c r="AX68" s="663">
        <v>0</v>
      </c>
      <c r="AY68" s="663">
        <v>0</v>
      </c>
      <c r="AZ68" s="663">
        <v>0</v>
      </c>
      <c r="BA68" s="663">
        <v>0</v>
      </c>
      <c r="BB68" s="663">
        <v>0</v>
      </c>
      <c r="BC68" s="663">
        <v>0</v>
      </c>
      <c r="BD68" s="663">
        <v>0</v>
      </c>
      <c r="BE68" s="663">
        <v>0</v>
      </c>
      <c r="BF68" s="663">
        <v>0</v>
      </c>
      <c r="BG68" s="663">
        <v>0</v>
      </c>
      <c r="BH68" s="663">
        <v>0</v>
      </c>
      <c r="BI68" s="663">
        <v>0</v>
      </c>
      <c r="BJ68" s="663">
        <v>0</v>
      </c>
      <c r="BK68" s="663">
        <v>0</v>
      </c>
      <c r="BL68" s="663">
        <v>0</v>
      </c>
      <c r="BM68" s="663">
        <v>0</v>
      </c>
      <c r="BN68" s="663">
        <v>0</v>
      </c>
      <c r="BO68" s="663">
        <v>0</v>
      </c>
      <c r="BP68" s="663">
        <v>0</v>
      </c>
      <c r="BQ68" s="663">
        <v>0</v>
      </c>
      <c r="BR68" s="663">
        <v>0</v>
      </c>
      <c r="BS68" s="663">
        <v>0</v>
      </c>
      <c r="BT68" s="663">
        <v>0</v>
      </c>
      <c r="BU68" s="663">
        <v>0</v>
      </c>
      <c r="BV68" s="663">
        <v>0</v>
      </c>
      <c r="BW68" s="663">
        <v>0</v>
      </c>
      <c r="BX68" s="663">
        <v>0</v>
      </c>
      <c r="BY68" s="663">
        <v>0</v>
      </c>
      <c r="BZ68" s="663">
        <v>0</v>
      </c>
      <c r="CA68" s="663">
        <v>0</v>
      </c>
      <c r="CB68" s="663">
        <v>0</v>
      </c>
      <c r="CC68" s="663">
        <v>0</v>
      </c>
      <c r="CD68" s="663">
        <v>0</v>
      </c>
      <c r="CE68" s="663">
        <v>0</v>
      </c>
      <c r="CF68" s="663">
        <v>0</v>
      </c>
      <c r="CG68" s="663">
        <v>0</v>
      </c>
      <c r="CH68" s="663">
        <v>0</v>
      </c>
      <c r="CI68" s="663">
        <v>0</v>
      </c>
      <c r="CJ68" s="663">
        <v>0</v>
      </c>
      <c r="CK68" s="663">
        <v>0</v>
      </c>
      <c r="CL68" s="663">
        <v>0</v>
      </c>
      <c r="CM68" s="663">
        <v>0</v>
      </c>
      <c r="CN68" s="663">
        <v>0</v>
      </c>
      <c r="CO68" s="663">
        <v>0</v>
      </c>
      <c r="CP68" s="663">
        <v>0</v>
      </c>
      <c r="CQ68" s="663">
        <v>0</v>
      </c>
      <c r="CR68" s="663">
        <v>0</v>
      </c>
      <c r="CS68" s="663">
        <v>0</v>
      </c>
      <c r="CT68" s="663">
        <v>0</v>
      </c>
      <c r="CU68" s="663">
        <v>0</v>
      </c>
      <c r="CV68" s="663">
        <v>0</v>
      </c>
      <c r="CW68" s="663">
        <v>0</v>
      </c>
      <c r="CX68" s="663">
        <v>0</v>
      </c>
      <c r="CY68" s="663">
        <v>0</v>
      </c>
      <c r="CZ68" s="663">
        <v>0</v>
      </c>
      <c r="DA68" s="663">
        <v>0</v>
      </c>
      <c r="DB68" s="663">
        <v>0</v>
      </c>
      <c r="DC68" s="663">
        <v>0</v>
      </c>
      <c r="DD68" s="663">
        <v>0</v>
      </c>
      <c r="DE68" s="663">
        <v>0</v>
      </c>
      <c r="DF68" s="663">
        <v>0</v>
      </c>
      <c r="DG68" s="663">
        <v>0</v>
      </c>
      <c r="DH68" s="663">
        <v>0</v>
      </c>
      <c r="DI68" s="663">
        <v>0</v>
      </c>
      <c r="DJ68" s="663">
        <v>0</v>
      </c>
      <c r="DK68" s="663">
        <v>0</v>
      </c>
      <c r="DL68" s="665">
        <v>0</v>
      </c>
      <c r="DM68" s="666">
        <v>0</v>
      </c>
      <c r="DN68" s="666">
        <v>0</v>
      </c>
      <c r="DO68" s="666">
        <v>0</v>
      </c>
      <c r="DP68" s="666">
        <v>0</v>
      </c>
      <c r="DQ68" s="663">
        <v>0</v>
      </c>
      <c r="DR68" s="663">
        <v>0</v>
      </c>
      <c r="DS68" s="663">
        <v>0</v>
      </c>
      <c r="DT68" s="663">
        <v>0</v>
      </c>
      <c r="DU68" s="663">
        <v>0</v>
      </c>
      <c r="DV68" s="663">
        <v>0</v>
      </c>
      <c r="DW68" s="663">
        <v>0</v>
      </c>
      <c r="DX68" s="663">
        <v>0</v>
      </c>
      <c r="DY68" s="663">
        <v>0</v>
      </c>
      <c r="DZ68" s="663">
        <v>0</v>
      </c>
      <c r="EA68" s="663">
        <v>0</v>
      </c>
      <c r="EB68" s="663">
        <v>0</v>
      </c>
      <c r="EC68" s="663">
        <v>0</v>
      </c>
      <c r="ED68" s="663">
        <v>0</v>
      </c>
      <c r="EE68" s="663">
        <v>0</v>
      </c>
      <c r="EF68" s="663">
        <v>0</v>
      </c>
      <c r="EG68" s="663">
        <v>0</v>
      </c>
      <c r="EH68" s="663">
        <v>0</v>
      </c>
      <c r="EI68" s="663">
        <v>0</v>
      </c>
      <c r="EJ68" s="663">
        <v>0</v>
      </c>
      <c r="EK68" s="663">
        <v>0</v>
      </c>
      <c r="EL68" s="663">
        <v>0</v>
      </c>
      <c r="EM68" s="663">
        <v>0</v>
      </c>
      <c r="EN68" s="663">
        <v>0</v>
      </c>
      <c r="EO68" s="663">
        <v>0</v>
      </c>
      <c r="EP68" s="663">
        <v>0</v>
      </c>
      <c r="EQ68" s="663">
        <v>0</v>
      </c>
      <c r="ER68" s="663">
        <v>0</v>
      </c>
      <c r="ES68" s="663">
        <f>K68+Q68+AC68+AI68+AO68+AU68+DC68+BA68+BG68+BM68+BS68+BY68+W68+CE68+CK68+CQ68+CW68+DI68+DO68+DU68+EA68+EG68+EM68</f>
        <v>0</v>
      </c>
      <c r="ET68" s="663">
        <f>L68+R68+AD68+AJ68+AP68+AV68+BB68+BH68+BN68+BT68+BZ68+X68+CF68+CL68+CR68+CX68+DD68+DJ68+DP68+DV68+EB68+EH68+EN68</f>
        <v>0</v>
      </c>
      <c r="EU68" s="663">
        <v>0</v>
      </c>
      <c r="EV68" s="663">
        <v>0</v>
      </c>
      <c r="EW68" s="663">
        <v>0</v>
      </c>
      <c r="EX68" s="663">
        <v>0</v>
      </c>
      <c r="EY68" s="667">
        <f>E68+ES68</f>
        <v>0</v>
      </c>
      <c r="EZ68" s="666">
        <f>ET68+F68</f>
        <v>0</v>
      </c>
      <c r="FA68" s="663">
        <v>0</v>
      </c>
    </row>
    <row r="69" spans="1:157" x14ac:dyDescent="0.2">
      <c r="A69" s="649" t="s">
        <v>197</v>
      </c>
      <c r="B69" s="663">
        <v>0</v>
      </c>
      <c r="C69" s="663">
        <v>0</v>
      </c>
      <c r="D69" s="663">
        <v>0</v>
      </c>
      <c r="E69" s="663">
        <v>0</v>
      </c>
      <c r="F69" s="663">
        <v>0</v>
      </c>
      <c r="G69" s="663">
        <v>0</v>
      </c>
      <c r="H69" s="664">
        <v>0</v>
      </c>
      <c r="I69" s="664">
        <v>0</v>
      </c>
      <c r="J69" s="664">
        <v>0</v>
      </c>
      <c r="K69" s="664">
        <v>0</v>
      </c>
      <c r="L69" s="664">
        <v>0</v>
      </c>
      <c r="M69" s="663">
        <v>0</v>
      </c>
      <c r="N69" s="663">
        <v>0</v>
      </c>
      <c r="O69" s="663">
        <v>0</v>
      </c>
      <c r="P69" s="663">
        <v>0</v>
      </c>
      <c r="Q69" s="663">
        <v>0</v>
      </c>
      <c r="R69" s="663">
        <v>0</v>
      </c>
      <c r="S69" s="663">
        <v>0</v>
      </c>
      <c r="T69" s="663">
        <v>0</v>
      </c>
      <c r="U69" s="663">
        <v>0</v>
      </c>
      <c r="V69" s="663">
        <v>0</v>
      </c>
      <c r="W69" s="663">
        <v>0</v>
      </c>
      <c r="X69" s="663">
        <v>0</v>
      </c>
      <c r="Y69" s="663">
        <v>0</v>
      </c>
      <c r="Z69" s="663">
        <v>0</v>
      </c>
      <c r="AA69" s="663">
        <v>0</v>
      </c>
      <c r="AB69" s="663">
        <v>0</v>
      </c>
      <c r="AC69" s="663">
        <v>0</v>
      </c>
      <c r="AD69" s="663">
        <v>0</v>
      </c>
      <c r="AE69" s="663">
        <v>0</v>
      </c>
      <c r="AF69" s="663">
        <v>0</v>
      </c>
      <c r="AG69" s="663">
        <v>0</v>
      </c>
      <c r="AH69" s="663">
        <v>0</v>
      </c>
      <c r="AI69" s="663">
        <v>0</v>
      </c>
      <c r="AJ69" s="663">
        <v>0</v>
      </c>
      <c r="AK69" s="663"/>
      <c r="AL69" s="663">
        <v>0</v>
      </c>
      <c r="AM69" s="663">
        <v>0</v>
      </c>
      <c r="AN69" s="663">
        <v>0</v>
      </c>
      <c r="AO69" s="663">
        <v>0</v>
      </c>
      <c r="AP69" s="663">
        <v>0</v>
      </c>
      <c r="AQ69" s="663">
        <v>0</v>
      </c>
      <c r="AR69" s="663">
        <v>0</v>
      </c>
      <c r="AS69" s="663">
        <v>0</v>
      </c>
      <c r="AT69" s="663">
        <v>0</v>
      </c>
      <c r="AU69" s="663">
        <v>0</v>
      </c>
      <c r="AV69" s="663">
        <v>0</v>
      </c>
      <c r="AW69" s="663">
        <v>0</v>
      </c>
      <c r="AX69" s="663">
        <v>0</v>
      </c>
      <c r="AY69" s="663">
        <v>0</v>
      </c>
      <c r="AZ69" s="663">
        <v>0</v>
      </c>
      <c r="BA69" s="663">
        <v>0</v>
      </c>
      <c r="BB69" s="663">
        <v>0</v>
      </c>
      <c r="BC69" s="663">
        <v>0</v>
      </c>
      <c r="BD69" s="663">
        <v>0</v>
      </c>
      <c r="BE69" s="663">
        <v>0</v>
      </c>
      <c r="BF69" s="663">
        <v>0</v>
      </c>
      <c r="BG69" s="663">
        <v>0</v>
      </c>
      <c r="BH69" s="663">
        <v>0</v>
      </c>
      <c r="BI69" s="663">
        <v>0</v>
      </c>
      <c r="BJ69" s="663">
        <v>0</v>
      </c>
      <c r="BK69" s="663">
        <v>0</v>
      </c>
      <c r="BL69" s="663">
        <v>0</v>
      </c>
      <c r="BM69" s="663">
        <v>0</v>
      </c>
      <c r="BN69" s="663">
        <v>0</v>
      </c>
      <c r="BO69" s="663">
        <v>0</v>
      </c>
      <c r="BP69" s="663">
        <v>0</v>
      </c>
      <c r="BQ69" s="663">
        <v>0</v>
      </c>
      <c r="BR69" s="663">
        <v>0</v>
      </c>
      <c r="BS69" s="663">
        <v>0</v>
      </c>
      <c r="BT69" s="663">
        <v>0</v>
      </c>
      <c r="BU69" s="663">
        <v>0</v>
      </c>
      <c r="BV69" s="663">
        <v>0</v>
      </c>
      <c r="BW69" s="663">
        <v>0</v>
      </c>
      <c r="BX69" s="663">
        <v>0</v>
      </c>
      <c r="BY69" s="663">
        <v>0</v>
      </c>
      <c r="BZ69" s="663">
        <v>0</v>
      </c>
      <c r="CA69" s="663">
        <v>0</v>
      </c>
      <c r="CB69" s="663">
        <v>0</v>
      </c>
      <c r="CC69" s="663">
        <v>0</v>
      </c>
      <c r="CD69" s="663">
        <v>0</v>
      </c>
      <c r="CE69" s="663">
        <v>0</v>
      </c>
      <c r="CF69" s="663">
        <v>0</v>
      </c>
      <c r="CG69" s="663">
        <v>0</v>
      </c>
      <c r="CH69" s="663">
        <v>0</v>
      </c>
      <c r="CI69" s="663">
        <v>0</v>
      </c>
      <c r="CJ69" s="663">
        <v>0</v>
      </c>
      <c r="CK69" s="663">
        <v>0</v>
      </c>
      <c r="CL69" s="663">
        <v>0</v>
      </c>
      <c r="CM69" s="663">
        <v>0</v>
      </c>
      <c r="CN69" s="663">
        <v>0</v>
      </c>
      <c r="CO69" s="663">
        <v>0</v>
      </c>
      <c r="CP69" s="663">
        <v>0</v>
      </c>
      <c r="CQ69" s="663">
        <v>0</v>
      </c>
      <c r="CR69" s="663"/>
      <c r="CS69" s="663">
        <v>0</v>
      </c>
      <c r="CT69" s="663">
        <v>0</v>
      </c>
      <c r="CU69" s="663">
        <v>0</v>
      </c>
      <c r="CV69" s="663">
        <v>0</v>
      </c>
      <c r="CW69" s="663">
        <v>0</v>
      </c>
      <c r="CX69" s="663">
        <v>0</v>
      </c>
      <c r="CY69" s="663">
        <v>0</v>
      </c>
      <c r="CZ69" s="663">
        <v>0</v>
      </c>
      <c r="DA69" s="663">
        <v>0</v>
      </c>
      <c r="DB69" s="663">
        <v>0</v>
      </c>
      <c r="DC69" s="663">
        <v>0</v>
      </c>
      <c r="DD69" s="663">
        <v>0</v>
      </c>
      <c r="DE69" s="663">
        <v>0</v>
      </c>
      <c r="DF69" s="663">
        <v>0</v>
      </c>
      <c r="DG69" s="663">
        <v>0</v>
      </c>
      <c r="DH69" s="663">
        <v>0</v>
      </c>
      <c r="DI69" s="663">
        <v>0</v>
      </c>
      <c r="DJ69" s="663">
        <v>0</v>
      </c>
      <c r="DK69" s="663">
        <v>0</v>
      </c>
      <c r="DL69" s="665">
        <v>0</v>
      </c>
      <c r="DM69" s="666">
        <v>0</v>
      </c>
      <c r="DN69" s="666">
        <v>0</v>
      </c>
      <c r="DO69" s="666">
        <v>0</v>
      </c>
      <c r="DP69" s="666">
        <v>0</v>
      </c>
      <c r="DQ69" s="663">
        <v>0</v>
      </c>
      <c r="DR69" s="663">
        <v>0</v>
      </c>
      <c r="DS69" s="663">
        <v>0</v>
      </c>
      <c r="DT69" s="663">
        <v>0</v>
      </c>
      <c r="DU69" s="663">
        <v>0</v>
      </c>
      <c r="DV69" s="663">
        <v>0</v>
      </c>
      <c r="DW69" s="663">
        <v>0</v>
      </c>
      <c r="DX69" s="663">
        <v>0</v>
      </c>
      <c r="DY69" s="663">
        <v>0</v>
      </c>
      <c r="DZ69" s="663">
        <v>0</v>
      </c>
      <c r="EA69" s="663">
        <v>0</v>
      </c>
      <c r="EB69" s="663">
        <v>0</v>
      </c>
      <c r="EC69" s="663">
        <v>0</v>
      </c>
      <c r="ED69" s="663">
        <v>0</v>
      </c>
      <c r="EE69" s="663">
        <v>0</v>
      </c>
      <c r="EF69" s="663">
        <v>0</v>
      </c>
      <c r="EG69" s="663">
        <v>0</v>
      </c>
      <c r="EH69" s="663">
        <v>0</v>
      </c>
      <c r="EI69" s="663">
        <v>0</v>
      </c>
      <c r="EJ69" s="663">
        <v>0</v>
      </c>
      <c r="EK69" s="663">
        <v>0</v>
      </c>
      <c r="EL69" s="663">
        <v>0</v>
      </c>
      <c r="EM69" s="663">
        <v>0</v>
      </c>
      <c r="EN69" s="663">
        <v>0</v>
      </c>
      <c r="EO69" s="663">
        <v>0</v>
      </c>
      <c r="EP69" s="663">
        <v>0</v>
      </c>
      <c r="EQ69" s="663">
        <v>0</v>
      </c>
      <c r="ER69" s="663">
        <v>0</v>
      </c>
      <c r="ES69" s="663">
        <f>K69+Q69+AC69+AI69+AO69+AU69+DC69+BA69+BG69+BM69+BS69+BY69+W69+CE69+CK69+CQ69+CW69+DI69+DO69+DU69+EA69+EG69+EM69</f>
        <v>0</v>
      </c>
      <c r="ET69" s="663">
        <f>L69+R69+AD69+AJ69+AP69+AV69+BB69+BH69+BN69+BT69+BZ69+X69+CF69+CL69+CR69+CX69+DD69+DJ69+DP69+DV69+EB69+EH69+EN69</f>
        <v>0</v>
      </c>
      <c r="EU69" s="663">
        <v>0</v>
      </c>
      <c r="EV69" s="663">
        <v>0</v>
      </c>
      <c r="EW69" s="663">
        <v>0</v>
      </c>
      <c r="EX69" s="663">
        <v>0</v>
      </c>
      <c r="EY69" s="667">
        <f>E69+ES69</f>
        <v>0</v>
      </c>
      <c r="EZ69" s="666">
        <f>ET69+F69</f>
        <v>0</v>
      </c>
      <c r="FA69" s="663">
        <v>0</v>
      </c>
    </row>
    <row r="70" spans="1:157" x14ac:dyDescent="0.2">
      <c r="A70" s="644" t="s">
        <v>196</v>
      </c>
      <c r="B70" s="663"/>
      <c r="C70" s="663"/>
      <c r="D70" s="663"/>
      <c r="E70" s="663"/>
      <c r="F70" s="663"/>
      <c r="G70" s="663"/>
      <c r="H70" s="668"/>
      <c r="I70" s="668"/>
      <c r="J70" s="668"/>
      <c r="K70" s="668"/>
      <c r="L70" s="668"/>
      <c r="M70" s="663"/>
      <c r="N70" s="669"/>
      <c r="O70" s="669"/>
      <c r="P70" s="669"/>
      <c r="Q70" s="669"/>
      <c r="R70" s="669"/>
      <c r="S70" s="663"/>
      <c r="T70" s="663"/>
      <c r="U70" s="663"/>
      <c r="V70" s="663"/>
      <c r="W70" s="663"/>
      <c r="X70" s="663"/>
      <c r="Y70" s="663"/>
      <c r="Z70" s="669"/>
      <c r="AA70" s="669"/>
      <c r="AB70" s="669"/>
      <c r="AC70" s="669"/>
      <c r="AD70" s="669"/>
      <c r="AE70" s="663"/>
      <c r="AF70" s="669"/>
      <c r="AG70" s="669"/>
      <c r="AH70" s="669"/>
      <c r="AI70" s="669"/>
      <c r="AJ70" s="669"/>
      <c r="AK70" s="663"/>
      <c r="AL70" s="669"/>
      <c r="AM70" s="669"/>
      <c r="AN70" s="669"/>
      <c r="AO70" s="669"/>
      <c r="AP70" s="669"/>
      <c r="AQ70" s="663"/>
      <c r="AR70" s="669"/>
      <c r="AS70" s="669"/>
      <c r="AT70" s="669"/>
      <c r="AU70" s="669"/>
      <c r="AV70" s="669"/>
      <c r="AW70" s="663"/>
      <c r="AX70" s="669" t="s">
        <v>191</v>
      </c>
      <c r="AY70" s="669" t="s">
        <v>191</v>
      </c>
      <c r="AZ70" s="669" t="s">
        <v>191</v>
      </c>
      <c r="BA70" s="669" t="s">
        <v>191</v>
      </c>
      <c r="BB70" s="669"/>
      <c r="BC70" s="663" t="s">
        <v>191</v>
      </c>
      <c r="BD70" s="669"/>
      <c r="BE70" s="669"/>
      <c r="BF70" s="669"/>
      <c r="BG70" s="669"/>
      <c r="BH70" s="669"/>
      <c r="BI70" s="663"/>
      <c r="BJ70" s="669"/>
      <c r="BK70" s="669"/>
      <c r="BL70" s="669"/>
      <c r="BM70" s="669"/>
      <c r="BN70" s="669"/>
      <c r="BO70" s="663"/>
      <c r="BP70" s="669"/>
      <c r="BQ70" s="669"/>
      <c r="BR70" s="669"/>
      <c r="BS70" s="669"/>
      <c r="BT70" s="669"/>
      <c r="BU70" s="663"/>
      <c r="BV70" s="669"/>
      <c r="BW70" s="669"/>
      <c r="BX70" s="669"/>
      <c r="BY70" s="669"/>
      <c r="BZ70" s="669"/>
      <c r="CA70" s="663"/>
      <c r="CB70" s="669"/>
      <c r="CC70" s="669"/>
      <c r="CD70" s="669"/>
      <c r="CE70" s="669"/>
      <c r="CF70" s="669"/>
      <c r="CG70" s="663"/>
      <c r="CH70" s="670"/>
      <c r="CI70" s="670"/>
      <c r="CJ70" s="670"/>
      <c r="CK70" s="670"/>
      <c r="CL70" s="670"/>
      <c r="CM70" s="663"/>
      <c r="CN70" s="669"/>
      <c r="CO70" s="669"/>
      <c r="CP70" s="669"/>
      <c r="CQ70" s="669"/>
      <c r="CR70" s="669"/>
      <c r="CS70" s="663"/>
      <c r="CT70" s="669"/>
      <c r="CU70" s="669"/>
      <c r="CV70" s="669"/>
      <c r="CW70" s="669"/>
      <c r="CX70" s="669"/>
      <c r="CY70" s="663"/>
      <c r="CZ70" s="669"/>
      <c r="DA70" s="669"/>
      <c r="DB70" s="669"/>
      <c r="DC70" s="669"/>
      <c r="DD70" s="669"/>
      <c r="DE70" s="663"/>
      <c r="DF70" s="669"/>
      <c r="DG70" s="669"/>
      <c r="DH70" s="669"/>
      <c r="DI70" s="669"/>
      <c r="DJ70" s="669"/>
      <c r="DK70" s="663"/>
      <c r="DL70" s="665"/>
      <c r="DM70" s="666"/>
      <c r="DN70" s="666"/>
      <c r="DO70" s="666"/>
      <c r="DP70" s="666"/>
      <c r="DQ70" s="663"/>
      <c r="DR70" s="669"/>
      <c r="DS70" s="669"/>
      <c r="DT70" s="669"/>
      <c r="DU70" s="669"/>
      <c r="DV70" s="669"/>
      <c r="DW70" s="663"/>
      <c r="DX70" s="663"/>
      <c r="DY70" s="663"/>
      <c r="DZ70" s="663"/>
      <c r="EA70" s="663"/>
      <c r="EB70" s="663"/>
      <c r="EC70" s="663"/>
      <c r="ED70" s="663"/>
      <c r="EE70" s="663"/>
      <c r="EF70" s="663"/>
      <c r="EG70" s="663"/>
      <c r="EH70" s="663"/>
      <c r="EI70" s="663"/>
      <c r="EJ70" s="669"/>
      <c r="EK70" s="669"/>
      <c r="EL70" s="669"/>
      <c r="EM70" s="669"/>
      <c r="EN70" s="669"/>
      <c r="EO70" s="663"/>
      <c r="EP70" s="663"/>
      <c r="EQ70" s="663"/>
      <c r="ER70" s="663"/>
      <c r="ES70" s="663"/>
      <c r="ET70" s="663"/>
      <c r="EU70" s="663"/>
      <c r="EV70" s="663"/>
      <c r="EW70" s="663"/>
      <c r="EX70" s="663"/>
      <c r="EY70" s="667"/>
      <c r="EZ70" s="666"/>
      <c r="FA70" s="663"/>
    </row>
    <row r="71" spans="1:157" x14ac:dyDescent="0.2">
      <c r="A71" s="649" t="s">
        <v>190</v>
      </c>
      <c r="B71" s="663">
        <v>0</v>
      </c>
      <c r="C71" s="663">
        <v>0</v>
      </c>
      <c r="D71" s="663">
        <v>0</v>
      </c>
      <c r="E71" s="663">
        <v>0</v>
      </c>
      <c r="F71" s="663">
        <v>0</v>
      </c>
      <c r="G71" s="663">
        <v>0</v>
      </c>
      <c r="H71" s="664">
        <v>0</v>
      </c>
      <c r="I71" s="664">
        <v>0</v>
      </c>
      <c r="J71" s="664">
        <v>0</v>
      </c>
      <c r="K71" s="664">
        <v>0</v>
      </c>
      <c r="L71" s="664">
        <v>0</v>
      </c>
      <c r="M71" s="663">
        <v>0</v>
      </c>
      <c r="N71" s="663">
        <v>0</v>
      </c>
      <c r="O71" s="663">
        <v>0</v>
      </c>
      <c r="P71" s="663">
        <v>0</v>
      </c>
      <c r="Q71" s="663">
        <v>0</v>
      </c>
      <c r="R71" s="663">
        <v>0</v>
      </c>
      <c r="S71" s="663">
        <v>0</v>
      </c>
      <c r="T71" s="663">
        <v>0</v>
      </c>
      <c r="U71" s="663">
        <v>0</v>
      </c>
      <c r="V71" s="663">
        <v>0</v>
      </c>
      <c r="W71" s="663">
        <v>0</v>
      </c>
      <c r="X71" s="663">
        <v>0</v>
      </c>
      <c r="Y71" s="663">
        <v>0</v>
      </c>
      <c r="Z71" s="663">
        <v>0</v>
      </c>
      <c r="AA71" s="663">
        <v>0</v>
      </c>
      <c r="AB71" s="663">
        <v>0</v>
      </c>
      <c r="AC71" s="663">
        <v>0</v>
      </c>
      <c r="AD71" s="663">
        <v>0</v>
      </c>
      <c r="AE71" s="663">
        <v>0</v>
      </c>
      <c r="AF71" s="663">
        <v>0</v>
      </c>
      <c r="AG71" s="663">
        <v>0</v>
      </c>
      <c r="AH71" s="663">
        <v>0</v>
      </c>
      <c r="AI71" s="663">
        <v>0</v>
      </c>
      <c r="AJ71" s="663">
        <v>0</v>
      </c>
      <c r="AK71" s="663"/>
      <c r="AL71" s="663">
        <v>0</v>
      </c>
      <c r="AM71" s="663">
        <v>0</v>
      </c>
      <c r="AN71" s="663">
        <v>0</v>
      </c>
      <c r="AO71" s="663">
        <v>0</v>
      </c>
      <c r="AP71" s="663">
        <v>0</v>
      </c>
      <c r="AQ71" s="663">
        <v>0</v>
      </c>
      <c r="AR71" s="663">
        <v>0</v>
      </c>
      <c r="AS71" s="663">
        <v>0</v>
      </c>
      <c r="AT71" s="663">
        <v>0</v>
      </c>
      <c r="AU71" s="663">
        <v>0</v>
      </c>
      <c r="AV71" s="663">
        <v>0</v>
      </c>
      <c r="AW71" s="663">
        <v>0</v>
      </c>
      <c r="AX71" s="663">
        <v>0</v>
      </c>
      <c r="AY71" s="663">
        <v>0</v>
      </c>
      <c r="AZ71" s="663">
        <v>0</v>
      </c>
      <c r="BA71" s="663">
        <v>0</v>
      </c>
      <c r="BB71" s="663">
        <v>0</v>
      </c>
      <c r="BC71" s="663">
        <v>0</v>
      </c>
      <c r="BD71" s="663">
        <v>0</v>
      </c>
      <c r="BE71" s="663">
        <v>0</v>
      </c>
      <c r="BF71" s="663">
        <v>0</v>
      </c>
      <c r="BG71" s="663">
        <v>0</v>
      </c>
      <c r="BH71" s="663">
        <v>0</v>
      </c>
      <c r="BI71" s="663">
        <v>0</v>
      </c>
      <c r="BJ71" s="663">
        <v>0</v>
      </c>
      <c r="BK71" s="663">
        <v>0</v>
      </c>
      <c r="BL71" s="663">
        <v>0</v>
      </c>
      <c r="BM71" s="663">
        <v>0</v>
      </c>
      <c r="BN71" s="663">
        <v>0</v>
      </c>
      <c r="BO71" s="663">
        <v>0</v>
      </c>
      <c r="BP71" s="663">
        <v>0</v>
      </c>
      <c r="BQ71" s="663">
        <v>0</v>
      </c>
      <c r="BR71" s="663">
        <v>0</v>
      </c>
      <c r="BS71" s="663">
        <v>0</v>
      </c>
      <c r="BT71" s="663">
        <v>0</v>
      </c>
      <c r="BU71" s="663">
        <v>0</v>
      </c>
      <c r="BV71" s="663">
        <v>0</v>
      </c>
      <c r="BW71" s="663">
        <v>0</v>
      </c>
      <c r="BX71" s="663">
        <v>0</v>
      </c>
      <c r="BY71" s="663">
        <v>0</v>
      </c>
      <c r="BZ71" s="663">
        <v>0</v>
      </c>
      <c r="CA71" s="663">
        <v>0</v>
      </c>
      <c r="CB71" s="663">
        <v>0</v>
      </c>
      <c r="CC71" s="663">
        <v>0</v>
      </c>
      <c r="CD71" s="663">
        <v>0</v>
      </c>
      <c r="CE71" s="663">
        <v>0</v>
      </c>
      <c r="CF71" s="663">
        <v>0</v>
      </c>
      <c r="CG71" s="663">
        <v>0</v>
      </c>
      <c r="CH71" s="663">
        <v>0</v>
      </c>
      <c r="CI71" s="663">
        <v>0</v>
      </c>
      <c r="CJ71" s="663">
        <v>0</v>
      </c>
      <c r="CK71" s="663">
        <v>0</v>
      </c>
      <c r="CL71" s="663">
        <v>0</v>
      </c>
      <c r="CM71" s="663">
        <v>0</v>
      </c>
      <c r="CN71" s="663">
        <v>0</v>
      </c>
      <c r="CO71" s="663">
        <v>0</v>
      </c>
      <c r="CP71" s="663">
        <v>0</v>
      </c>
      <c r="CQ71" s="663">
        <v>0</v>
      </c>
      <c r="CR71" s="663">
        <v>0</v>
      </c>
      <c r="CS71" s="663">
        <v>0</v>
      </c>
      <c r="CT71" s="663">
        <v>0</v>
      </c>
      <c r="CU71" s="663">
        <v>0</v>
      </c>
      <c r="CV71" s="663">
        <v>0</v>
      </c>
      <c r="CW71" s="663">
        <v>0</v>
      </c>
      <c r="CX71" s="663">
        <v>0</v>
      </c>
      <c r="CY71" s="663">
        <v>0</v>
      </c>
      <c r="CZ71" s="663">
        <v>0</v>
      </c>
      <c r="DA71" s="663">
        <v>0</v>
      </c>
      <c r="DB71" s="663">
        <v>0</v>
      </c>
      <c r="DC71" s="663">
        <v>0</v>
      </c>
      <c r="DD71" s="663">
        <v>0</v>
      </c>
      <c r="DE71" s="663">
        <v>0</v>
      </c>
      <c r="DF71" s="663">
        <v>0</v>
      </c>
      <c r="DG71" s="663">
        <v>0</v>
      </c>
      <c r="DH71" s="663">
        <v>0</v>
      </c>
      <c r="DI71" s="663">
        <v>0</v>
      </c>
      <c r="DJ71" s="663">
        <v>0</v>
      </c>
      <c r="DK71" s="663">
        <v>0</v>
      </c>
      <c r="DL71" s="665">
        <v>0</v>
      </c>
      <c r="DM71" s="666">
        <v>0</v>
      </c>
      <c r="DN71" s="666">
        <v>0</v>
      </c>
      <c r="DO71" s="666">
        <v>0</v>
      </c>
      <c r="DP71" s="666">
        <v>0</v>
      </c>
      <c r="DQ71" s="663">
        <v>0</v>
      </c>
      <c r="DR71" s="663">
        <v>0</v>
      </c>
      <c r="DS71" s="663">
        <v>0</v>
      </c>
      <c r="DT71" s="663">
        <v>0</v>
      </c>
      <c r="DU71" s="663">
        <v>0</v>
      </c>
      <c r="DV71" s="663">
        <v>0</v>
      </c>
      <c r="DW71" s="663">
        <v>0</v>
      </c>
      <c r="DX71" s="663">
        <v>0</v>
      </c>
      <c r="DY71" s="663">
        <v>0</v>
      </c>
      <c r="DZ71" s="663">
        <v>0</v>
      </c>
      <c r="EA71" s="663">
        <v>0</v>
      </c>
      <c r="EB71" s="663">
        <v>0</v>
      </c>
      <c r="EC71" s="663">
        <v>0</v>
      </c>
      <c r="ED71" s="663">
        <v>0</v>
      </c>
      <c r="EE71" s="663">
        <v>0</v>
      </c>
      <c r="EF71" s="663">
        <v>0</v>
      </c>
      <c r="EG71" s="663">
        <v>0</v>
      </c>
      <c r="EH71" s="663"/>
      <c r="EI71" s="663">
        <v>0</v>
      </c>
      <c r="EJ71" s="663">
        <v>0</v>
      </c>
      <c r="EK71" s="663">
        <v>0</v>
      </c>
      <c r="EL71" s="663">
        <v>0</v>
      </c>
      <c r="EM71" s="663">
        <v>0</v>
      </c>
      <c r="EN71" s="663">
        <v>0</v>
      </c>
      <c r="EO71" s="663">
        <v>0</v>
      </c>
      <c r="EP71" s="663">
        <v>0</v>
      </c>
      <c r="EQ71" s="663">
        <v>0</v>
      </c>
      <c r="ER71" s="663">
        <v>0</v>
      </c>
      <c r="ES71" s="663">
        <f>K71+Q71+AC71+AI71+AO71+AU71+DC71+BA71+BG71+BM71+BS71+BY71+W71+CE71+CK71+CQ71+CW71+DI71+DO71+DU71+EA71+EG71+EM71</f>
        <v>0</v>
      </c>
      <c r="ET71" s="663">
        <f>L71+R71+AD71+AJ71+AP71+AV71+BB71+BH71+BN71+BT71+BZ71+X71+CF71+CL71+CR71+CX71+DD71+DJ71+DP71+DV71+EB71+EH71+EN71</f>
        <v>0</v>
      </c>
      <c r="EU71" s="663">
        <v>0</v>
      </c>
      <c r="EV71" s="663">
        <v>0</v>
      </c>
      <c r="EW71" s="663">
        <v>0</v>
      </c>
      <c r="EX71" s="663">
        <v>0</v>
      </c>
      <c r="EY71" s="667">
        <f>E71+ES71</f>
        <v>0</v>
      </c>
      <c r="EZ71" s="666">
        <f>ET71+F71</f>
        <v>0</v>
      </c>
      <c r="FA71" s="663">
        <v>0</v>
      </c>
    </row>
    <row r="72" spans="1:157" x14ac:dyDescent="0.2">
      <c r="A72" s="649" t="s">
        <v>189</v>
      </c>
      <c r="B72" s="663">
        <v>0</v>
      </c>
      <c r="C72" s="663">
        <v>0</v>
      </c>
      <c r="D72" s="663">
        <v>0</v>
      </c>
      <c r="E72" s="663">
        <v>0</v>
      </c>
      <c r="F72" s="663">
        <v>0</v>
      </c>
      <c r="G72" s="663">
        <v>0</v>
      </c>
      <c r="H72" s="664">
        <v>0</v>
      </c>
      <c r="I72" s="664">
        <v>0</v>
      </c>
      <c r="J72" s="664">
        <v>0</v>
      </c>
      <c r="K72" s="664">
        <v>0</v>
      </c>
      <c r="L72" s="664">
        <v>0</v>
      </c>
      <c r="M72" s="663">
        <v>0</v>
      </c>
      <c r="N72" s="663">
        <v>0</v>
      </c>
      <c r="O72" s="663">
        <v>0</v>
      </c>
      <c r="P72" s="663">
        <v>0</v>
      </c>
      <c r="Q72" s="663">
        <v>0</v>
      </c>
      <c r="R72" s="663">
        <v>0</v>
      </c>
      <c r="S72" s="663">
        <v>0</v>
      </c>
      <c r="T72" s="663">
        <v>0</v>
      </c>
      <c r="U72" s="663">
        <v>0</v>
      </c>
      <c r="V72" s="663">
        <v>0</v>
      </c>
      <c r="W72" s="663">
        <v>0</v>
      </c>
      <c r="X72" s="663">
        <v>0</v>
      </c>
      <c r="Y72" s="663">
        <v>0</v>
      </c>
      <c r="Z72" s="663">
        <v>0</v>
      </c>
      <c r="AA72" s="663">
        <v>0</v>
      </c>
      <c r="AB72" s="663">
        <v>0</v>
      </c>
      <c r="AC72" s="663">
        <v>0</v>
      </c>
      <c r="AD72" s="663">
        <v>0</v>
      </c>
      <c r="AE72" s="663">
        <v>0</v>
      </c>
      <c r="AF72" s="663">
        <v>0</v>
      </c>
      <c r="AG72" s="663">
        <v>0</v>
      </c>
      <c r="AH72" s="663">
        <v>0</v>
      </c>
      <c r="AI72" s="663">
        <v>0</v>
      </c>
      <c r="AJ72" s="663">
        <v>0</v>
      </c>
      <c r="AK72" s="663"/>
      <c r="AL72" s="663">
        <v>0</v>
      </c>
      <c r="AM72" s="663">
        <v>0</v>
      </c>
      <c r="AN72" s="663">
        <v>0</v>
      </c>
      <c r="AO72" s="663">
        <v>0</v>
      </c>
      <c r="AP72" s="663">
        <v>0</v>
      </c>
      <c r="AQ72" s="663">
        <v>0</v>
      </c>
      <c r="AR72" s="663">
        <v>0</v>
      </c>
      <c r="AS72" s="663">
        <v>0</v>
      </c>
      <c r="AT72" s="663">
        <v>0</v>
      </c>
      <c r="AU72" s="663">
        <v>0</v>
      </c>
      <c r="AV72" s="663">
        <v>0</v>
      </c>
      <c r="AW72" s="663">
        <v>0</v>
      </c>
      <c r="AX72" s="663">
        <v>0</v>
      </c>
      <c r="AY72" s="663">
        <v>0</v>
      </c>
      <c r="AZ72" s="663">
        <v>0</v>
      </c>
      <c r="BA72" s="663">
        <v>0</v>
      </c>
      <c r="BB72" s="663">
        <v>0</v>
      </c>
      <c r="BC72" s="663">
        <v>0</v>
      </c>
      <c r="BD72" s="663">
        <v>0</v>
      </c>
      <c r="BE72" s="663">
        <v>0</v>
      </c>
      <c r="BF72" s="663">
        <v>0</v>
      </c>
      <c r="BG72" s="663">
        <v>0</v>
      </c>
      <c r="BH72" s="663">
        <v>0</v>
      </c>
      <c r="BI72" s="663">
        <v>0</v>
      </c>
      <c r="BJ72" s="663">
        <v>0</v>
      </c>
      <c r="BK72" s="663">
        <v>0</v>
      </c>
      <c r="BL72" s="663">
        <v>0</v>
      </c>
      <c r="BM72" s="663">
        <v>0</v>
      </c>
      <c r="BN72" s="663">
        <v>0</v>
      </c>
      <c r="BO72" s="663">
        <v>0</v>
      </c>
      <c r="BP72" s="663">
        <v>0</v>
      </c>
      <c r="BQ72" s="663">
        <v>0</v>
      </c>
      <c r="BR72" s="663">
        <v>0</v>
      </c>
      <c r="BS72" s="663">
        <v>0</v>
      </c>
      <c r="BT72" s="663">
        <v>0</v>
      </c>
      <c r="BU72" s="663">
        <v>0</v>
      </c>
      <c r="BV72" s="663">
        <v>0</v>
      </c>
      <c r="BW72" s="663">
        <v>0</v>
      </c>
      <c r="BX72" s="663">
        <v>0</v>
      </c>
      <c r="BY72" s="663">
        <v>0</v>
      </c>
      <c r="BZ72" s="663">
        <v>0</v>
      </c>
      <c r="CA72" s="663">
        <v>0</v>
      </c>
      <c r="CB72" s="663">
        <v>0</v>
      </c>
      <c r="CC72" s="663">
        <v>0</v>
      </c>
      <c r="CD72" s="663">
        <v>0</v>
      </c>
      <c r="CE72" s="663">
        <v>0</v>
      </c>
      <c r="CF72" s="663">
        <v>0</v>
      </c>
      <c r="CG72" s="663">
        <v>0</v>
      </c>
      <c r="CH72" s="663">
        <v>0</v>
      </c>
      <c r="CI72" s="663">
        <v>0</v>
      </c>
      <c r="CJ72" s="663">
        <v>0</v>
      </c>
      <c r="CK72" s="663">
        <v>0</v>
      </c>
      <c r="CL72" s="663">
        <v>0</v>
      </c>
      <c r="CM72" s="663">
        <v>0</v>
      </c>
      <c r="CN72" s="663">
        <v>0</v>
      </c>
      <c r="CO72" s="663">
        <v>0</v>
      </c>
      <c r="CP72" s="663">
        <v>0</v>
      </c>
      <c r="CQ72" s="663">
        <v>0</v>
      </c>
      <c r="CR72" s="663">
        <v>0</v>
      </c>
      <c r="CS72" s="663">
        <v>0</v>
      </c>
      <c r="CT72" s="663">
        <v>0</v>
      </c>
      <c r="CU72" s="663">
        <v>0</v>
      </c>
      <c r="CV72" s="663">
        <v>0</v>
      </c>
      <c r="CW72" s="663">
        <v>0</v>
      </c>
      <c r="CX72" s="663">
        <v>0</v>
      </c>
      <c r="CY72" s="663">
        <v>0</v>
      </c>
      <c r="CZ72" s="663">
        <v>0</v>
      </c>
      <c r="DA72" s="663">
        <v>0</v>
      </c>
      <c r="DB72" s="663">
        <v>0</v>
      </c>
      <c r="DC72" s="663">
        <v>0</v>
      </c>
      <c r="DD72" s="663">
        <v>0</v>
      </c>
      <c r="DE72" s="663">
        <v>0</v>
      </c>
      <c r="DF72" s="663">
        <v>0</v>
      </c>
      <c r="DG72" s="663">
        <v>0</v>
      </c>
      <c r="DH72" s="663">
        <v>0</v>
      </c>
      <c r="DI72" s="663">
        <v>0</v>
      </c>
      <c r="DJ72" s="663">
        <v>0</v>
      </c>
      <c r="DK72" s="663">
        <v>0</v>
      </c>
      <c r="DL72" s="665">
        <v>0</v>
      </c>
      <c r="DM72" s="666">
        <v>0</v>
      </c>
      <c r="DN72" s="666">
        <v>0</v>
      </c>
      <c r="DO72" s="666">
        <v>0</v>
      </c>
      <c r="DP72" s="666">
        <v>0</v>
      </c>
      <c r="DQ72" s="663">
        <v>0</v>
      </c>
      <c r="DR72" s="663">
        <v>0</v>
      </c>
      <c r="DS72" s="663">
        <v>0</v>
      </c>
      <c r="DT72" s="663">
        <v>0</v>
      </c>
      <c r="DU72" s="663">
        <v>0</v>
      </c>
      <c r="DV72" s="663">
        <v>0</v>
      </c>
      <c r="DW72" s="663">
        <v>0</v>
      </c>
      <c r="DX72" s="663">
        <v>0</v>
      </c>
      <c r="DY72" s="663">
        <v>0</v>
      </c>
      <c r="DZ72" s="663">
        <v>0</v>
      </c>
      <c r="EA72" s="663">
        <v>0</v>
      </c>
      <c r="EB72" s="663">
        <v>0</v>
      </c>
      <c r="EC72" s="663">
        <v>0</v>
      </c>
      <c r="ED72" s="663">
        <v>0</v>
      </c>
      <c r="EE72" s="663">
        <v>0</v>
      </c>
      <c r="EF72" s="663">
        <v>0</v>
      </c>
      <c r="EG72" s="663">
        <v>0</v>
      </c>
      <c r="EH72" s="663">
        <v>0</v>
      </c>
      <c r="EI72" s="663">
        <v>0</v>
      </c>
      <c r="EJ72" s="663">
        <v>0</v>
      </c>
      <c r="EK72" s="663">
        <v>0</v>
      </c>
      <c r="EL72" s="663">
        <v>0</v>
      </c>
      <c r="EM72" s="663">
        <v>0</v>
      </c>
      <c r="EN72" s="663">
        <v>0</v>
      </c>
      <c r="EO72" s="663">
        <v>0</v>
      </c>
      <c r="EP72" s="663">
        <v>0</v>
      </c>
      <c r="EQ72" s="663">
        <v>0</v>
      </c>
      <c r="ER72" s="663">
        <v>0</v>
      </c>
      <c r="ES72" s="663">
        <f>K72+Q72+AC72+AI72+AO72+AU72+DC72+BA72+BG72+BM72+BS72+BY72+W72+CE72+CK72+CQ72+CW72+DI72+DO72+DU72+EA72+EG72+EM72</f>
        <v>0</v>
      </c>
      <c r="ET72" s="663">
        <f>L72+R72+AD72+AJ72+AP72+AV72+BB72+BH72+BN72+BT72+BZ72+X72+CF72+CL72+CR72+CX72+DD72+DJ72+DP72+DV72+EB72+EH72+EN72</f>
        <v>0</v>
      </c>
      <c r="EU72" s="663">
        <v>0</v>
      </c>
      <c r="EV72" s="663">
        <v>0</v>
      </c>
      <c r="EW72" s="663">
        <v>0</v>
      </c>
      <c r="EX72" s="663">
        <v>0</v>
      </c>
      <c r="EY72" s="667">
        <f>E72+ES72</f>
        <v>0</v>
      </c>
      <c r="EZ72" s="666">
        <f>ET72+F72</f>
        <v>0</v>
      </c>
      <c r="FA72" s="663">
        <v>0</v>
      </c>
    </row>
    <row r="73" spans="1:157" x14ac:dyDescent="0.2">
      <c r="A73" s="649" t="s">
        <v>188</v>
      </c>
      <c r="B73" s="663">
        <v>0</v>
      </c>
      <c r="C73" s="663">
        <v>0</v>
      </c>
      <c r="D73" s="663">
        <v>0</v>
      </c>
      <c r="E73" s="663">
        <v>0</v>
      </c>
      <c r="F73" s="663">
        <v>0</v>
      </c>
      <c r="G73" s="663">
        <v>0</v>
      </c>
      <c r="H73" s="664">
        <v>0</v>
      </c>
      <c r="I73" s="664">
        <v>0</v>
      </c>
      <c r="J73" s="664">
        <v>0</v>
      </c>
      <c r="K73" s="664">
        <v>0</v>
      </c>
      <c r="L73" s="664">
        <v>0</v>
      </c>
      <c r="M73" s="663">
        <v>0</v>
      </c>
      <c r="N73" s="663">
        <v>0</v>
      </c>
      <c r="O73" s="663">
        <v>0</v>
      </c>
      <c r="P73" s="663">
        <v>0</v>
      </c>
      <c r="Q73" s="663">
        <v>0</v>
      </c>
      <c r="R73" s="663">
        <v>0</v>
      </c>
      <c r="S73" s="663">
        <v>0</v>
      </c>
      <c r="T73" s="663">
        <v>0</v>
      </c>
      <c r="U73" s="663">
        <v>0</v>
      </c>
      <c r="V73" s="663">
        <v>0</v>
      </c>
      <c r="W73" s="663">
        <v>0</v>
      </c>
      <c r="X73" s="663">
        <v>0</v>
      </c>
      <c r="Y73" s="663">
        <v>0</v>
      </c>
      <c r="Z73" s="663">
        <v>0</v>
      </c>
      <c r="AA73" s="663">
        <v>0</v>
      </c>
      <c r="AB73" s="663">
        <v>0</v>
      </c>
      <c r="AC73" s="663">
        <v>0</v>
      </c>
      <c r="AD73" s="663">
        <v>0</v>
      </c>
      <c r="AE73" s="663">
        <v>0</v>
      </c>
      <c r="AF73" s="663">
        <v>0</v>
      </c>
      <c r="AG73" s="663">
        <v>0</v>
      </c>
      <c r="AH73" s="663">
        <v>0</v>
      </c>
      <c r="AI73" s="663">
        <v>0</v>
      </c>
      <c r="AJ73" s="663">
        <v>0</v>
      </c>
      <c r="AK73" s="663"/>
      <c r="AL73" s="663">
        <v>0</v>
      </c>
      <c r="AM73" s="663">
        <v>0</v>
      </c>
      <c r="AN73" s="663">
        <v>0</v>
      </c>
      <c r="AO73" s="663">
        <v>0</v>
      </c>
      <c r="AP73" s="663">
        <v>0</v>
      </c>
      <c r="AQ73" s="663">
        <v>0</v>
      </c>
      <c r="AR73" s="663">
        <v>0</v>
      </c>
      <c r="AS73" s="663">
        <v>0</v>
      </c>
      <c r="AT73" s="663">
        <v>0</v>
      </c>
      <c r="AU73" s="663">
        <v>0</v>
      </c>
      <c r="AV73" s="663">
        <v>0</v>
      </c>
      <c r="AW73" s="663">
        <v>0</v>
      </c>
      <c r="AX73" s="663">
        <v>0</v>
      </c>
      <c r="AY73" s="663">
        <v>0</v>
      </c>
      <c r="AZ73" s="663">
        <v>0</v>
      </c>
      <c r="BA73" s="663">
        <v>0</v>
      </c>
      <c r="BB73" s="663">
        <v>0</v>
      </c>
      <c r="BC73" s="663">
        <v>0</v>
      </c>
      <c r="BD73" s="663">
        <v>0</v>
      </c>
      <c r="BE73" s="663">
        <v>0</v>
      </c>
      <c r="BF73" s="663">
        <v>0</v>
      </c>
      <c r="BG73" s="663">
        <v>0</v>
      </c>
      <c r="BH73" s="663">
        <v>0</v>
      </c>
      <c r="BI73" s="663">
        <v>0</v>
      </c>
      <c r="BJ73" s="663">
        <v>0</v>
      </c>
      <c r="BK73" s="663">
        <v>0</v>
      </c>
      <c r="BL73" s="663">
        <v>0</v>
      </c>
      <c r="BM73" s="663">
        <v>0</v>
      </c>
      <c r="BN73" s="663">
        <v>0</v>
      </c>
      <c r="BO73" s="663">
        <v>0</v>
      </c>
      <c r="BP73" s="663">
        <v>0</v>
      </c>
      <c r="BQ73" s="663">
        <v>0</v>
      </c>
      <c r="BR73" s="663">
        <v>0</v>
      </c>
      <c r="BS73" s="663">
        <v>0</v>
      </c>
      <c r="BT73" s="663">
        <v>0</v>
      </c>
      <c r="BU73" s="663">
        <v>0</v>
      </c>
      <c r="BV73" s="663">
        <v>0</v>
      </c>
      <c r="BW73" s="663">
        <v>0</v>
      </c>
      <c r="BX73" s="663">
        <v>0</v>
      </c>
      <c r="BY73" s="663">
        <v>0</v>
      </c>
      <c r="BZ73" s="663">
        <v>0</v>
      </c>
      <c r="CA73" s="663">
        <v>0</v>
      </c>
      <c r="CB73" s="663">
        <v>0</v>
      </c>
      <c r="CC73" s="663">
        <v>0</v>
      </c>
      <c r="CD73" s="663">
        <v>0</v>
      </c>
      <c r="CE73" s="663">
        <v>0</v>
      </c>
      <c r="CF73" s="663">
        <v>0</v>
      </c>
      <c r="CG73" s="663">
        <v>0</v>
      </c>
      <c r="CH73" s="663">
        <v>0</v>
      </c>
      <c r="CI73" s="663">
        <v>0</v>
      </c>
      <c r="CJ73" s="663">
        <v>0</v>
      </c>
      <c r="CK73" s="663">
        <v>0</v>
      </c>
      <c r="CL73" s="663">
        <v>0</v>
      </c>
      <c r="CM73" s="663">
        <v>0</v>
      </c>
      <c r="CN73" s="663">
        <v>0</v>
      </c>
      <c r="CO73" s="663">
        <v>0</v>
      </c>
      <c r="CP73" s="663">
        <v>0</v>
      </c>
      <c r="CQ73" s="663">
        <v>0</v>
      </c>
      <c r="CR73" s="663">
        <v>0</v>
      </c>
      <c r="CS73" s="663">
        <v>0</v>
      </c>
      <c r="CT73" s="663">
        <v>0</v>
      </c>
      <c r="CU73" s="663">
        <v>0</v>
      </c>
      <c r="CV73" s="663">
        <v>0</v>
      </c>
      <c r="CW73" s="663">
        <v>0</v>
      </c>
      <c r="CX73" s="663">
        <v>0</v>
      </c>
      <c r="CY73" s="663">
        <v>0</v>
      </c>
      <c r="CZ73" s="663">
        <v>0</v>
      </c>
      <c r="DA73" s="663">
        <v>0</v>
      </c>
      <c r="DB73" s="663">
        <v>0</v>
      </c>
      <c r="DC73" s="663">
        <v>0</v>
      </c>
      <c r="DD73" s="663">
        <v>0</v>
      </c>
      <c r="DE73" s="663">
        <v>0</v>
      </c>
      <c r="DF73" s="663">
        <v>0</v>
      </c>
      <c r="DG73" s="663">
        <v>0</v>
      </c>
      <c r="DH73" s="663">
        <v>0</v>
      </c>
      <c r="DI73" s="663">
        <v>0</v>
      </c>
      <c r="DJ73" s="663">
        <v>0</v>
      </c>
      <c r="DK73" s="663">
        <v>0</v>
      </c>
      <c r="DL73" s="665">
        <v>0</v>
      </c>
      <c r="DM73" s="666">
        <v>0</v>
      </c>
      <c r="DN73" s="666">
        <v>0</v>
      </c>
      <c r="DO73" s="666">
        <v>0</v>
      </c>
      <c r="DP73" s="666">
        <v>0</v>
      </c>
      <c r="DQ73" s="663">
        <v>0</v>
      </c>
      <c r="DR73" s="663">
        <v>0</v>
      </c>
      <c r="DS73" s="663">
        <v>0</v>
      </c>
      <c r="DT73" s="663">
        <v>0</v>
      </c>
      <c r="DU73" s="663">
        <v>0</v>
      </c>
      <c r="DV73" s="663">
        <v>0</v>
      </c>
      <c r="DW73" s="663">
        <v>0</v>
      </c>
      <c r="DX73" s="663">
        <v>0</v>
      </c>
      <c r="DY73" s="663">
        <v>0</v>
      </c>
      <c r="DZ73" s="663">
        <v>0</v>
      </c>
      <c r="EA73" s="663">
        <v>0</v>
      </c>
      <c r="EB73" s="663">
        <v>0</v>
      </c>
      <c r="EC73" s="663">
        <v>0</v>
      </c>
      <c r="ED73" s="663">
        <v>0</v>
      </c>
      <c r="EE73" s="663">
        <v>0</v>
      </c>
      <c r="EF73" s="663">
        <v>0</v>
      </c>
      <c r="EG73" s="663">
        <v>0</v>
      </c>
      <c r="EH73" s="663">
        <v>0</v>
      </c>
      <c r="EI73" s="663">
        <v>0</v>
      </c>
      <c r="EJ73" s="663">
        <v>0</v>
      </c>
      <c r="EK73" s="663">
        <v>0</v>
      </c>
      <c r="EL73" s="663">
        <v>0</v>
      </c>
      <c r="EM73" s="663">
        <v>0</v>
      </c>
      <c r="EN73" s="663">
        <v>0</v>
      </c>
      <c r="EO73" s="663">
        <v>0</v>
      </c>
      <c r="EP73" s="663">
        <v>0</v>
      </c>
      <c r="EQ73" s="663">
        <v>0</v>
      </c>
      <c r="ER73" s="663">
        <v>0</v>
      </c>
      <c r="ES73" s="663">
        <f>K73+Q73+AC73+AI73+AO73+AU73+DC73+BA73+BG73+BM73+BS73+BY73+W73+CE73+CK73+CQ73+CW73+DI73+DO73+DU73+EA73+EG73+EM73</f>
        <v>0</v>
      </c>
      <c r="ET73" s="663">
        <f>L73+R73+AD73+AJ73+AP73+AV73+BB73+BH73+BN73+BT73+BZ73+X73+CF73+CL73+CR73+CX73+DD73+DJ73+DP73+DV73+EB73+EH73+EN73</f>
        <v>0</v>
      </c>
      <c r="EU73" s="663">
        <v>0</v>
      </c>
      <c r="EV73" s="663">
        <v>0</v>
      </c>
      <c r="EW73" s="663">
        <v>0</v>
      </c>
      <c r="EX73" s="663">
        <v>0</v>
      </c>
      <c r="EY73" s="667">
        <f>E73+ES73</f>
        <v>0</v>
      </c>
      <c r="EZ73" s="666">
        <f>ET73+F73</f>
        <v>0</v>
      </c>
      <c r="FA73" s="663">
        <v>0</v>
      </c>
    </row>
    <row r="74" spans="1:157" x14ac:dyDescent="0.2">
      <c r="A74" s="649" t="s">
        <v>195</v>
      </c>
      <c r="B74" s="663">
        <v>0</v>
      </c>
      <c r="C74" s="663">
        <v>0</v>
      </c>
      <c r="D74" s="663">
        <v>0</v>
      </c>
      <c r="E74" s="663">
        <v>0</v>
      </c>
      <c r="F74" s="663">
        <v>0</v>
      </c>
      <c r="G74" s="663">
        <v>0</v>
      </c>
      <c r="H74" s="664">
        <v>0</v>
      </c>
      <c r="I74" s="664">
        <v>0</v>
      </c>
      <c r="J74" s="664">
        <v>0</v>
      </c>
      <c r="K74" s="664">
        <v>0</v>
      </c>
      <c r="L74" s="664">
        <v>0</v>
      </c>
      <c r="M74" s="663">
        <v>0</v>
      </c>
      <c r="N74" s="663">
        <v>0</v>
      </c>
      <c r="O74" s="663">
        <v>0</v>
      </c>
      <c r="P74" s="663">
        <v>0</v>
      </c>
      <c r="Q74" s="663">
        <v>0</v>
      </c>
      <c r="R74" s="663">
        <v>0</v>
      </c>
      <c r="S74" s="663">
        <v>0</v>
      </c>
      <c r="T74" s="663">
        <v>0</v>
      </c>
      <c r="U74" s="663">
        <v>0</v>
      </c>
      <c r="V74" s="663">
        <v>0</v>
      </c>
      <c r="W74" s="663">
        <v>0</v>
      </c>
      <c r="X74" s="663">
        <v>0</v>
      </c>
      <c r="Y74" s="663">
        <v>0</v>
      </c>
      <c r="Z74" s="663">
        <v>0</v>
      </c>
      <c r="AA74" s="663">
        <v>0</v>
      </c>
      <c r="AB74" s="663">
        <v>0</v>
      </c>
      <c r="AC74" s="663">
        <v>0</v>
      </c>
      <c r="AD74" s="663">
        <v>0</v>
      </c>
      <c r="AE74" s="663">
        <v>0</v>
      </c>
      <c r="AF74" s="663">
        <v>0</v>
      </c>
      <c r="AG74" s="663">
        <v>0</v>
      </c>
      <c r="AH74" s="663">
        <v>0</v>
      </c>
      <c r="AI74" s="663">
        <v>0</v>
      </c>
      <c r="AJ74" s="663">
        <v>0</v>
      </c>
      <c r="AK74" s="663"/>
      <c r="AL74" s="663">
        <v>0</v>
      </c>
      <c r="AM74" s="663">
        <v>0</v>
      </c>
      <c r="AN74" s="663">
        <v>0</v>
      </c>
      <c r="AO74" s="663">
        <v>0</v>
      </c>
      <c r="AP74" s="663">
        <v>0</v>
      </c>
      <c r="AQ74" s="663">
        <v>0</v>
      </c>
      <c r="AR74" s="663">
        <v>0</v>
      </c>
      <c r="AS74" s="663">
        <v>0</v>
      </c>
      <c r="AT74" s="663">
        <v>0</v>
      </c>
      <c r="AU74" s="663">
        <v>0</v>
      </c>
      <c r="AV74" s="663">
        <v>0</v>
      </c>
      <c r="AW74" s="663">
        <v>0</v>
      </c>
      <c r="AX74" s="663">
        <v>0</v>
      </c>
      <c r="AY74" s="663">
        <v>0</v>
      </c>
      <c r="AZ74" s="663">
        <v>0</v>
      </c>
      <c r="BA74" s="663">
        <v>0</v>
      </c>
      <c r="BB74" s="663">
        <v>0</v>
      </c>
      <c r="BC74" s="663">
        <v>0</v>
      </c>
      <c r="BD74" s="663">
        <v>0</v>
      </c>
      <c r="BE74" s="663">
        <v>0</v>
      </c>
      <c r="BF74" s="663">
        <v>0</v>
      </c>
      <c r="BG74" s="663">
        <v>0</v>
      </c>
      <c r="BH74" s="663">
        <v>0</v>
      </c>
      <c r="BI74" s="663">
        <v>0</v>
      </c>
      <c r="BJ74" s="663">
        <v>0</v>
      </c>
      <c r="BK74" s="663">
        <v>0</v>
      </c>
      <c r="BL74" s="663">
        <v>0</v>
      </c>
      <c r="BM74" s="663">
        <v>0</v>
      </c>
      <c r="BN74" s="663">
        <v>0</v>
      </c>
      <c r="BO74" s="663">
        <v>0</v>
      </c>
      <c r="BP74" s="663">
        <v>0</v>
      </c>
      <c r="BQ74" s="663">
        <v>0</v>
      </c>
      <c r="BR74" s="663">
        <v>0</v>
      </c>
      <c r="BS74" s="663">
        <v>0</v>
      </c>
      <c r="BT74" s="663">
        <v>0</v>
      </c>
      <c r="BU74" s="663">
        <v>0</v>
      </c>
      <c r="BV74" s="663">
        <v>0</v>
      </c>
      <c r="BW74" s="663">
        <v>0</v>
      </c>
      <c r="BX74" s="663">
        <v>0</v>
      </c>
      <c r="BY74" s="663">
        <v>0</v>
      </c>
      <c r="BZ74" s="663">
        <v>0</v>
      </c>
      <c r="CA74" s="663">
        <v>0</v>
      </c>
      <c r="CB74" s="663">
        <v>0</v>
      </c>
      <c r="CC74" s="663">
        <v>0</v>
      </c>
      <c r="CD74" s="663">
        <v>0</v>
      </c>
      <c r="CE74" s="663">
        <v>0</v>
      </c>
      <c r="CF74" s="663">
        <v>0</v>
      </c>
      <c r="CG74" s="663">
        <v>0</v>
      </c>
      <c r="CH74" s="663">
        <v>0</v>
      </c>
      <c r="CI74" s="663">
        <v>0</v>
      </c>
      <c r="CJ74" s="663">
        <v>0</v>
      </c>
      <c r="CK74" s="663">
        <v>0</v>
      </c>
      <c r="CL74" s="663">
        <v>0</v>
      </c>
      <c r="CM74" s="663">
        <v>0</v>
      </c>
      <c r="CN74" s="663">
        <v>0</v>
      </c>
      <c r="CO74" s="663">
        <v>0</v>
      </c>
      <c r="CP74" s="663">
        <v>0</v>
      </c>
      <c r="CQ74" s="663">
        <v>0</v>
      </c>
      <c r="CR74" s="663">
        <v>0</v>
      </c>
      <c r="CS74" s="663">
        <v>0</v>
      </c>
      <c r="CT74" s="663">
        <v>0</v>
      </c>
      <c r="CU74" s="663">
        <v>0</v>
      </c>
      <c r="CV74" s="663">
        <v>0</v>
      </c>
      <c r="CW74" s="663">
        <v>0</v>
      </c>
      <c r="CX74" s="663">
        <v>0</v>
      </c>
      <c r="CY74" s="663">
        <v>0</v>
      </c>
      <c r="CZ74" s="663">
        <v>0</v>
      </c>
      <c r="DA74" s="663">
        <v>0</v>
      </c>
      <c r="DB74" s="663">
        <v>0</v>
      </c>
      <c r="DC74" s="663">
        <v>0</v>
      </c>
      <c r="DD74" s="663">
        <v>0</v>
      </c>
      <c r="DE74" s="663">
        <v>0</v>
      </c>
      <c r="DF74" s="663">
        <v>0</v>
      </c>
      <c r="DG74" s="663">
        <v>0</v>
      </c>
      <c r="DH74" s="663">
        <v>0</v>
      </c>
      <c r="DI74" s="663">
        <v>0</v>
      </c>
      <c r="DJ74" s="663">
        <v>0</v>
      </c>
      <c r="DK74" s="663">
        <v>0</v>
      </c>
      <c r="DL74" s="665">
        <v>0</v>
      </c>
      <c r="DM74" s="666">
        <v>0</v>
      </c>
      <c r="DN74" s="666">
        <v>0</v>
      </c>
      <c r="DO74" s="666">
        <v>0</v>
      </c>
      <c r="DP74" s="666">
        <v>0</v>
      </c>
      <c r="DQ74" s="663">
        <v>0</v>
      </c>
      <c r="DR74" s="663">
        <v>0</v>
      </c>
      <c r="DS74" s="663">
        <v>0</v>
      </c>
      <c r="DT74" s="663">
        <v>0</v>
      </c>
      <c r="DU74" s="663">
        <v>0</v>
      </c>
      <c r="DV74" s="663">
        <v>0</v>
      </c>
      <c r="DW74" s="663">
        <v>0</v>
      </c>
      <c r="DX74" s="663">
        <v>0</v>
      </c>
      <c r="DY74" s="663">
        <v>0</v>
      </c>
      <c r="DZ74" s="663">
        <v>0</v>
      </c>
      <c r="EA74" s="663">
        <v>0</v>
      </c>
      <c r="EB74" s="663">
        <v>0</v>
      </c>
      <c r="EC74" s="663">
        <v>0</v>
      </c>
      <c r="ED74" s="663">
        <v>0</v>
      </c>
      <c r="EE74" s="663">
        <v>0</v>
      </c>
      <c r="EF74" s="663">
        <v>0</v>
      </c>
      <c r="EG74" s="663">
        <v>0</v>
      </c>
      <c r="EH74" s="663">
        <v>0</v>
      </c>
      <c r="EI74" s="663">
        <v>0</v>
      </c>
      <c r="EJ74" s="663">
        <v>0</v>
      </c>
      <c r="EK74" s="663">
        <v>0</v>
      </c>
      <c r="EL74" s="663">
        <v>0</v>
      </c>
      <c r="EM74" s="663">
        <v>0</v>
      </c>
      <c r="EN74" s="663">
        <v>0</v>
      </c>
      <c r="EO74" s="663">
        <v>0</v>
      </c>
      <c r="EP74" s="663">
        <v>0</v>
      </c>
      <c r="EQ74" s="663">
        <v>0</v>
      </c>
      <c r="ER74" s="663">
        <v>0</v>
      </c>
      <c r="ES74" s="663">
        <f>K74+Q74+AC74+AI74+AO74+AU74+DC74+BA74+BG74+BM74+BS74+BY74+W74+CE74+CK74+CQ74+CW74+DI74+DO74+DU74+EA74+EG74+EM74</f>
        <v>0</v>
      </c>
      <c r="ET74" s="663">
        <f>L74+R74+AD74+AJ74+AP74+AV74+BB74+BH74+BN74+BT74+BZ74+X74+CF74+CL74+CR74+CX74+DD74+DJ74+DP74+DV74+EB74+EH74+EN74</f>
        <v>0</v>
      </c>
      <c r="EU74" s="663">
        <v>0</v>
      </c>
      <c r="EV74" s="663">
        <v>0</v>
      </c>
      <c r="EW74" s="663">
        <v>0</v>
      </c>
      <c r="EX74" s="663">
        <v>0</v>
      </c>
      <c r="EY74" s="667">
        <f>E74+ES74</f>
        <v>0</v>
      </c>
      <c r="EZ74" s="666">
        <f>ET74+F74</f>
        <v>0</v>
      </c>
      <c r="FA74" s="663">
        <v>0</v>
      </c>
    </row>
    <row r="75" spans="1:157" x14ac:dyDescent="0.2">
      <c r="A75" s="644" t="s">
        <v>194</v>
      </c>
      <c r="B75" s="663"/>
      <c r="C75" s="663"/>
      <c r="D75" s="663"/>
      <c r="E75" s="663"/>
      <c r="F75" s="663"/>
      <c r="G75" s="663"/>
      <c r="H75" s="668"/>
      <c r="I75" s="668"/>
      <c r="J75" s="668"/>
      <c r="K75" s="668"/>
      <c r="L75" s="668"/>
      <c r="M75" s="663"/>
      <c r="N75" s="669"/>
      <c r="O75" s="669"/>
      <c r="P75" s="669"/>
      <c r="Q75" s="669"/>
      <c r="R75" s="669"/>
      <c r="S75" s="663"/>
      <c r="T75" s="663"/>
      <c r="U75" s="663"/>
      <c r="V75" s="663"/>
      <c r="W75" s="663"/>
      <c r="X75" s="663"/>
      <c r="Y75" s="663"/>
      <c r="Z75" s="669"/>
      <c r="AA75" s="669"/>
      <c r="AB75" s="669"/>
      <c r="AC75" s="669"/>
      <c r="AD75" s="669"/>
      <c r="AE75" s="663"/>
      <c r="AF75" s="669"/>
      <c r="AG75" s="669"/>
      <c r="AH75" s="669"/>
      <c r="AI75" s="669"/>
      <c r="AJ75" s="669"/>
      <c r="AK75" s="663"/>
      <c r="AL75" s="669"/>
      <c r="AM75" s="669"/>
      <c r="AN75" s="669"/>
      <c r="AO75" s="669"/>
      <c r="AP75" s="669"/>
      <c r="AQ75" s="663"/>
      <c r="AR75" s="669"/>
      <c r="AS75" s="669"/>
      <c r="AT75" s="669"/>
      <c r="AU75" s="669"/>
      <c r="AV75" s="669"/>
      <c r="AW75" s="663"/>
      <c r="AX75" s="669" t="s">
        <v>191</v>
      </c>
      <c r="AY75" s="669" t="s">
        <v>191</v>
      </c>
      <c r="AZ75" s="669" t="s">
        <v>191</v>
      </c>
      <c r="BA75" s="669" t="s">
        <v>191</v>
      </c>
      <c r="BB75" s="669"/>
      <c r="BC75" s="663" t="s">
        <v>191</v>
      </c>
      <c r="BD75" s="669"/>
      <c r="BE75" s="669"/>
      <c r="BF75" s="669"/>
      <c r="BG75" s="669"/>
      <c r="BH75" s="669"/>
      <c r="BI75" s="663"/>
      <c r="BJ75" s="669"/>
      <c r="BK75" s="669"/>
      <c r="BL75" s="669"/>
      <c r="BM75" s="669"/>
      <c r="BN75" s="669"/>
      <c r="BO75" s="663"/>
      <c r="BP75" s="669"/>
      <c r="BQ75" s="669"/>
      <c r="BR75" s="669"/>
      <c r="BS75" s="669"/>
      <c r="BT75" s="669"/>
      <c r="BU75" s="663"/>
      <c r="BV75" s="669"/>
      <c r="BW75" s="669"/>
      <c r="BX75" s="669"/>
      <c r="BY75" s="669"/>
      <c r="BZ75" s="669"/>
      <c r="CA75" s="663"/>
      <c r="CB75" s="669"/>
      <c r="CC75" s="669"/>
      <c r="CD75" s="669"/>
      <c r="CE75" s="669"/>
      <c r="CF75" s="669"/>
      <c r="CG75" s="663"/>
      <c r="CH75" s="670"/>
      <c r="CI75" s="670"/>
      <c r="CJ75" s="670"/>
      <c r="CK75" s="670"/>
      <c r="CL75" s="670"/>
      <c r="CM75" s="663"/>
      <c r="CN75" s="669"/>
      <c r="CO75" s="669"/>
      <c r="CP75" s="669"/>
      <c r="CQ75" s="669"/>
      <c r="CR75" s="669"/>
      <c r="CS75" s="663"/>
      <c r="CT75" s="669"/>
      <c r="CU75" s="669"/>
      <c r="CV75" s="669"/>
      <c r="CW75" s="669"/>
      <c r="CX75" s="669"/>
      <c r="CY75" s="663"/>
      <c r="CZ75" s="669"/>
      <c r="DA75" s="669"/>
      <c r="DB75" s="669"/>
      <c r="DC75" s="669"/>
      <c r="DD75" s="669"/>
      <c r="DE75" s="663"/>
      <c r="DF75" s="669"/>
      <c r="DG75" s="669"/>
      <c r="DH75" s="669"/>
      <c r="DI75" s="669"/>
      <c r="DJ75" s="669"/>
      <c r="DK75" s="663"/>
      <c r="DL75" s="665"/>
      <c r="DM75" s="666"/>
      <c r="DN75" s="666"/>
      <c r="DO75" s="666"/>
      <c r="DP75" s="666"/>
      <c r="DQ75" s="663"/>
      <c r="DR75" s="669"/>
      <c r="DS75" s="669"/>
      <c r="DT75" s="669"/>
      <c r="DU75" s="669"/>
      <c r="DV75" s="669"/>
      <c r="DW75" s="663"/>
      <c r="DX75" s="663"/>
      <c r="DY75" s="663"/>
      <c r="DZ75" s="663"/>
      <c r="EA75" s="663"/>
      <c r="EB75" s="663"/>
      <c r="EC75" s="663"/>
      <c r="ED75" s="663"/>
      <c r="EE75" s="663"/>
      <c r="EF75" s="663"/>
      <c r="EG75" s="663"/>
      <c r="EH75" s="663"/>
      <c r="EI75" s="663"/>
      <c r="EJ75" s="669"/>
      <c r="EK75" s="669"/>
      <c r="EL75" s="669"/>
      <c r="EM75" s="669"/>
      <c r="EN75" s="669"/>
      <c r="EO75" s="663"/>
      <c r="EP75" s="663"/>
      <c r="EQ75" s="663"/>
      <c r="ER75" s="663"/>
      <c r="ES75" s="663"/>
      <c r="ET75" s="663"/>
      <c r="EU75" s="663"/>
      <c r="EV75" s="663"/>
      <c r="EW75" s="663"/>
      <c r="EX75" s="663"/>
      <c r="EY75" s="667"/>
      <c r="EZ75" s="666"/>
      <c r="FA75" s="663"/>
    </row>
    <row r="76" spans="1:157" x14ac:dyDescent="0.2">
      <c r="A76" s="649" t="s">
        <v>190</v>
      </c>
      <c r="B76" s="663">
        <v>0</v>
      </c>
      <c r="C76" s="663">
        <v>0</v>
      </c>
      <c r="D76" s="663">
        <v>0</v>
      </c>
      <c r="E76" s="663">
        <v>0</v>
      </c>
      <c r="F76" s="663">
        <v>0</v>
      </c>
      <c r="G76" s="663">
        <v>0</v>
      </c>
      <c r="H76" s="664">
        <v>0</v>
      </c>
      <c r="I76" s="664">
        <v>0</v>
      </c>
      <c r="J76" s="664">
        <v>0</v>
      </c>
      <c r="K76" s="664">
        <v>0</v>
      </c>
      <c r="L76" s="664">
        <v>0</v>
      </c>
      <c r="M76" s="663">
        <v>0</v>
      </c>
      <c r="N76" s="663">
        <v>0</v>
      </c>
      <c r="O76" s="663">
        <v>0</v>
      </c>
      <c r="P76" s="663">
        <v>0</v>
      </c>
      <c r="Q76" s="663">
        <v>0</v>
      </c>
      <c r="R76" s="663">
        <v>0</v>
      </c>
      <c r="S76" s="663">
        <v>0</v>
      </c>
      <c r="T76" s="663">
        <v>0</v>
      </c>
      <c r="U76" s="663">
        <v>0</v>
      </c>
      <c r="V76" s="663">
        <v>0</v>
      </c>
      <c r="W76" s="663">
        <v>0</v>
      </c>
      <c r="X76" s="663">
        <v>0</v>
      </c>
      <c r="Y76" s="663">
        <v>0</v>
      </c>
      <c r="Z76" s="663">
        <v>0</v>
      </c>
      <c r="AA76" s="663">
        <v>0</v>
      </c>
      <c r="AB76" s="663">
        <v>0</v>
      </c>
      <c r="AC76" s="663">
        <v>0</v>
      </c>
      <c r="AD76" s="663">
        <v>0</v>
      </c>
      <c r="AE76" s="663">
        <v>0</v>
      </c>
      <c r="AF76" s="663">
        <v>0</v>
      </c>
      <c r="AG76" s="663">
        <v>0</v>
      </c>
      <c r="AH76" s="663">
        <v>0</v>
      </c>
      <c r="AI76" s="663">
        <v>0</v>
      </c>
      <c r="AJ76" s="663">
        <v>0</v>
      </c>
      <c r="AK76" s="663"/>
      <c r="AL76" s="663">
        <v>0</v>
      </c>
      <c r="AM76" s="663">
        <v>0</v>
      </c>
      <c r="AN76" s="663">
        <v>0</v>
      </c>
      <c r="AO76" s="663">
        <v>0</v>
      </c>
      <c r="AP76" s="663">
        <v>0</v>
      </c>
      <c r="AQ76" s="663">
        <v>0</v>
      </c>
      <c r="AR76" s="663">
        <v>0</v>
      </c>
      <c r="AS76" s="663">
        <v>0</v>
      </c>
      <c r="AT76" s="663">
        <v>0</v>
      </c>
      <c r="AU76" s="663">
        <v>0</v>
      </c>
      <c r="AV76" s="663">
        <v>0</v>
      </c>
      <c r="AW76" s="663">
        <v>0</v>
      </c>
      <c r="AX76" s="663">
        <v>0</v>
      </c>
      <c r="AY76" s="663">
        <v>0</v>
      </c>
      <c r="AZ76" s="663">
        <v>0</v>
      </c>
      <c r="BA76" s="663">
        <v>0</v>
      </c>
      <c r="BB76" s="663">
        <v>0</v>
      </c>
      <c r="BC76" s="663">
        <v>0</v>
      </c>
      <c r="BD76" s="663">
        <v>0</v>
      </c>
      <c r="BE76" s="663">
        <v>0</v>
      </c>
      <c r="BF76" s="663">
        <v>0</v>
      </c>
      <c r="BG76" s="663">
        <v>0</v>
      </c>
      <c r="BH76" s="663">
        <v>0</v>
      </c>
      <c r="BI76" s="663">
        <v>0</v>
      </c>
      <c r="BJ76" s="663">
        <v>0</v>
      </c>
      <c r="BK76" s="663">
        <v>0</v>
      </c>
      <c r="BL76" s="663">
        <v>0</v>
      </c>
      <c r="BM76" s="663">
        <v>0</v>
      </c>
      <c r="BN76" s="663">
        <v>0</v>
      </c>
      <c r="BO76" s="663">
        <v>0</v>
      </c>
      <c r="BP76" s="663">
        <v>0</v>
      </c>
      <c r="BQ76" s="663">
        <v>0</v>
      </c>
      <c r="BR76" s="663">
        <v>0</v>
      </c>
      <c r="BS76" s="663">
        <v>0</v>
      </c>
      <c r="BT76" s="663">
        <v>0</v>
      </c>
      <c r="BU76" s="663">
        <v>0</v>
      </c>
      <c r="BV76" s="663">
        <v>0</v>
      </c>
      <c r="BW76" s="663">
        <v>0</v>
      </c>
      <c r="BX76" s="663">
        <v>0</v>
      </c>
      <c r="BY76" s="663">
        <v>0</v>
      </c>
      <c r="BZ76" s="663">
        <v>0</v>
      </c>
      <c r="CA76" s="663">
        <v>0</v>
      </c>
      <c r="CB76" s="663">
        <v>0</v>
      </c>
      <c r="CC76" s="663">
        <v>0</v>
      </c>
      <c r="CD76" s="663">
        <v>0</v>
      </c>
      <c r="CE76" s="663">
        <v>0</v>
      </c>
      <c r="CF76" s="663">
        <v>0</v>
      </c>
      <c r="CG76" s="663">
        <v>0</v>
      </c>
      <c r="CH76" s="663">
        <v>0</v>
      </c>
      <c r="CI76" s="663">
        <v>0</v>
      </c>
      <c r="CJ76" s="663">
        <v>0</v>
      </c>
      <c r="CK76" s="663">
        <v>0</v>
      </c>
      <c r="CL76" s="663">
        <v>0</v>
      </c>
      <c r="CM76" s="663">
        <v>0</v>
      </c>
      <c r="CN76" s="663">
        <v>0</v>
      </c>
      <c r="CO76" s="663">
        <v>0</v>
      </c>
      <c r="CP76" s="663">
        <v>0</v>
      </c>
      <c r="CQ76" s="663">
        <v>0</v>
      </c>
      <c r="CR76" s="663">
        <v>0</v>
      </c>
      <c r="CS76" s="663">
        <v>0</v>
      </c>
      <c r="CT76" s="663">
        <v>0</v>
      </c>
      <c r="CU76" s="663">
        <v>0</v>
      </c>
      <c r="CV76" s="663">
        <v>0</v>
      </c>
      <c r="CW76" s="663">
        <v>0</v>
      </c>
      <c r="CX76" s="663">
        <v>0</v>
      </c>
      <c r="CY76" s="663">
        <v>0</v>
      </c>
      <c r="CZ76" s="663">
        <v>0</v>
      </c>
      <c r="DA76" s="663">
        <v>0</v>
      </c>
      <c r="DB76" s="663">
        <v>0</v>
      </c>
      <c r="DC76" s="663">
        <v>0</v>
      </c>
      <c r="DD76" s="663">
        <v>0</v>
      </c>
      <c r="DE76" s="663">
        <v>0</v>
      </c>
      <c r="DF76" s="663">
        <v>0</v>
      </c>
      <c r="DG76" s="663">
        <v>0</v>
      </c>
      <c r="DH76" s="663">
        <v>0</v>
      </c>
      <c r="DI76" s="663">
        <v>0</v>
      </c>
      <c r="DJ76" s="663">
        <v>0</v>
      </c>
      <c r="DK76" s="663">
        <v>0</v>
      </c>
      <c r="DL76" s="665">
        <v>0</v>
      </c>
      <c r="DM76" s="666">
        <v>0</v>
      </c>
      <c r="DN76" s="666">
        <v>0</v>
      </c>
      <c r="DO76" s="666">
        <v>0</v>
      </c>
      <c r="DP76" s="666">
        <v>0</v>
      </c>
      <c r="DQ76" s="663">
        <v>0</v>
      </c>
      <c r="DR76" s="663">
        <v>0</v>
      </c>
      <c r="DS76" s="663">
        <v>0</v>
      </c>
      <c r="DT76" s="663">
        <v>0</v>
      </c>
      <c r="DU76" s="663">
        <v>0</v>
      </c>
      <c r="DV76" s="663">
        <v>0</v>
      </c>
      <c r="DW76" s="663">
        <v>0</v>
      </c>
      <c r="DX76" s="663">
        <v>0</v>
      </c>
      <c r="DY76" s="663">
        <v>0</v>
      </c>
      <c r="DZ76" s="663">
        <v>0</v>
      </c>
      <c r="EA76" s="663">
        <v>0</v>
      </c>
      <c r="EB76" s="663">
        <v>0</v>
      </c>
      <c r="EC76" s="663">
        <v>0</v>
      </c>
      <c r="ED76" s="663">
        <v>0</v>
      </c>
      <c r="EE76" s="663">
        <v>0</v>
      </c>
      <c r="EF76" s="663">
        <v>0</v>
      </c>
      <c r="EG76" s="663">
        <v>0</v>
      </c>
      <c r="EH76" s="663">
        <v>0</v>
      </c>
      <c r="EI76" s="663">
        <v>0</v>
      </c>
      <c r="EJ76" s="663">
        <v>0</v>
      </c>
      <c r="EK76" s="663">
        <v>0</v>
      </c>
      <c r="EL76" s="663">
        <v>0</v>
      </c>
      <c r="EM76" s="663">
        <v>0</v>
      </c>
      <c r="EN76" s="663">
        <v>0</v>
      </c>
      <c r="EO76" s="663">
        <v>0</v>
      </c>
      <c r="EP76" s="663">
        <v>0</v>
      </c>
      <c r="EQ76" s="663">
        <v>0</v>
      </c>
      <c r="ER76" s="663">
        <v>0</v>
      </c>
      <c r="ES76" s="663">
        <f>K76+Q76+AC76+AI76+AO76+AU76+DC76+BA76+BG76+BM76+BS76+BY76+W76+CE76+CK76+CQ76+CW76+DI76+DO76+DU76+EA76+EG76+EM76</f>
        <v>0</v>
      </c>
      <c r="ET76" s="663">
        <f>L76+R76+AD76+AJ76+AP76+AV76+BB76+BH76+BN76+BT76+BZ76+X76+CF76+CL76+CR76+CX76+DD76+DJ76+DP76+DV76+EB76+EH76+EN76</f>
        <v>0</v>
      </c>
      <c r="EU76" s="663">
        <v>0</v>
      </c>
      <c r="EV76" s="663">
        <v>0</v>
      </c>
      <c r="EW76" s="663">
        <v>0</v>
      </c>
      <c r="EX76" s="663">
        <v>0</v>
      </c>
      <c r="EY76" s="667">
        <f>E76+ES76</f>
        <v>0</v>
      </c>
      <c r="EZ76" s="666">
        <f>ET76+F76</f>
        <v>0</v>
      </c>
      <c r="FA76" s="663">
        <v>0</v>
      </c>
    </row>
    <row r="77" spans="1:157" x14ac:dyDescent="0.2">
      <c r="A77" s="649" t="s">
        <v>189</v>
      </c>
      <c r="B77" s="663">
        <v>0</v>
      </c>
      <c r="C77" s="663">
        <v>0</v>
      </c>
      <c r="D77" s="663">
        <v>0</v>
      </c>
      <c r="E77" s="663">
        <v>0</v>
      </c>
      <c r="F77" s="663">
        <v>0</v>
      </c>
      <c r="G77" s="663">
        <v>0</v>
      </c>
      <c r="H77" s="664">
        <v>0</v>
      </c>
      <c r="I77" s="664">
        <v>0</v>
      </c>
      <c r="J77" s="664">
        <v>0</v>
      </c>
      <c r="K77" s="664">
        <v>0</v>
      </c>
      <c r="L77" s="664">
        <v>0</v>
      </c>
      <c r="M77" s="663">
        <v>0</v>
      </c>
      <c r="N77" s="663">
        <v>0</v>
      </c>
      <c r="O77" s="663">
        <v>0</v>
      </c>
      <c r="P77" s="663">
        <v>0</v>
      </c>
      <c r="Q77" s="663">
        <v>0</v>
      </c>
      <c r="R77" s="663">
        <v>0</v>
      </c>
      <c r="S77" s="663">
        <v>0</v>
      </c>
      <c r="T77" s="663">
        <v>0</v>
      </c>
      <c r="U77" s="663">
        <v>0</v>
      </c>
      <c r="V77" s="663">
        <v>0</v>
      </c>
      <c r="W77" s="663">
        <v>0</v>
      </c>
      <c r="X77" s="663">
        <v>0</v>
      </c>
      <c r="Y77" s="663">
        <v>0</v>
      </c>
      <c r="Z77" s="663">
        <v>0</v>
      </c>
      <c r="AA77" s="663">
        <v>0</v>
      </c>
      <c r="AB77" s="663">
        <v>0</v>
      </c>
      <c r="AC77" s="663">
        <v>0</v>
      </c>
      <c r="AD77" s="663">
        <v>0</v>
      </c>
      <c r="AE77" s="663">
        <v>0</v>
      </c>
      <c r="AF77" s="663">
        <v>0</v>
      </c>
      <c r="AG77" s="663">
        <v>0</v>
      </c>
      <c r="AH77" s="663">
        <v>0</v>
      </c>
      <c r="AI77" s="663">
        <v>0</v>
      </c>
      <c r="AJ77" s="663">
        <v>0</v>
      </c>
      <c r="AK77" s="663"/>
      <c r="AL77" s="663">
        <v>0</v>
      </c>
      <c r="AM77" s="663">
        <v>0</v>
      </c>
      <c r="AN77" s="663">
        <v>0</v>
      </c>
      <c r="AO77" s="663">
        <v>0</v>
      </c>
      <c r="AP77" s="663">
        <v>0</v>
      </c>
      <c r="AQ77" s="663">
        <v>0</v>
      </c>
      <c r="AR77" s="663">
        <v>0</v>
      </c>
      <c r="AS77" s="663">
        <v>0</v>
      </c>
      <c r="AT77" s="663">
        <v>0</v>
      </c>
      <c r="AU77" s="663">
        <v>0</v>
      </c>
      <c r="AV77" s="663">
        <v>0</v>
      </c>
      <c r="AW77" s="663">
        <v>0</v>
      </c>
      <c r="AX77" s="663">
        <v>0</v>
      </c>
      <c r="AY77" s="663">
        <v>0</v>
      </c>
      <c r="AZ77" s="663">
        <v>0</v>
      </c>
      <c r="BA77" s="663">
        <v>0</v>
      </c>
      <c r="BB77" s="663">
        <v>0</v>
      </c>
      <c r="BC77" s="663">
        <v>0</v>
      </c>
      <c r="BD77" s="663">
        <v>0</v>
      </c>
      <c r="BE77" s="663">
        <v>0</v>
      </c>
      <c r="BF77" s="663">
        <v>0</v>
      </c>
      <c r="BG77" s="663">
        <v>0</v>
      </c>
      <c r="BH77" s="663">
        <v>0</v>
      </c>
      <c r="BI77" s="663">
        <v>0</v>
      </c>
      <c r="BJ77" s="663">
        <v>0</v>
      </c>
      <c r="BK77" s="663">
        <v>0</v>
      </c>
      <c r="BL77" s="663">
        <v>0</v>
      </c>
      <c r="BM77" s="663">
        <v>0</v>
      </c>
      <c r="BN77" s="663">
        <v>0</v>
      </c>
      <c r="BO77" s="663">
        <v>0</v>
      </c>
      <c r="BP77" s="663">
        <v>0</v>
      </c>
      <c r="BQ77" s="663">
        <v>0</v>
      </c>
      <c r="BR77" s="663">
        <v>0</v>
      </c>
      <c r="BS77" s="663">
        <v>0</v>
      </c>
      <c r="BT77" s="663">
        <v>0</v>
      </c>
      <c r="BU77" s="663">
        <v>0</v>
      </c>
      <c r="BV77" s="663">
        <v>0</v>
      </c>
      <c r="BW77" s="663">
        <v>0</v>
      </c>
      <c r="BX77" s="663">
        <v>0</v>
      </c>
      <c r="BY77" s="663">
        <v>0</v>
      </c>
      <c r="BZ77" s="663">
        <v>0</v>
      </c>
      <c r="CA77" s="663">
        <v>0</v>
      </c>
      <c r="CB77" s="663">
        <v>0</v>
      </c>
      <c r="CC77" s="663">
        <v>0</v>
      </c>
      <c r="CD77" s="663">
        <v>0</v>
      </c>
      <c r="CE77" s="663">
        <v>0</v>
      </c>
      <c r="CF77" s="663">
        <v>0</v>
      </c>
      <c r="CG77" s="663">
        <v>0</v>
      </c>
      <c r="CH77" s="663">
        <v>0</v>
      </c>
      <c r="CI77" s="663">
        <v>0</v>
      </c>
      <c r="CJ77" s="663">
        <v>0</v>
      </c>
      <c r="CK77" s="663">
        <v>0</v>
      </c>
      <c r="CL77" s="663">
        <v>0</v>
      </c>
      <c r="CM77" s="663">
        <v>0</v>
      </c>
      <c r="CN77" s="663">
        <v>0</v>
      </c>
      <c r="CO77" s="663">
        <v>0</v>
      </c>
      <c r="CP77" s="663">
        <v>0</v>
      </c>
      <c r="CQ77" s="663">
        <v>0</v>
      </c>
      <c r="CR77" s="663">
        <v>0</v>
      </c>
      <c r="CS77" s="663">
        <v>0</v>
      </c>
      <c r="CT77" s="663">
        <v>0</v>
      </c>
      <c r="CU77" s="663">
        <v>0</v>
      </c>
      <c r="CV77" s="663">
        <v>0</v>
      </c>
      <c r="CW77" s="663">
        <v>0</v>
      </c>
      <c r="CX77" s="663">
        <v>0</v>
      </c>
      <c r="CY77" s="663">
        <v>0</v>
      </c>
      <c r="CZ77" s="663">
        <v>0</v>
      </c>
      <c r="DA77" s="663">
        <v>0</v>
      </c>
      <c r="DB77" s="663">
        <v>0</v>
      </c>
      <c r="DC77" s="663">
        <v>0</v>
      </c>
      <c r="DD77" s="663">
        <v>0</v>
      </c>
      <c r="DE77" s="663">
        <v>0</v>
      </c>
      <c r="DF77" s="663">
        <v>0</v>
      </c>
      <c r="DG77" s="663">
        <v>0</v>
      </c>
      <c r="DH77" s="663">
        <v>0</v>
      </c>
      <c r="DI77" s="663">
        <v>0</v>
      </c>
      <c r="DJ77" s="663">
        <v>0</v>
      </c>
      <c r="DK77" s="663">
        <v>0</v>
      </c>
      <c r="DL77" s="665">
        <v>0</v>
      </c>
      <c r="DM77" s="666">
        <v>0</v>
      </c>
      <c r="DN77" s="666">
        <v>0</v>
      </c>
      <c r="DO77" s="666">
        <v>0</v>
      </c>
      <c r="DP77" s="666">
        <v>0</v>
      </c>
      <c r="DQ77" s="663">
        <v>0</v>
      </c>
      <c r="DR77" s="663">
        <v>0</v>
      </c>
      <c r="DS77" s="663">
        <v>0</v>
      </c>
      <c r="DT77" s="663">
        <v>0</v>
      </c>
      <c r="DU77" s="663">
        <v>0</v>
      </c>
      <c r="DV77" s="663">
        <v>0</v>
      </c>
      <c r="DW77" s="663">
        <v>0</v>
      </c>
      <c r="DX77" s="663">
        <v>0</v>
      </c>
      <c r="DY77" s="663">
        <v>0</v>
      </c>
      <c r="DZ77" s="663">
        <v>0</v>
      </c>
      <c r="EA77" s="663">
        <v>0</v>
      </c>
      <c r="EB77" s="663">
        <v>0</v>
      </c>
      <c r="EC77" s="663">
        <v>0</v>
      </c>
      <c r="ED77" s="663">
        <v>0</v>
      </c>
      <c r="EE77" s="663">
        <v>0</v>
      </c>
      <c r="EF77" s="663">
        <v>0</v>
      </c>
      <c r="EG77" s="663">
        <v>0</v>
      </c>
      <c r="EH77" s="663">
        <v>0</v>
      </c>
      <c r="EI77" s="663">
        <v>0</v>
      </c>
      <c r="EJ77" s="663">
        <v>0</v>
      </c>
      <c r="EK77" s="663">
        <v>0</v>
      </c>
      <c r="EL77" s="663">
        <v>0</v>
      </c>
      <c r="EM77" s="663">
        <v>0</v>
      </c>
      <c r="EN77" s="663">
        <v>0</v>
      </c>
      <c r="EO77" s="663">
        <v>0</v>
      </c>
      <c r="EP77" s="663">
        <v>0</v>
      </c>
      <c r="EQ77" s="663">
        <v>0</v>
      </c>
      <c r="ER77" s="663">
        <v>0</v>
      </c>
      <c r="ES77" s="663">
        <f>K77+Q77+AC77+AI77+AO77+AU77+DC77+BA77+BG77+BM77+BS77+BY77+W77+CE77+CK77+CQ77+CW77+DI77+DO77+DU77+EA77+EG77+EM77</f>
        <v>0</v>
      </c>
      <c r="ET77" s="663">
        <f>L77+R77+AD77+AJ77+AP77+AV77+BB77+BH77+BN77+BT77+BZ77+X77+CF77+CL77+CR77+CX77+DD77+DJ77+DP77+DV77+EB77+EH77+EN77</f>
        <v>0</v>
      </c>
      <c r="EU77" s="663">
        <v>0</v>
      </c>
      <c r="EV77" s="663">
        <v>0</v>
      </c>
      <c r="EW77" s="663">
        <v>0</v>
      </c>
      <c r="EX77" s="663">
        <v>0</v>
      </c>
      <c r="EY77" s="667">
        <f>E77+ES77</f>
        <v>0</v>
      </c>
      <c r="EZ77" s="666">
        <f>ET77+F77</f>
        <v>0</v>
      </c>
      <c r="FA77" s="663">
        <v>0</v>
      </c>
    </row>
    <row r="78" spans="1:157" x14ac:dyDescent="0.2">
      <c r="A78" s="649" t="s">
        <v>188</v>
      </c>
      <c r="B78" s="663">
        <v>0</v>
      </c>
      <c r="C78" s="663">
        <v>0</v>
      </c>
      <c r="D78" s="663">
        <v>0</v>
      </c>
      <c r="E78" s="663">
        <v>0</v>
      </c>
      <c r="F78" s="663">
        <v>0</v>
      </c>
      <c r="G78" s="663">
        <v>0</v>
      </c>
      <c r="H78" s="664">
        <v>0</v>
      </c>
      <c r="I78" s="664">
        <v>0</v>
      </c>
      <c r="J78" s="664">
        <v>0</v>
      </c>
      <c r="K78" s="664">
        <v>0</v>
      </c>
      <c r="L78" s="664">
        <v>0</v>
      </c>
      <c r="M78" s="663">
        <v>0</v>
      </c>
      <c r="N78" s="663">
        <v>0</v>
      </c>
      <c r="O78" s="663">
        <v>0</v>
      </c>
      <c r="P78" s="663">
        <v>0</v>
      </c>
      <c r="Q78" s="663">
        <v>0</v>
      </c>
      <c r="R78" s="663">
        <v>0</v>
      </c>
      <c r="S78" s="663">
        <v>0</v>
      </c>
      <c r="T78" s="663">
        <v>0</v>
      </c>
      <c r="U78" s="663">
        <v>0</v>
      </c>
      <c r="V78" s="663">
        <v>0</v>
      </c>
      <c r="W78" s="663">
        <v>0</v>
      </c>
      <c r="X78" s="663">
        <v>0</v>
      </c>
      <c r="Y78" s="663">
        <v>0</v>
      </c>
      <c r="Z78" s="663">
        <v>0</v>
      </c>
      <c r="AA78" s="663">
        <v>0</v>
      </c>
      <c r="AB78" s="663">
        <v>0</v>
      </c>
      <c r="AC78" s="663">
        <v>0</v>
      </c>
      <c r="AD78" s="663">
        <v>0</v>
      </c>
      <c r="AE78" s="663">
        <v>0</v>
      </c>
      <c r="AF78" s="663">
        <v>0</v>
      </c>
      <c r="AG78" s="663">
        <v>0</v>
      </c>
      <c r="AH78" s="663">
        <v>0</v>
      </c>
      <c r="AI78" s="663">
        <v>0</v>
      </c>
      <c r="AJ78" s="663">
        <v>0</v>
      </c>
      <c r="AK78" s="663"/>
      <c r="AL78" s="663">
        <v>0</v>
      </c>
      <c r="AM78" s="663">
        <v>0</v>
      </c>
      <c r="AN78" s="663">
        <v>0</v>
      </c>
      <c r="AO78" s="663">
        <v>0</v>
      </c>
      <c r="AP78" s="663">
        <v>0</v>
      </c>
      <c r="AQ78" s="663">
        <v>0</v>
      </c>
      <c r="AR78" s="663">
        <v>0</v>
      </c>
      <c r="AS78" s="663">
        <v>0</v>
      </c>
      <c r="AT78" s="663">
        <v>0</v>
      </c>
      <c r="AU78" s="663">
        <v>0</v>
      </c>
      <c r="AV78" s="663">
        <v>0</v>
      </c>
      <c r="AW78" s="663">
        <v>0</v>
      </c>
      <c r="AX78" s="663">
        <v>0</v>
      </c>
      <c r="AY78" s="663">
        <v>0</v>
      </c>
      <c r="AZ78" s="663">
        <v>0</v>
      </c>
      <c r="BA78" s="663">
        <v>0</v>
      </c>
      <c r="BB78" s="663">
        <v>0</v>
      </c>
      <c r="BC78" s="663">
        <v>0</v>
      </c>
      <c r="BD78" s="663">
        <v>0</v>
      </c>
      <c r="BE78" s="663">
        <v>0</v>
      </c>
      <c r="BF78" s="663">
        <v>0</v>
      </c>
      <c r="BG78" s="663">
        <v>0</v>
      </c>
      <c r="BH78" s="663">
        <v>0</v>
      </c>
      <c r="BI78" s="663">
        <v>0</v>
      </c>
      <c r="BJ78" s="663">
        <v>0</v>
      </c>
      <c r="BK78" s="663">
        <v>0</v>
      </c>
      <c r="BL78" s="663">
        <v>0</v>
      </c>
      <c r="BM78" s="663">
        <v>0</v>
      </c>
      <c r="BN78" s="663">
        <v>0</v>
      </c>
      <c r="BO78" s="663">
        <v>0</v>
      </c>
      <c r="BP78" s="663">
        <v>0</v>
      </c>
      <c r="BQ78" s="663">
        <v>0</v>
      </c>
      <c r="BR78" s="663">
        <v>0</v>
      </c>
      <c r="BS78" s="663">
        <v>0</v>
      </c>
      <c r="BT78" s="663">
        <v>0</v>
      </c>
      <c r="BU78" s="663">
        <v>0</v>
      </c>
      <c r="BV78" s="663">
        <v>0</v>
      </c>
      <c r="BW78" s="663">
        <v>0</v>
      </c>
      <c r="BX78" s="663">
        <v>0</v>
      </c>
      <c r="BY78" s="663">
        <v>0</v>
      </c>
      <c r="BZ78" s="663">
        <v>0</v>
      </c>
      <c r="CA78" s="663">
        <v>0</v>
      </c>
      <c r="CB78" s="663">
        <v>0</v>
      </c>
      <c r="CC78" s="663">
        <v>0</v>
      </c>
      <c r="CD78" s="663">
        <v>0</v>
      </c>
      <c r="CE78" s="663">
        <v>0</v>
      </c>
      <c r="CF78" s="663">
        <v>0</v>
      </c>
      <c r="CG78" s="663">
        <v>0</v>
      </c>
      <c r="CH78" s="663">
        <v>0</v>
      </c>
      <c r="CI78" s="663">
        <v>0</v>
      </c>
      <c r="CJ78" s="663">
        <v>0</v>
      </c>
      <c r="CK78" s="663">
        <v>0</v>
      </c>
      <c r="CL78" s="663">
        <v>0</v>
      </c>
      <c r="CM78" s="663">
        <v>0</v>
      </c>
      <c r="CN78" s="663">
        <v>0</v>
      </c>
      <c r="CO78" s="663">
        <v>0</v>
      </c>
      <c r="CP78" s="663">
        <v>0</v>
      </c>
      <c r="CQ78" s="663">
        <v>0</v>
      </c>
      <c r="CR78" s="663">
        <v>0</v>
      </c>
      <c r="CS78" s="663">
        <v>0</v>
      </c>
      <c r="CT78" s="663">
        <v>0</v>
      </c>
      <c r="CU78" s="663">
        <v>0</v>
      </c>
      <c r="CV78" s="663">
        <v>0</v>
      </c>
      <c r="CW78" s="663">
        <v>0</v>
      </c>
      <c r="CX78" s="663">
        <v>0</v>
      </c>
      <c r="CY78" s="663">
        <v>0</v>
      </c>
      <c r="CZ78" s="663">
        <v>0</v>
      </c>
      <c r="DA78" s="663">
        <v>0</v>
      </c>
      <c r="DB78" s="663">
        <v>0</v>
      </c>
      <c r="DC78" s="663">
        <v>0</v>
      </c>
      <c r="DD78" s="663">
        <v>0</v>
      </c>
      <c r="DE78" s="663">
        <v>0</v>
      </c>
      <c r="DF78" s="663">
        <v>0</v>
      </c>
      <c r="DG78" s="663">
        <v>0</v>
      </c>
      <c r="DH78" s="663">
        <v>0</v>
      </c>
      <c r="DI78" s="663">
        <v>0</v>
      </c>
      <c r="DJ78" s="663">
        <v>0</v>
      </c>
      <c r="DK78" s="663">
        <v>0</v>
      </c>
      <c r="DL78" s="665">
        <v>0</v>
      </c>
      <c r="DM78" s="666">
        <v>0</v>
      </c>
      <c r="DN78" s="666">
        <v>0</v>
      </c>
      <c r="DO78" s="666">
        <v>0</v>
      </c>
      <c r="DP78" s="666">
        <v>0</v>
      </c>
      <c r="DQ78" s="663">
        <v>0</v>
      </c>
      <c r="DR78" s="663">
        <v>0</v>
      </c>
      <c r="DS78" s="663">
        <v>0</v>
      </c>
      <c r="DT78" s="663">
        <v>0</v>
      </c>
      <c r="DU78" s="663">
        <v>0</v>
      </c>
      <c r="DV78" s="663">
        <v>0</v>
      </c>
      <c r="DW78" s="663">
        <v>0</v>
      </c>
      <c r="DX78" s="663">
        <v>0</v>
      </c>
      <c r="DY78" s="663">
        <v>0</v>
      </c>
      <c r="DZ78" s="663">
        <v>0</v>
      </c>
      <c r="EA78" s="663">
        <v>0</v>
      </c>
      <c r="EB78" s="663">
        <v>0</v>
      </c>
      <c r="EC78" s="663">
        <v>0</v>
      </c>
      <c r="ED78" s="663">
        <v>0</v>
      </c>
      <c r="EE78" s="663">
        <v>0</v>
      </c>
      <c r="EF78" s="663">
        <v>0</v>
      </c>
      <c r="EG78" s="663">
        <v>0</v>
      </c>
      <c r="EH78" s="663">
        <v>0</v>
      </c>
      <c r="EI78" s="663">
        <v>0</v>
      </c>
      <c r="EJ78" s="663">
        <v>0</v>
      </c>
      <c r="EK78" s="663">
        <v>0</v>
      </c>
      <c r="EL78" s="663">
        <v>0</v>
      </c>
      <c r="EM78" s="663">
        <v>0</v>
      </c>
      <c r="EN78" s="663">
        <v>0</v>
      </c>
      <c r="EO78" s="663">
        <v>0</v>
      </c>
      <c r="EP78" s="663">
        <v>0</v>
      </c>
      <c r="EQ78" s="663">
        <v>0</v>
      </c>
      <c r="ER78" s="663">
        <v>0</v>
      </c>
      <c r="ES78" s="663">
        <f>K78+Q78+AC78+AI78+AO78+AU78+DC78+BA78+BG78+BM78+BS78+BY78+W78+CE78+CK78+CQ78+CW78+DI78+DO78+DU78+EA78+EG78+EM78</f>
        <v>0</v>
      </c>
      <c r="ET78" s="663">
        <f>L78+R78+AD78+AJ78+AP78+AV78+BB78+BH78+BN78+BT78+BZ78+X78+CF78+CL78+CR78+CX78+DD78+DJ78+DP78+DV78+EB78+EH78+EN78</f>
        <v>0</v>
      </c>
      <c r="EU78" s="663">
        <v>0</v>
      </c>
      <c r="EV78" s="663">
        <v>0</v>
      </c>
      <c r="EW78" s="663">
        <v>0</v>
      </c>
      <c r="EX78" s="663">
        <v>0</v>
      </c>
      <c r="EY78" s="667">
        <f>E78+ES78</f>
        <v>0</v>
      </c>
      <c r="EZ78" s="666">
        <f>ET78+F78</f>
        <v>0</v>
      </c>
      <c r="FA78" s="663">
        <v>0</v>
      </c>
    </row>
    <row r="79" spans="1:157" x14ac:dyDescent="0.2">
      <c r="A79" s="649" t="s">
        <v>193</v>
      </c>
      <c r="B79" s="663">
        <v>0</v>
      </c>
      <c r="C79" s="663">
        <v>0</v>
      </c>
      <c r="D79" s="663">
        <v>0</v>
      </c>
      <c r="E79" s="663">
        <v>0</v>
      </c>
      <c r="F79" s="663">
        <v>0</v>
      </c>
      <c r="G79" s="663">
        <v>0</v>
      </c>
      <c r="H79" s="664">
        <v>0</v>
      </c>
      <c r="I79" s="664">
        <v>0</v>
      </c>
      <c r="J79" s="664">
        <v>0</v>
      </c>
      <c r="K79" s="664">
        <v>0</v>
      </c>
      <c r="L79" s="664">
        <v>0</v>
      </c>
      <c r="M79" s="663">
        <v>0</v>
      </c>
      <c r="N79" s="663">
        <v>0</v>
      </c>
      <c r="O79" s="663">
        <v>0</v>
      </c>
      <c r="P79" s="663">
        <v>0</v>
      </c>
      <c r="Q79" s="663">
        <v>0</v>
      </c>
      <c r="R79" s="663">
        <v>0</v>
      </c>
      <c r="S79" s="663">
        <v>0</v>
      </c>
      <c r="T79" s="663">
        <v>0</v>
      </c>
      <c r="U79" s="663">
        <v>0</v>
      </c>
      <c r="V79" s="663">
        <v>0</v>
      </c>
      <c r="W79" s="663">
        <v>0</v>
      </c>
      <c r="X79" s="663">
        <v>0</v>
      </c>
      <c r="Y79" s="663">
        <v>0</v>
      </c>
      <c r="Z79" s="663">
        <v>0</v>
      </c>
      <c r="AA79" s="663">
        <v>0</v>
      </c>
      <c r="AB79" s="663">
        <v>0</v>
      </c>
      <c r="AC79" s="663">
        <v>0</v>
      </c>
      <c r="AD79" s="663">
        <v>0</v>
      </c>
      <c r="AE79" s="663">
        <v>0</v>
      </c>
      <c r="AF79" s="663">
        <v>0</v>
      </c>
      <c r="AG79" s="663">
        <v>0</v>
      </c>
      <c r="AH79" s="663">
        <v>0</v>
      </c>
      <c r="AI79" s="663">
        <v>0</v>
      </c>
      <c r="AJ79" s="663">
        <v>0</v>
      </c>
      <c r="AK79" s="663"/>
      <c r="AL79" s="663">
        <v>0</v>
      </c>
      <c r="AM79" s="663">
        <v>0</v>
      </c>
      <c r="AN79" s="663">
        <v>0</v>
      </c>
      <c r="AO79" s="663">
        <v>0</v>
      </c>
      <c r="AP79" s="663">
        <v>0</v>
      </c>
      <c r="AQ79" s="663">
        <v>0</v>
      </c>
      <c r="AR79" s="663">
        <v>0</v>
      </c>
      <c r="AS79" s="663">
        <v>0</v>
      </c>
      <c r="AT79" s="663">
        <v>0</v>
      </c>
      <c r="AU79" s="663">
        <v>0</v>
      </c>
      <c r="AV79" s="663">
        <v>0</v>
      </c>
      <c r="AW79" s="663">
        <v>0</v>
      </c>
      <c r="AX79" s="663">
        <v>0</v>
      </c>
      <c r="AY79" s="663">
        <v>0</v>
      </c>
      <c r="AZ79" s="663">
        <v>0</v>
      </c>
      <c r="BA79" s="663">
        <v>0</v>
      </c>
      <c r="BB79" s="663">
        <v>0</v>
      </c>
      <c r="BC79" s="663">
        <v>0</v>
      </c>
      <c r="BD79" s="663">
        <v>0</v>
      </c>
      <c r="BE79" s="663">
        <v>0</v>
      </c>
      <c r="BF79" s="663">
        <v>0</v>
      </c>
      <c r="BG79" s="663">
        <v>0</v>
      </c>
      <c r="BH79" s="663">
        <v>0</v>
      </c>
      <c r="BI79" s="663">
        <v>0</v>
      </c>
      <c r="BJ79" s="663">
        <v>0</v>
      </c>
      <c r="BK79" s="663">
        <v>0</v>
      </c>
      <c r="BL79" s="663">
        <v>0</v>
      </c>
      <c r="BM79" s="663">
        <v>0</v>
      </c>
      <c r="BN79" s="663">
        <v>0</v>
      </c>
      <c r="BO79" s="663">
        <v>0</v>
      </c>
      <c r="BP79" s="663">
        <v>0</v>
      </c>
      <c r="BQ79" s="663">
        <v>0</v>
      </c>
      <c r="BR79" s="663">
        <v>0</v>
      </c>
      <c r="BS79" s="663">
        <v>0</v>
      </c>
      <c r="BT79" s="663">
        <v>0</v>
      </c>
      <c r="BU79" s="663">
        <v>0</v>
      </c>
      <c r="BV79" s="663">
        <v>0</v>
      </c>
      <c r="BW79" s="663">
        <v>0</v>
      </c>
      <c r="BX79" s="663">
        <v>0</v>
      </c>
      <c r="BY79" s="663">
        <v>0</v>
      </c>
      <c r="BZ79" s="663">
        <v>0</v>
      </c>
      <c r="CA79" s="663">
        <v>0</v>
      </c>
      <c r="CB79" s="663">
        <v>0</v>
      </c>
      <c r="CC79" s="663">
        <v>0</v>
      </c>
      <c r="CD79" s="663">
        <v>0</v>
      </c>
      <c r="CE79" s="663">
        <v>0</v>
      </c>
      <c r="CF79" s="663">
        <v>0</v>
      </c>
      <c r="CG79" s="663">
        <v>0</v>
      </c>
      <c r="CH79" s="663">
        <v>0</v>
      </c>
      <c r="CI79" s="663">
        <v>0</v>
      </c>
      <c r="CJ79" s="663">
        <v>0</v>
      </c>
      <c r="CK79" s="663">
        <v>0</v>
      </c>
      <c r="CL79" s="663">
        <v>0</v>
      </c>
      <c r="CM79" s="663">
        <v>0</v>
      </c>
      <c r="CN79" s="663">
        <v>0</v>
      </c>
      <c r="CO79" s="663">
        <v>0</v>
      </c>
      <c r="CP79" s="663">
        <v>0</v>
      </c>
      <c r="CQ79" s="663">
        <v>0</v>
      </c>
      <c r="CR79" s="663">
        <v>0</v>
      </c>
      <c r="CS79" s="663">
        <v>0</v>
      </c>
      <c r="CT79" s="663">
        <v>0</v>
      </c>
      <c r="CU79" s="663">
        <v>0</v>
      </c>
      <c r="CV79" s="663">
        <v>0</v>
      </c>
      <c r="CW79" s="663">
        <v>0</v>
      </c>
      <c r="CX79" s="663">
        <v>0</v>
      </c>
      <c r="CY79" s="663">
        <v>0</v>
      </c>
      <c r="CZ79" s="663">
        <v>0</v>
      </c>
      <c r="DA79" s="663">
        <v>0</v>
      </c>
      <c r="DB79" s="663">
        <v>0</v>
      </c>
      <c r="DC79" s="663">
        <v>0</v>
      </c>
      <c r="DD79" s="663">
        <v>0</v>
      </c>
      <c r="DE79" s="663">
        <v>0</v>
      </c>
      <c r="DF79" s="663">
        <v>0</v>
      </c>
      <c r="DG79" s="663">
        <v>0</v>
      </c>
      <c r="DH79" s="663">
        <v>0</v>
      </c>
      <c r="DI79" s="663">
        <v>0</v>
      </c>
      <c r="DJ79" s="663">
        <v>0</v>
      </c>
      <c r="DK79" s="663">
        <v>0</v>
      </c>
      <c r="DL79" s="665">
        <v>0</v>
      </c>
      <c r="DM79" s="666">
        <v>0</v>
      </c>
      <c r="DN79" s="666">
        <v>0</v>
      </c>
      <c r="DO79" s="666">
        <v>0</v>
      </c>
      <c r="DP79" s="666">
        <v>0</v>
      </c>
      <c r="DQ79" s="663">
        <v>0</v>
      </c>
      <c r="DR79" s="663">
        <v>0</v>
      </c>
      <c r="DS79" s="663">
        <v>0</v>
      </c>
      <c r="DT79" s="663">
        <v>0</v>
      </c>
      <c r="DU79" s="663">
        <v>0</v>
      </c>
      <c r="DV79" s="663">
        <v>0</v>
      </c>
      <c r="DW79" s="663">
        <v>0</v>
      </c>
      <c r="DX79" s="663">
        <v>0</v>
      </c>
      <c r="DY79" s="663">
        <v>0</v>
      </c>
      <c r="DZ79" s="663">
        <v>0</v>
      </c>
      <c r="EA79" s="663">
        <v>0</v>
      </c>
      <c r="EB79" s="663">
        <v>0</v>
      </c>
      <c r="EC79" s="663">
        <v>0</v>
      </c>
      <c r="ED79" s="663">
        <v>0</v>
      </c>
      <c r="EE79" s="663">
        <v>0</v>
      </c>
      <c r="EF79" s="663">
        <v>0</v>
      </c>
      <c r="EG79" s="663">
        <v>0</v>
      </c>
      <c r="EH79" s="663">
        <v>0</v>
      </c>
      <c r="EI79" s="663">
        <v>0</v>
      </c>
      <c r="EJ79" s="663">
        <v>0</v>
      </c>
      <c r="EK79" s="663">
        <v>0</v>
      </c>
      <c r="EL79" s="663">
        <v>0</v>
      </c>
      <c r="EM79" s="663">
        <v>0</v>
      </c>
      <c r="EN79" s="663">
        <v>0</v>
      </c>
      <c r="EO79" s="663">
        <v>0</v>
      </c>
      <c r="EP79" s="663">
        <v>0</v>
      </c>
      <c r="EQ79" s="663">
        <v>0</v>
      </c>
      <c r="ER79" s="663">
        <v>0</v>
      </c>
      <c r="ES79" s="663">
        <f>K79+Q79+AC79+AI79+AO79+AU79+DC79+BA79+BG79+BM79+BS79+BY79+W79+CE79+CK79+CQ79+CW79+DI79+DO79+DU79+EA79+EG79+EM79</f>
        <v>0</v>
      </c>
      <c r="ET79" s="663">
        <f>L79+R79+AD79+AJ79+AP79+AV79+BB79+BH79+BN79+BT79+BZ79+X79+CF79+CL79+CR79+CX79+DD79+DJ79+DP79+DV79+EB79+EH79+EN79</f>
        <v>0</v>
      </c>
      <c r="EU79" s="663">
        <v>0</v>
      </c>
      <c r="EV79" s="663">
        <v>0</v>
      </c>
      <c r="EW79" s="663">
        <v>0</v>
      </c>
      <c r="EX79" s="663">
        <v>0</v>
      </c>
      <c r="EY79" s="667">
        <f>E79+ES79</f>
        <v>0</v>
      </c>
      <c r="EZ79" s="666">
        <f>ET79+F79</f>
        <v>0</v>
      </c>
      <c r="FA79" s="663">
        <v>0</v>
      </c>
    </row>
    <row r="80" spans="1:157" x14ac:dyDescent="0.2">
      <c r="A80" s="644" t="s">
        <v>192</v>
      </c>
      <c r="B80" s="663"/>
      <c r="C80" s="663"/>
      <c r="D80" s="663"/>
      <c r="E80" s="663"/>
      <c r="F80" s="663"/>
      <c r="G80" s="663"/>
      <c r="H80" s="668"/>
      <c r="I80" s="668"/>
      <c r="J80" s="668"/>
      <c r="K80" s="668"/>
      <c r="L80" s="668"/>
      <c r="M80" s="663"/>
      <c r="N80" s="669"/>
      <c r="O80" s="669"/>
      <c r="P80" s="669"/>
      <c r="Q80" s="669"/>
      <c r="R80" s="669"/>
      <c r="S80" s="663"/>
      <c r="T80" s="663"/>
      <c r="U80" s="663"/>
      <c r="V80" s="663"/>
      <c r="W80" s="663"/>
      <c r="X80" s="663"/>
      <c r="Y80" s="663"/>
      <c r="Z80" s="669"/>
      <c r="AA80" s="669"/>
      <c r="AB80" s="669"/>
      <c r="AC80" s="669"/>
      <c r="AD80" s="669"/>
      <c r="AE80" s="663"/>
      <c r="AF80" s="669"/>
      <c r="AG80" s="669"/>
      <c r="AH80" s="669"/>
      <c r="AI80" s="669"/>
      <c r="AJ80" s="669"/>
      <c r="AK80" s="663"/>
      <c r="AL80" s="669"/>
      <c r="AM80" s="669"/>
      <c r="AN80" s="669"/>
      <c r="AO80" s="669"/>
      <c r="AP80" s="669"/>
      <c r="AQ80" s="663"/>
      <c r="AR80" s="669"/>
      <c r="AS80" s="669"/>
      <c r="AT80" s="669"/>
      <c r="AU80" s="669"/>
      <c r="AV80" s="669"/>
      <c r="AW80" s="663"/>
      <c r="AX80" s="669" t="s">
        <v>191</v>
      </c>
      <c r="AY80" s="669" t="s">
        <v>191</v>
      </c>
      <c r="AZ80" s="669" t="s">
        <v>191</v>
      </c>
      <c r="BA80" s="669" t="s">
        <v>191</v>
      </c>
      <c r="BB80" s="669"/>
      <c r="BC80" s="663" t="s">
        <v>191</v>
      </c>
      <c r="BD80" s="669"/>
      <c r="BE80" s="669"/>
      <c r="BF80" s="669"/>
      <c r="BG80" s="669"/>
      <c r="BH80" s="669"/>
      <c r="BI80" s="663"/>
      <c r="BJ80" s="669"/>
      <c r="BK80" s="669"/>
      <c r="BL80" s="669"/>
      <c r="BM80" s="669"/>
      <c r="BN80" s="669"/>
      <c r="BO80" s="663"/>
      <c r="BP80" s="669"/>
      <c r="BQ80" s="669"/>
      <c r="BR80" s="669"/>
      <c r="BS80" s="669"/>
      <c r="BT80" s="669"/>
      <c r="BU80" s="663"/>
      <c r="BV80" s="669"/>
      <c r="BW80" s="669"/>
      <c r="BX80" s="669"/>
      <c r="BY80" s="669"/>
      <c r="BZ80" s="669"/>
      <c r="CA80" s="663"/>
      <c r="CB80" s="669"/>
      <c r="CC80" s="669"/>
      <c r="CD80" s="669"/>
      <c r="CE80" s="669"/>
      <c r="CF80" s="669"/>
      <c r="CG80" s="663"/>
      <c r="CH80" s="670"/>
      <c r="CI80" s="670"/>
      <c r="CJ80" s="670"/>
      <c r="CK80" s="670"/>
      <c r="CL80" s="670"/>
      <c r="CM80" s="663"/>
      <c r="CN80" s="669"/>
      <c r="CO80" s="669"/>
      <c r="CP80" s="669"/>
      <c r="CQ80" s="669"/>
      <c r="CR80" s="669"/>
      <c r="CS80" s="663"/>
      <c r="CT80" s="669"/>
      <c r="CU80" s="669"/>
      <c r="CV80" s="669"/>
      <c r="CW80" s="669"/>
      <c r="CX80" s="669"/>
      <c r="CY80" s="663"/>
      <c r="CZ80" s="669"/>
      <c r="DA80" s="669"/>
      <c r="DB80" s="669"/>
      <c r="DC80" s="669"/>
      <c r="DD80" s="669"/>
      <c r="DE80" s="663"/>
      <c r="DF80" s="669"/>
      <c r="DG80" s="669"/>
      <c r="DH80" s="669"/>
      <c r="DI80" s="669"/>
      <c r="DJ80" s="669"/>
      <c r="DK80" s="663"/>
      <c r="DL80" s="665"/>
      <c r="DM80" s="666"/>
      <c r="DN80" s="666"/>
      <c r="DO80" s="666"/>
      <c r="DP80" s="666"/>
      <c r="DQ80" s="663"/>
      <c r="DR80" s="669"/>
      <c r="DS80" s="669"/>
      <c r="DT80" s="669"/>
      <c r="DU80" s="669"/>
      <c r="DV80" s="669"/>
      <c r="DW80" s="663"/>
      <c r="DX80" s="663"/>
      <c r="DY80" s="663"/>
      <c r="DZ80" s="663"/>
      <c r="EA80" s="663"/>
      <c r="EB80" s="663"/>
      <c r="EC80" s="663"/>
      <c r="ED80" s="663"/>
      <c r="EE80" s="663"/>
      <c r="EF80" s="663"/>
      <c r="EG80" s="663"/>
      <c r="EH80" s="663"/>
      <c r="EI80" s="663"/>
      <c r="EJ80" s="669"/>
      <c r="EK80" s="669"/>
      <c r="EL80" s="669"/>
      <c r="EM80" s="669"/>
      <c r="EN80" s="669"/>
      <c r="EO80" s="663"/>
      <c r="EP80" s="663"/>
      <c r="EQ80" s="663"/>
      <c r="ER80" s="663"/>
      <c r="ES80" s="663"/>
      <c r="ET80" s="663"/>
      <c r="EU80" s="663"/>
      <c r="EV80" s="663"/>
      <c r="EW80" s="663"/>
      <c r="EX80" s="663"/>
      <c r="EY80" s="667"/>
      <c r="EZ80" s="666"/>
      <c r="FA80" s="663"/>
    </row>
    <row r="81" spans="1:157" x14ac:dyDescent="0.2">
      <c r="A81" s="649" t="s">
        <v>190</v>
      </c>
      <c r="B81" s="663">
        <v>0</v>
      </c>
      <c r="C81" s="663">
        <v>0</v>
      </c>
      <c r="D81" s="663">
        <v>0</v>
      </c>
      <c r="E81" s="663">
        <v>0</v>
      </c>
      <c r="F81" s="663">
        <v>0</v>
      </c>
      <c r="G81" s="663">
        <v>0</v>
      </c>
      <c r="H81" s="664">
        <v>0</v>
      </c>
      <c r="I81" s="664">
        <v>0</v>
      </c>
      <c r="J81" s="664">
        <v>0</v>
      </c>
      <c r="K81" s="664">
        <v>0</v>
      </c>
      <c r="L81" s="664">
        <v>0</v>
      </c>
      <c r="M81" s="663">
        <v>0</v>
      </c>
      <c r="N81" s="663">
        <v>0</v>
      </c>
      <c r="O81" s="663">
        <v>0</v>
      </c>
      <c r="P81" s="663">
        <v>0</v>
      </c>
      <c r="Q81" s="663">
        <v>0</v>
      </c>
      <c r="R81" s="663">
        <v>0</v>
      </c>
      <c r="S81" s="663">
        <v>0</v>
      </c>
      <c r="T81" s="663">
        <v>0</v>
      </c>
      <c r="U81" s="663">
        <v>0</v>
      </c>
      <c r="V81" s="663">
        <v>0</v>
      </c>
      <c r="W81" s="663">
        <v>0</v>
      </c>
      <c r="X81" s="663">
        <v>0</v>
      </c>
      <c r="Y81" s="663">
        <v>0</v>
      </c>
      <c r="Z81" s="663">
        <v>0</v>
      </c>
      <c r="AA81" s="663">
        <v>0</v>
      </c>
      <c r="AB81" s="663">
        <v>0</v>
      </c>
      <c r="AC81" s="663">
        <v>0</v>
      </c>
      <c r="AD81" s="663">
        <v>0</v>
      </c>
      <c r="AE81" s="663">
        <v>0</v>
      </c>
      <c r="AF81" s="663">
        <v>0</v>
      </c>
      <c r="AG81" s="663">
        <v>0</v>
      </c>
      <c r="AH81" s="663">
        <v>0</v>
      </c>
      <c r="AI81" s="663">
        <v>0</v>
      </c>
      <c r="AJ81" s="663">
        <v>0</v>
      </c>
      <c r="AK81" s="663"/>
      <c r="AL81" s="663">
        <v>0</v>
      </c>
      <c r="AM81" s="663">
        <v>0</v>
      </c>
      <c r="AN81" s="663">
        <v>0</v>
      </c>
      <c r="AO81" s="663">
        <v>0</v>
      </c>
      <c r="AP81" s="663">
        <v>0</v>
      </c>
      <c r="AQ81" s="663">
        <v>0</v>
      </c>
      <c r="AR81" s="663">
        <v>0</v>
      </c>
      <c r="AS81" s="663">
        <v>0</v>
      </c>
      <c r="AT81" s="663">
        <v>0</v>
      </c>
      <c r="AU81" s="663">
        <v>0</v>
      </c>
      <c r="AV81" s="663">
        <v>0</v>
      </c>
      <c r="AW81" s="663">
        <v>0</v>
      </c>
      <c r="AX81" s="663">
        <v>0</v>
      </c>
      <c r="AY81" s="663">
        <v>0</v>
      </c>
      <c r="AZ81" s="663">
        <v>0</v>
      </c>
      <c r="BA81" s="663">
        <v>0</v>
      </c>
      <c r="BB81" s="663">
        <v>0</v>
      </c>
      <c r="BC81" s="663">
        <v>0</v>
      </c>
      <c r="BD81" s="663">
        <v>0</v>
      </c>
      <c r="BE81" s="663">
        <v>0</v>
      </c>
      <c r="BF81" s="663">
        <v>0</v>
      </c>
      <c r="BG81" s="663">
        <v>0</v>
      </c>
      <c r="BH81" s="663">
        <v>0</v>
      </c>
      <c r="BI81" s="663">
        <v>0</v>
      </c>
      <c r="BJ81" s="663">
        <v>0</v>
      </c>
      <c r="BK81" s="663">
        <v>0</v>
      </c>
      <c r="BL81" s="663">
        <v>0</v>
      </c>
      <c r="BM81" s="663">
        <v>0</v>
      </c>
      <c r="BN81" s="663">
        <v>0</v>
      </c>
      <c r="BO81" s="663">
        <v>0</v>
      </c>
      <c r="BP81" s="663">
        <v>0</v>
      </c>
      <c r="BQ81" s="663">
        <v>0</v>
      </c>
      <c r="BR81" s="663">
        <v>0</v>
      </c>
      <c r="BS81" s="663">
        <v>0</v>
      </c>
      <c r="BT81" s="663">
        <v>0</v>
      </c>
      <c r="BU81" s="663">
        <v>0</v>
      </c>
      <c r="BV81" s="663">
        <v>0</v>
      </c>
      <c r="BW81" s="663">
        <v>0</v>
      </c>
      <c r="BX81" s="663">
        <v>0</v>
      </c>
      <c r="BY81" s="663">
        <v>0</v>
      </c>
      <c r="BZ81" s="663">
        <v>0</v>
      </c>
      <c r="CA81" s="663">
        <v>0</v>
      </c>
      <c r="CB81" s="663">
        <v>0</v>
      </c>
      <c r="CC81" s="663">
        <v>0</v>
      </c>
      <c r="CD81" s="663">
        <v>0</v>
      </c>
      <c r="CE81" s="663">
        <v>0</v>
      </c>
      <c r="CF81" s="663">
        <v>0</v>
      </c>
      <c r="CG81" s="663">
        <v>0</v>
      </c>
      <c r="CH81" s="663">
        <v>0</v>
      </c>
      <c r="CI81" s="663">
        <v>0</v>
      </c>
      <c r="CJ81" s="663">
        <v>0</v>
      </c>
      <c r="CK81" s="663">
        <v>0</v>
      </c>
      <c r="CL81" s="663">
        <v>0</v>
      </c>
      <c r="CM81" s="663">
        <v>0</v>
      </c>
      <c r="CN81" s="663">
        <v>0</v>
      </c>
      <c r="CO81" s="663">
        <v>0</v>
      </c>
      <c r="CP81" s="663">
        <v>0</v>
      </c>
      <c r="CQ81" s="663">
        <v>0</v>
      </c>
      <c r="CR81" s="663">
        <v>0</v>
      </c>
      <c r="CS81" s="663">
        <v>0</v>
      </c>
      <c r="CT81" s="663">
        <v>0</v>
      </c>
      <c r="CU81" s="663">
        <v>0</v>
      </c>
      <c r="CV81" s="663">
        <v>0</v>
      </c>
      <c r="CW81" s="663">
        <v>0</v>
      </c>
      <c r="CX81" s="663">
        <v>0</v>
      </c>
      <c r="CY81" s="663">
        <v>0</v>
      </c>
      <c r="CZ81" s="663">
        <v>0</v>
      </c>
      <c r="DA81" s="663">
        <v>0</v>
      </c>
      <c r="DB81" s="663">
        <v>0</v>
      </c>
      <c r="DC81" s="663">
        <v>0</v>
      </c>
      <c r="DD81" s="663">
        <v>0</v>
      </c>
      <c r="DE81" s="663">
        <v>0</v>
      </c>
      <c r="DF81" s="663">
        <v>0</v>
      </c>
      <c r="DG81" s="663">
        <v>0</v>
      </c>
      <c r="DH81" s="663">
        <v>0</v>
      </c>
      <c r="DI81" s="663">
        <v>0</v>
      </c>
      <c r="DJ81" s="663">
        <v>0</v>
      </c>
      <c r="DK81" s="663">
        <v>0</v>
      </c>
      <c r="DL81" s="665">
        <v>0</v>
      </c>
      <c r="DM81" s="666">
        <v>0</v>
      </c>
      <c r="DN81" s="666">
        <v>0</v>
      </c>
      <c r="DO81" s="666">
        <v>0</v>
      </c>
      <c r="DP81" s="666">
        <v>0</v>
      </c>
      <c r="DQ81" s="663">
        <v>0</v>
      </c>
      <c r="DR81" s="663">
        <v>0</v>
      </c>
      <c r="DS81" s="663">
        <v>0</v>
      </c>
      <c r="DT81" s="663">
        <v>0</v>
      </c>
      <c r="DU81" s="663">
        <v>0</v>
      </c>
      <c r="DV81" s="663">
        <v>0</v>
      </c>
      <c r="DW81" s="663">
        <v>0</v>
      </c>
      <c r="DX81" s="663">
        <v>0</v>
      </c>
      <c r="DY81" s="663">
        <v>0</v>
      </c>
      <c r="DZ81" s="663">
        <v>0</v>
      </c>
      <c r="EA81" s="663">
        <v>0</v>
      </c>
      <c r="EB81" s="663">
        <v>0</v>
      </c>
      <c r="EC81" s="663">
        <v>0</v>
      </c>
      <c r="ED81" s="663">
        <v>0</v>
      </c>
      <c r="EE81" s="663">
        <v>0</v>
      </c>
      <c r="EF81" s="663">
        <v>0</v>
      </c>
      <c r="EG81" s="663">
        <v>0</v>
      </c>
      <c r="EH81" s="663">
        <v>0</v>
      </c>
      <c r="EI81" s="663">
        <v>0</v>
      </c>
      <c r="EJ81" s="663">
        <v>0</v>
      </c>
      <c r="EK81" s="663">
        <v>0</v>
      </c>
      <c r="EL81" s="663">
        <v>0</v>
      </c>
      <c r="EM81" s="663">
        <v>0</v>
      </c>
      <c r="EN81" s="663">
        <v>0</v>
      </c>
      <c r="EO81" s="663">
        <v>0</v>
      </c>
      <c r="EP81" s="663">
        <v>0</v>
      </c>
      <c r="EQ81" s="663">
        <v>0</v>
      </c>
      <c r="ER81" s="663">
        <v>0</v>
      </c>
      <c r="ES81" s="663">
        <f>K81+Q81+AC81+AI81+AO81+AU81+DC81+BA81+BG81+BM81+BS81+BY81+W81+CE81+CK81+CQ81+CW81+DI81+DO81+DU81+EA81+EG81+EM81</f>
        <v>0</v>
      </c>
      <c r="ET81" s="663">
        <f>L81+R81+AD81+AJ81+AP81+AV81+BB81+BH81+BN81+BT81+BZ81+X81+CF81+CL81+CR81+CX81+DD81+DJ81+DP81+DV81+EB81+EH81+EN81</f>
        <v>0</v>
      </c>
      <c r="EU81" s="663">
        <v>0</v>
      </c>
      <c r="EV81" s="663">
        <v>0</v>
      </c>
      <c r="EW81" s="663">
        <v>0</v>
      </c>
      <c r="EX81" s="663">
        <v>0</v>
      </c>
      <c r="EY81" s="667">
        <f>E81+ES81</f>
        <v>0</v>
      </c>
      <c r="EZ81" s="666">
        <f>ET81+F81</f>
        <v>0</v>
      </c>
      <c r="FA81" s="663">
        <v>0</v>
      </c>
    </row>
    <row r="82" spans="1:157" x14ac:dyDescent="0.2">
      <c r="A82" s="649" t="s">
        <v>189</v>
      </c>
      <c r="B82" s="663">
        <v>0</v>
      </c>
      <c r="C82" s="663">
        <v>0</v>
      </c>
      <c r="D82" s="663">
        <v>0</v>
      </c>
      <c r="E82" s="663">
        <v>0</v>
      </c>
      <c r="F82" s="663">
        <v>0</v>
      </c>
      <c r="G82" s="663">
        <v>0</v>
      </c>
      <c r="H82" s="664">
        <v>0</v>
      </c>
      <c r="I82" s="664">
        <v>0</v>
      </c>
      <c r="J82" s="664">
        <v>0</v>
      </c>
      <c r="K82" s="664">
        <v>0</v>
      </c>
      <c r="L82" s="664">
        <v>0</v>
      </c>
      <c r="M82" s="663">
        <v>0</v>
      </c>
      <c r="N82" s="663">
        <v>0</v>
      </c>
      <c r="O82" s="663">
        <v>0</v>
      </c>
      <c r="P82" s="663">
        <v>0</v>
      </c>
      <c r="Q82" s="663">
        <v>0</v>
      </c>
      <c r="R82" s="663">
        <v>0</v>
      </c>
      <c r="S82" s="663">
        <v>0</v>
      </c>
      <c r="T82" s="663">
        <v>0</v>
      </c>
      <c r="U82" s="663">
        <v>0</v>
      </c>
      <c r="V82" s="663">
        <v>0</v>
      </c>
      <c r="W82" s="663">
        <v>0</v>
      </c>
      <c r="X82" s="663">
        <v>0</v>
      </c>
      <c r="Y82" s="663">
        <v>0</v>
      </c>
      <c r="Z82" s="663">
        <v>0</v>
      </c>
      <c r="AA82" s="663">
        <v>0</v>
      </c>
      <c r="AB82" s="663">
        <v>0</v>
      </c>
      <c r="AC82" s="663">
        <v>0</v>
      </c>
      <c r="AD82" s="663">
        <v>0</v>
      </c>
      <c r="AE82" s="663">
        <v>0</v>
      </c>
      <c r="AF82" s="663">
        <v>0</v>
      </c>
      <c r="AG82" s="663">
        <v>0</v>
      </c>
      <c r="AH82" s="663">
        <v>0</v>
      </c>
      <c r="AI82" s="663">
        <v>0</v>
      </c>
      <c r="AJ82" s="663">
        <v>0</v>
      </c>
      <c r="AK82" s="663"/>
      <c r="AL82" s="663">
        <v>0</v>
      </c>
      <c r="AM82" s="663">
        <v>0</v>
      </c>
      <c r="AN82" s="663">
        <v>0</v>
      </c>
      <c r="AO82" s="663">
        <v>0</v>
      </c>
      <c r="AP82" s="663">
        <v>0</v>
      </c>
      <c r="AQ82" s="663">
        <v>0</v>
      </c>
      <c r="AR82" s="663">
        <v>0</v>
      </c>
      <c r="AS82" s="663">
        <v>0</v>
      </c>
      <c r="AT82" s="663">
        <v>0</v>
      </c>
      <c r="AU82" s="663">
        <v>0</v>
      </c>
      <c r="AV82" s="663">
        <v>0</v>
      </c>
      <c r="AW82" s="663">
        <v>0</v>
      </c>
      <c r="AX82" s="663">
        <v>0</v>
      </c>
      <c r="AY82" s="663">
        <v>0</v>
      </c>
      <c r="AZ82" s="663">
        <v>0</v>
      </c>
      <c r="BA82" s="663">
        <v>0</v>
      </c>
      <c r="BB82" s="663">
        <v>0</v>
      </c>
      <c r="BC82" s="663">
        <v>0</v>
      </c>
      <c r="BD82" s="663">
        <v>0</v>
      </c>
      <c r="BE82" s="663">
        <v>0</v>
      </c>
      <c r="BF82" s="663">
        <v>0</v>
      </c>
      <c r="BG82" s="663">
        <v>0</v>
      </c>
      <c r="BH82" s="663">
        <v>0</v>
      </c>
      <c r="BI82" s="663">
        <v>0</v>
      </c>
      <c r="BJ82" s="663">
        <v>0</v>
      </c>
      <c r="BK82" s="663">
        <v>0</v>
      </c>
      <c r="BL82" s="663">
        <v>0</v>
      </c>
      <c r="BM82" s="663">
        <v>0</v>
      </c>
      <c r="BN82" s="663">
        <v>0</v>
      </c>
      <c r="BO82" s="663">
        <v>0</v>
      </c>
      <c r="BP82" s="663">
        <v>0</v>
      </c>
      <c r="BQ82" s="663">
        <v>0</v>
      </c>
      <c r="BR82" s="663">
        <v>0</v>
      </c>
      <c r="BS82" s="663">
        <v>0</v>
      </c>
      <c r="BT82" s="663">
        <v>0</v>
      </c>
      <c r="BU82" s="663">
        <v>0</v>
      </c>
      <c r="BV82" s="663">
        <v>0</v>
      </c>
      <c r="BW82" s="663">
        <v>0</v>
      </c>
      <c r="BX82" s="663">
        <v>0</v>
      </c>
      <c r="BY82" s="663">
        <v>0</v>
      </c>
      <c r="BZ82" s="663">
        <v>0</v>
      </c>
      <c r="CA82" s="663">
        <v>0</v>
      </c>
      <c r="CB82" s="663">
        <v>0</v>
      </c>
      <c r="CC82" s="663">
        <v>0</v>
      </c>
      <c r="CD82" s="663">
        <v>0</v>
      </c>
      <c r="CE82" s="663">
        <v>0</v>
      </c>
      <c r="CF82" s="663">
        <v>0</v>
      </c>
      <c r="CG82" s="663">
        <v>0</v>
      </c>
      <c r="CH82" s="663">
        <v>0</v>
      </c>
      <c r="CI82" s="663">
        <v>0</v>
      </c>
      <c r="CJ82" s="663">
        <v>0</v>
      </c>
      <c r="CK82" s="663">
        <v>0</v>
      </c>
      <c r="CL82" s="663">
        <v>0</v>
      </c>
      <c r="CM82" s="663">
        <v>0</v>
      </c>
      <c r="CN82" s="663">
        <v>0</v>
      </c>
      <c r="CO82" s="663">
        <v>0</v>
      </c>
      <c r="CP82" s="663">
        <v>0</v>
      </c>
      <c r="CQ82" s="663">
        <v>0</v>
      </c>
      <c r="CR82" s="663">
        <v>0</v>
      </c>
      <c r="CS82" s="663">
        <v>0</v>
      </c>
      <c r="CT82" s="663">
        <v>0</v>
      </c>
      <c r="CU82" s="663">
        <v>0</v>
      </c>
      <c r="CV82" s="663">
        <v>0</v>
      </c>
      <c r="CW82" s="663">
        <v>0</v>
      </c>
      <c r="CX82" s="663">
        <v>0</v>
      </c>
      <c r="CY82" s="663">
        <v>0</v>
      </c>
      <c r="CZ82" s="663">
        <v>0</v>
      </c>
      <c r="DA82" s="663">
        <v>0</v>
      </c>
      <c r="DB82" s="663">
        <v>0</v>
      </c>
      <c r="DC82" s="663">
        <v>0</v>
      </c>
      <c r="DD82" s="663">
        <v>0</v>
      </c>
      <c r="DE82" s="663">
        <v>0</v>
      </c>
      <c r="DF82" s="663">
        <v>0</v>
      </c>
      <c r="DG82" s="663">
        <v>0</v>
      </c>
      <c r="DH82" s="663">
        <v>0</v>
      </c>
      <c r="DI82" s="663">
        <v>0</v>
      </c>
      <c r="DJ82" s="663">
        <v>0</v>
      </c>
      <c r="DK82" s="663">
        <v>0</v>
      </c>
      <c r="DL82" s="665">
        <v>0</v>
      </c>
      <c r="DM82" s="666">
        <v>0</v>
      </c>
      <c r="DN82" s="666">
        <v>0</v>
      </c>
      <c r="DO82" s="666">
        <v>0</v>
      </c>
      <c r="DP82" s="666">
        <v>0</v>
      </c>
      <c r="DQ82" s="663">
        <v>0</v>
      </c>
      <c r="DR82" s="663">
        <v>0</v>
      </c>
      <c r="DS82" s="663">
        <v>0</v>
      </c>
      <c r="DT82" s="663">
        <v>0</v>
      </c>
      <c r="DU82" s="663">
        <v>0</v>
      </c>
      <c r="DV82" s="663">
        <v>0</v>
      </c>
      <c r="DW82" s="663">
        <v>0</v>
      </c>
      <c r="DX82" s="663">
        <v>0</v>
      </c>
      <c r="DY82" s="663">
        <v>0</v>
      </c>
      <c r="DZ82" s="663">
        <v>0</v>
      </c>
      <c r="EA82" s="663">
        <v>0</v>
      </c>
      <c r="EB82" s="663">
        <v>0</v>
      </c>
      <c r="EC82" s="663">
        <v>0</v>
      </c>
      <c r="ED82" s="663">
        <v>0</v>
      </c>
      <c r="EE82" s="663">
        <v>0</v>
      </c>
      <c r="EF82" s="663">
        <v>0</v>
      </c>
      <c r="EG82" s="663">
        <v>0</v>
      </c>
      <c r="EH82" s="663">
        <v>0</v>
      </c>
      <c r="EI82" s="663">
        <v>0</v>
      </c>
      <c r="EJ82" s="663">
        <v>0</v>
      </c>
      <c r="EK82" s="663">
        <v>0</v>
      </c>
      <c r="EL82" s="663">
        <v>0</v>
      </c>
      <c r="EM82" s="663">
        <v>0</v>
      </c>
      <c r="EN82" s="663">
        <v>0</v>
      </c>
      <c r="EO82" s="663">
        <v>0</v>
      </c>
      <c r="EP82" s="663">
        <v>0</v>
      </c>
      <c r="EQ82" s="663">
        <v>0</v>
      </c>
      <c r="ER82" s="663">
        <v>0</v>
      </c>
      <c r="ES82" s="663">
        <f>K82+Q82+AC82+AI82+AO82+AU82+DC82+BA82+BG82+BM82+BS82+BY82+W82+CE82+CK82+CQ82+CW82+DI82+DO82+DU82+EA82+EG82+EM82</f>
        <v>0</v>
      </c>
      <c r="ET82" s="663">
        <f>L82+R82+AD82+AJ82+AP82+AV82+BB82+BH82+BN82+BT82+BZ82+X82+CF82+CL82+CR82+CX82+DD82+DJ82+DP82+DV82+EB82+EH82+EN82</f>
        <v>0</v>
      </c>
      <c r="EU82" s="663">
        <v>0</v>
      </c>
      <c r="EV82" s="663">
        <v>0</v>
      </c>
      <c r="EW82" s="663">
        <v>0</v>
      </c>
      <c r="EX82" s="663">
        <v>0</v>
      </c>
      <c r="EY82" s="667">
        <f>E82+ES82</f>
        <v>0</v>
      </c>
      <c r="EZ82" s="666">
        <f>ET82+F82</f>
        <v>0</v>
      </c>
      <c r="FA82" s="663">
        <v>0</v>
      </c>
    </row>
    <row r="83" spans="1:157" x14ac:dyDescent="0.2">
      <c r="A83" s="649" t="s">
        <v>188</v>
      </c>
      <c r="B83" s="663">
        <v>0</v>
      </c>
      <c r="C83" s="663">
        <v>0</v>
      </c>
      <c r="D83" s="663">
        <v>0</v>
      </c>
      <c r="E83" s="663">
        <v>0</v>
      </c>
      <c r="F83" s="663">
        <v>0</v>
      </c>
      <c r="G83" s="663">
        <v>0</v>
      </c>
      <c r="H83" s="664">
        <v>0</v>
      </c>
      <c r="I83" s="664">
        <v>0</v>
      </c>
      <c r="J83" s="664">
        <v>0</v>
      </c>
      <c r="K83" s="664">
        <v>0</v>
      </c>
      <c r="L83" s="664">
        <v>0</v>
      </c>
      <c r="M83" s="663">
        <v>0</v>
      </c>
      <c r="N83" s="663">
        <v>0</v>
      </c>
      <c r="O83" s="663">
        <v>0</v>
      </c>
      <c r="P83" s="663">
        <v>0</v>
      </c>
      <c r="Q83" s="663">
        <v>0</v>
      </c>
      <c r="R83" s="663">
        <v>0</v>
      </c>
      <c r="S83" s="663">
        <v>0</v>
      </c>
      <c r="T83" s="663">
        <v>0</v>
      </c>
      <c r="U83" s="663">
        <v>0</v>
      </c>
      <c r="V83" s="663">
        <v>0</v>
      </c>
      <c r="W83" s="663">
        <v>0</v>
      </c>
      <c r="X83" s="663">
        <v>0</v>
      </c>
      <c r="Y83" s="663">
        <v>0</v>
      </c>
      <c r="Z83" s="663">
        <v>0</v>
      </c>
      <c r="AA83" s="663">
        <v>0</v>
      </c>
      <c r="AB83" s="663">
        <v>0</v>
      </c>
      <c r="AC83" s="663">
        <v>0</v>
      </c>
      <c r="AD83" s="663">
        <v>0</v>
      </c>
      <c r="AE83" s="663">
        <v>0</v>
      </c>
      <c r="AF83" s="663">
        <v>0</v>
      </c>
      <c r="AG83" s="663">
        <v>0</v>
      </c>
      <c r="AH83" s="663">
        <v>0</v>
      </c>
      <c r="AI83" s="663">
        <v>0</v>
      </c>
      <c r="AJ83" s="663">
        <v>0</v>
      </c>
      <c r="AK83" s="663"/>
      <c r="AL83" s="663">
        <v>0</v>
      </c>
      <c r="AM83" s="663">
        <v>0</v>
      </c>
      <c r="AN83" s="663">
        <v>0</v>
      </c>
      <c r="AO83" s="663">
        <v>0</v>
      </c>
      <c r="AP83" s="663">
        <v>0</v>
      </c>
      <c r="AQ83" s="663">
        <v>0</v>
      </c>
      <c r="AR83" s="663">
        <v>0</v>
      </c>
      <c r="AS83" s="663">
        <v>0</v>
      </c>
      <c r="AT83" s="663">
        <v>0</v>
      </c>
      <c r="AU83" s="663">
        <v>0</v>
      </c>
      <c r="AV83" s="663">
        <v>0</v>
      </c>
      <c r="AW83" s="663">
        <v>0</v>
      </c>
      <c r="AX83" s="663">
        <v>0</v>
      </c>
      <c r="AY83" s="663">
        <v>0</v>
      </c>
      <c r="AZ83" s="663">
        <v>0</v>
      </c>
      <c r="BA83" s="663">
        <v>0</v>
      </c>
      <c r="BB83" s="663">
        <v>0</v>
      </c>
      <c r="BC83" s="663">
        <v>0</v>
      </c>
      <c r="BD83" s="663">
        <v>0</v>
      </c>
      <c r="BE83" s="663">
        <v>0</v>
      </c>
      <c r="BF83" s="663">
        <v>0</v>
      </c>
      <c r="BG83" s="663">
        <v>0</v>
      </c>
      <c r="BH83" s="663">
        <v>0</v>
      </c>
      <c r="BI83" s="663">
        <v>0</v>
      </c>
      <c r="BJ83" s="663">
        <v>0</v>
      </c>
      <c r="BK83" s="663">
        <v>0</v>
      </c>
      <c r="BL83" s="663">
        <v>0</v>
      </c>
      <c r="BM83" s="663">
        <v>0</v>
      </c>
      <c r="BN83" s="663">
        <v>0</v>
      </c>
      <c r="BO83" s="663">
        <v>0</v>
      </c>
      <c r="BP83" s="663">
        <v>0</v>
      </c>
      <c r="BQ83" s="663">
        <v>0</v>
      </c>
      <c r="BR83" s="663">
        <v>0</v>
      </c>
      <c r="BS83" s="663">
        <v>0</v>
      </c>
      <c r="BT83" s="663">
        <v>0</v>
      </c>
      <c r="BU83" s="663">
        <v>0</v>
      </c>
      <c r="BV83" s="663">
        <v>0</v>
      </c>
      <c r="BW83" s="663">
        <v>0</v>
      </c>
      <c r="BX83" s="663">
        <v>0</v>
      </c>
      <c r="BY83" s="663">
        <v>0</v>
      </c>
      <c r="BZ83" s="663">
        <v>0</v>
      </c>
      <c r="CA83" s="663">
        <v>0</v>
      </c>
      <c r="CB83" s="663">
        <v>0</v>
      </c>
      <c r="CC83" s="663">
        <v>0</v>
      </c>
      <c r="CD83" s="663">
        <v>0</v>
      </c>
      <c r="CE83" s="663">
        <v>0</v>
      </c>
      <c r="CF83" s="663">
        <v>0</v>
      </c>
      <c r="CG83" s="663">
        <v>0</v>
      </c>
      <c r="CH83" s="663">
        <v>0</v>
      </c>
      <c r="CI83" s="663">
        <v>0</v>
      </c>
      <c r="CJ83" s="663">
        <v>0</v>
      </c>
      <c r="CK83" s="663">
        <v>0</v>
      </c>
      <c r="CL83" s="663">
        <v>0</v>
      </c>
      <c r="CM83" s="663">
        <v>0</v>
      </c>
      <c r="CN83" s="663">
        <v>0</v>
      </c>
      <c r="CO83" s="663">
        <v>0</v>
      </c>
      <c r="CP83" s="663">
        <v>0</v>
      </c>
      <c r="CQ83" s="663">
        <v>0</v>
      </c>
      <c r="CR83" s="663">
        <v>0</v>
      </c>
      <c r="CS83" s="663">
        <v>0</v>
      </c>
      <c r="CT83" s="663">
        <v>0</v>
      </c>
      <c r="CU83" s="663">
        <v>0</v>
      </c>
      <c r="CV83" s="663">
        <v>0</v>
      </c>
      <c r="CW83" s="663">
        <v>0</v>
      </c>
      <c r="CX83" s="663">
        <v>0</v>
      </c>
      <c r="CY83" s="663">
        <v>0</v>
      </c>
      <c r="CZ83" s="663">
        <v>0</v>
      </c>
      <c r="DA83" s="663">
        <v>0</v>
      </c>
      <c r="DB83" s="663">
        <v>0</v>
      </c>
      <c r="DC83" s="663">
        <v>0</v>
      </c>
      <c r="DD83" s="663">
        <v>0</v>
      </c>
      <c r="DE83" s="663">
        <v>0</v>
      </c>
      <c r="DF83" s="663">
        <v>0</v>
      </c>
      <c r="DG83" s="663">
        <v>0</v>
      </c>
      <c r="DH83" s="663">
        <v>0</v>
      </c>
      <c r="DI83" s="663">
        <v>0</v>
      </c>
      <c r="DJ83" s="663">
        <v>0</v>
      </c>
      <c r="DK83" s="663">
        <v>0</v>
      </c>
      <c r="DL83" s="665">
        <v>0</v>
      </c>
      <c r="DM83" s="666">
        <v>0</v>
      </c>
      <c r="DN83" s="666">
        <v>0</v>
      </c>
      <c r="DO83" s="666">
        <v>0</v>
      </c>
      <c r="DP83" s="666">
        <v>0</v>
      </c>
      <c r="DQ83" s="663">
        <v>0</v>
      </c>
      <c r="DR83" s="663">
        <v>0</v>
      </c>
      <c r="DS83" s="663">
        <v>0</v>
      </c>
      <c r="DT83" s="663">
        <v>0</v>
      </c>
      <c r="DU83" s="663">
        <v>0</v>
      </c>
      <c r="DV83" s="663">
        <v>0</v>
      </c>
      <c r="DW83" s="663">
        <v>0</v>
      </c>
      <c r="DX83" s="663">
        <v>0</v>
      </c>
      <c r="DY83" s="663">
        <v>0</v>
      </c>
      <c r="DZ83" s="663">
        <v>0</v>
      </c>
      <c r="EA83" s="663">
        <v>0</v>
      </c>
      <c r="EB83" s="663">
        <v>0</v>
      </c>
      <c r="EC83" s="663">
        <v>0</v>
      </c>
      <c r="ED83" s="663">
        <v>0</v>
      </c>
      <c r="EE83" s="663">
        <v>0</v>
      </c>
      <c r="EF83" s="663">
        <v>0</v>
      </c>
      <c r="EG83" s="663">
        <v>0</v>
      </c>
      <c r="EH83" s="663">
        <v>0</v>
      </c>
      <c r="EI83" s="663">
        <v>0</v>
      </c>
      <c r="EJ83" s="663">
        <v>0</v>
      </c>
      <c r="EK83" s="663">
        <v>0</v>
      </c>
      <c r="EL83" s="663">
        <v>0</v>
      </c>
      <c r="EM83" s="663">
        <v>0</v>
      </c>
      <c r="EN83" s="663">
        <v>0</v>
      </c>
      <c r="EO83" s="663">
        <v>0</v>
      </c>
      <c r="EP83" s="663">
        <v>0</v>
      </c>
      <c r="EQ83" s="663">
        <v>0</v>
      </c>
      <c r="ER83" s="663">
        <v>0</v>
      </c>
      <c r="ES83" s="663">
        <f>K83+Q83+AC83+AI83+AO83+AU83+DC83+BA83+BG83+BM83+BS83+BY83+W83+CE83+CK83+CQ83+CW83+DI83+DO83+DU83+EA83+EG83+EM83</f>
        <v>0</v>
      </c>
      <c r="ET83" s="663">
        <f>L83+R83+AD83+AJ83+AP83+AV83+BB83+BH83+BN83+BT83+BZ83+X83+CF83+CL83+CR83+CX83+DD83+DJ83+DP83+DV83+EB83+EH83+EN83</f>
        <v>0</v>
      </c>
      <c r="EU83" s="663">
        <v>0</v>
      </c>
      <c r="EV83" s="663">
        <v>0</v>
      </c>
      <c r="EW83" s="663">
        <v>0</v>
      </c>
      <c r="EX83" s="663">
        <v>0</v>
      </c>
      <c r="EY83" s="667">
        <f>E83+ES83</f>
        <v>0</v>
      </c>
      <c r="EZ83" s="666">
        <f>ET83+F83</f>
        <v>0</v>
      </c>
      <c r="FA83" s="663">
        <v>0</v>
      </c>
    </row>
    <row r="84" spans="1:157" x14ac:dyDescent="0.2">
      <c r="A84" s="649" t="s">
        <v>187</v>
      </c>
      <c r="B84" s="663">
        <v>0</v>
      </c>
      <c r="C84" s="663">
        <v>0</v>
      </c>
      <c r="D84" s="663">
        <v>0</v>
      </c>
      <c r="E84" s="663">
        <v>0</v>
      </c>
      <c r="F84" s="663">
        <v>0</v>
      </c>
      <c r="G84" s="663">
        <v>0</v>
      </c>
      <c r="H84" s="664">
        <v>0</v>
      </c>
      <c r="I84" s="664">
        <v>0</v>
      </c>
      <c r="J84" s="664">
        <v>0</v>
      </c>
      <c r="K84" s="664">
        <v>0</v>
      </c>
      <c r="L84" s="664">
        <v>0</v>
      </c>
      <c r="M84" s="663">
        <v>0</v>
      </c>
      <c r="N84" s="663">
        <v>0</v>
      </c>
      <c r="O84" s="663">
        <v>0</v>
      </c>
      <c r="P84" s="663">
        <v>0</v>
      </c>
      <c r="Q84" s="663">
        <v>0</v>
      </c>
      <c r="R84" s="663">
        <v>0</v>
      </c>
      <c r="S84" s="663">
        <v>0</v>
      </c>
      <c r="T84" s="663">
        <v>0</v>
      </c>
      <c r="U84" s="663">
        <v>0</v>
      </c>
      <c r="V84" s="663">
        <v>0</v>
      </c>
      <c r="W84" s="663">
        <v>0</v>
      </c>
      <c r="X84" s="663">
        <v>0</v>
      </c>
      <c r="Y84" s="663">
        <v>0</v>
      </c>
      <c r="Z84" s="663">
        <v>0</v>
      </c>
      <c r="AA84" s="663">
        <v>0</v>
      </c>
      <c r="AB84" s="663">
        <v>0</v>
      </c>
      <c r="AC84" s="663">
        <v>0</v>
      </c>
      <c r="AD84" s="663">
        <v>0</v>
      </c>
      <c r="AE84" s="663">
        <v>0</v>
      </c>
      <c r="AF84" s="663">
        <v>0</v>
      </c>
      <c r="AG84" s="663">
        <v>0</v>
      </c>
      <c r="AH84" s="663">
        <v>0</v>
      </c>
      <c r="AI84" s="663">
        <v>0</v>
      </c>
      <c r="AJ84" s="663">
        <v>0</v>
      </c>
      <c r="AK84" s="663"/>
      <c r="AL84" s="663">
        <v>0</v>
      </c>
      <c r="AM84" s="663">
        <v>0</v>
      </c>
      <c r="AN84" s="663">
        <v>0</v>
      </c>
      <c r="AO84" s="663">
        <v>0</v>
      </c>
      <c r="AP84" s="663">
        <v>0</v>
      </c>
      <c r="AQ84" s="663">
        <v>0</v>
      </c>
      <c r="AR84" s="663">
        <v>0</v>
      </c>
      <c r="AS84" s="663">
        <v>0</v>
      </c>
      <c r="AT84" s="663">
        <v>0</v>
      </c>
      <c r="AU84" s="663">
        <v>0</v>
      </c>
      <c r="AV84" s="663">
        <v>0</v>
      </c>
      <c r="AW84" s="663">
        <v>0</v>
      </c>
      <c r="AX84" s="663">
        <v>0</v>
      </c>
      <c r="AY84" s="663">
        <v>0</v>
      </c>
      <c r="AZ84" s="663">
        <v>0</v>
      </c>
      <c r="BA84" s="663">
        <v>0</v>
      </c>
      <c r="BB84" s="663">
        <v>0</v>
      </c>
      <c r="BC84" s="663">
        <v>0</v>
      </c>
      <c r="BD84" s="663">
        <v>0</v>
      </c>
      <c r="BE84" s="663">
        <v>0</v>
      </c>
      <c r="BF84" s="663">
        <v>0</v>
      </c>
      <c r="BG84" s="663">
        <v>0</v>
      </c>
      <c r="BH84" s="663">
        <v>0</v>
      </c>
      <c r="BI84" s="663">
        <v>0</v>
      </c>
      <c r="BJ84" s="663">
        <v>0</v>
      </c>
      <c r="BK84" s="663">
        <v>0</v>
      </c>
      <c r="BL84" s="663">
        <v>0</v>
      </c>
      <c r="BM84" s="663">
        <v>0</v>
      </c>
      <c r="BN84" s="663">
        <v>0</v>
      </c>
      <c r="BO84" s="663">
        <v>0</v>
      </c>
      <c r="BP84" s="663">
        <v>0</v>
      </c>
      <c r="BQ84" s="663">
        <v>0</v>
      </c>
      <c r="BR84" s="663">
        <v>0</v>
      </c>
      <c r="BS84" s="663">
        <v>0</v>
      </c>
      <c r="BT84" s="663">
        <v>0</v>
      </c>
      <c r="BU84" s="663">
        <v>0</v>
      </c>
      <c r="BV84" s="663">
        <v>0</v>
      </c>
      <c r="BW84" s="663">
        <v>0</v>
      </c>
      <c r="BX84" s="663">
        <v>0</v>
      </c>
      <c r="BY84" s="663">
        <v>0</v>
      </c>
      <c r="BZ84" s="663">
        <v>0</v>
      </c>
      <c r="CA84" s="663">
        <v>0</v>
      </c>
      <c r="CB84" s="663">
        <v>0</v>
      </c>
      <c r="CC84" s="663">
        <v>0</v>
      </c>
      <c r="CD84" s="663">
        <v>0</v>
      </c>
      <c r="CE84" s="663">
        <v>0</v>
      </c>
      <c r="CF84" s="663">
        <v>0</v>
      </c>
      <c r="CG84" s="663">
        <v>0</v>
      </c>
      <c r="CH84" s="663">
        <v>0</v>
      </c>
      <c r="CI84" s="663">
        <v>0</v>
      </c>
      <c r="CJ84" s="663">
        <v>0</v>
      </c>
      <c r="CK84" s="663">
        <v>0</v>
      </c>
      <c r="CL84" s="663">
        <v>0</v>
      </c>
      <c r="CM84" s="663">
        <v>0</v>
      </c>
      <c r="CN84" s="663">
        <v>0</v>
      </c>
      <c r="CO84" s="663">
        <v>0</v>
      </c>
      <c r="CP84" s="663">
        <v>0</v>
      </c>
      <c r="CQ84" s="663">
        <v>0</v>
      </c>
      <c r="CR84" s="663">
        <v>0</v>
      </c>
      <c r="CS84" s="663">
        <v>0</v>
      </c>
      <c r="CT84" s="663">
        <v>0</v>
      </c>
      <c r="CU84" s="663">
        <v>0</v>
      </c>
      <c r="CV84" s="663">
        <v>0</v>
      </c>
      <c r="CW84" s="663">
        <v>0</v>
      </c>
      <c r="CX84" s="663">
        <v>0</v>
      </c>
      <c r="CY84" s="663">
        <v>0</v>
      </c>
      <c r="CZ84" s="663">
        <v>0</v>
      </c>
      <c r="DA84" s="663">
        <v>0</v>
      </c>
      <c r="DB84" s="663">
        <v>0</v>
      </c>
      <c r="DC84" s="663">
        <v>0</v>
      </c>
      <c r="DD84" s="663">
        <v>0</v>
      </c>
      <c r="DE84" s="663">
        <v>0</v>
      </c>
      <c r="DF84" s="663">
        <v>0</v>
      </c>
      <c r="DG84" s="663">
        <v>0</v>
      </c>
      <c r="DH84" s="663">
        <v>0</v>
      </c>
      <c r="DI84" s="663">
        <v>0</v>
      </c>
      <c r="DJ84" s="663">
        <v>0</v>
      </c>
      <c r="DK84" s="663">
        <v>0</v>
      </c>
      <c r="DL84" s="665">
        <v>0</v>
      </c>
      <c r="DM84" s="666">
        <v>0</v>
      </c>
      <c r="DN84" s="666">
        <v>0</v>
      </c>
      <c r="DO84" s="666">
        <v>0</v>
      </c>
      <c r="DP84" s="666">
        <v>0</v>
      </c>
      <c r="DQ84" s="663">
        <v>0</v>
      </c>
      <c r="DR84" s="663">
        <v>0</v>
      </c>
      <c r="DS84" s="663">
        <v>0</v>
      </c>
      <c r="DT84" s="663">
        <v>0</v>
      </c>
      <c r="DU84" s="663">
        <v>0</v>
      </c>
      <c r="DV84" s="663">
        <v>0</v>
      </c>
      <c r="DW84" s="663">
        <v>0</v>
      </c>
      <c r="DX84" s="663">
        <v>0</v>
      </c>
      <c r="DY84" s="663">
        <v>0</v>
      </c>
      <c r="DZ84" s="663">
        <v>0</v>
      </c>
      <c r="EA84" s="663">
        <v>0</v>
      </c>
      <c r="EB84" s="663">
        <v>0</v>
      </c>
      <c r="EC84" s="663">
        <v>0</v>
      </c>
      <c r="ED84" s="663">
        <v>0</v>
      </c>
      <c r="EE84" s="663">
        <v>0</v>
      </c>
      <c r="EF84" s="663">
        <v>0</v>
      </c>
      <c r="EG84" s="663">
        <v>0</v>
      </c>
      <c r="EH84" s="663">
        <v>0</v>
      </c>
      <c r="EI84" s="663">
        <v>0</v>
      </c>
      <c r="EJ84" s="663">
        <v>0</v>
      </c>
      <c r="EK84" s="663">
        <v>0</v>
      </c>
      <c r="EL84" s="663">
        <v>0</v>
      </c>
      <c r="EM84" s="663">
        <v>0</v>
      </c>
      <c r="EN84" s="663">
        <v>0</v>
      </c>
      <c r="EO84" s="663">
        <v>0</v>
      </c>
      <c r="EP84" s="663">
        <v>0</v>
      </c>
      <c r="EQ84" s="663">
        <v>0</v>
      </c>
      <c r="ER84" s="663"/>
      <c r="ES84" s="663">
        <f>K84+Q84+AC84+AI84+AO84+AU84+DC84+BA84+BG84+BM84+BS84+BY84+W84+CE84+CK84+CQ84+CW84+DI84+DO84+DU84+EA84+EG84+EM84</f>
        <v>0</v>
      </c>
      <c r="ET84" s="663">
        <f>L84+R84+AD84+AJ84+AP84+AV84+BB84+BH84+BN84+BT84+BZ84+X84+CF84+CL84+CR84+CX84+DD84+DJ84+DP84+DV84+EB84+EH84+EN84</f>
        <v>0</v>
      </c>
      <c r="EU84" s="663">
        <v>0</v>
      </c>
      <c r="EV84" s="663">
        <v>0</v>
      </c>
      <c r="EW84" s="663">
        <v>0</v>
      </c>
      <c r="EX84" s="663">
        <v>0</v>
      </c>
      <c r="EY84" s="667">
        <f>E84+ES84</f>
        <v>0</v>
      </c>
      <c r="EZ84" s="666">
        <f>ET84+F84</f>
        <v>0</v>
      </c>
      <c r="FA84" s="663">
        <v>0</v>
      </c>
    </row>
    <row r="85" spans="1:157" x14ac:dyDescent="0.2">
      <c r="A85" s="644" t="s">
        <v>186</v>
      </c>
      <c r="B85" s="669"/>
      <c r="C85" s="669"/>
      <c r="D85" s="669"/>
      <c r="E85" s="669"/>
      <c r="F85" s="669"/>
      <c r="G85" s="669"/>
      <c r="H85" s="668"/>
      <c r="I85" s="668"/>
      <c r="J85" s="668"/>
      <c r="K85" s="668"/>
      <c r="L85" s="668"/>
      <c r="M85" s="669"/>
      <c r="N85" s="663"/>
      <c r="O85" s="663"/>
      <c r="P85" s="663"/>
      <c r="Q85" s="663"/>
      <c r="R85" s="663"/>
      <c r="S85" s="669"/>
      <c r="T85" s="663"/>
      <c r="U85" s="663"/>
      <c r="V85" s="663"/>
      <c r="W85" s="663"/>
      <c r="X85" s="663"/>
      <c r="Y85" s="669"/>
      <c r="Z85" s="663"/>
      <c r="AA85" s="663"/>
      <c r="AB85" s="663"/>
      <c r="AC85" s="663"/>
      <c r="AD85" s="663"/>
      <c r="AE85" s="669"/>
      <c r="AF85" s="663"/>
      <c r="AG85" s="663"/>
      <c r="AH85" s="663"/>
      <c r="AI85" s="663"/>
      <c r="AJ85" s="663"/>
      <c r="AK85" s="669"/>
      <c r="AL85" s="663"/>
      <c r="AM85" s="663"/>
      <c r="AN85" s="663"/>
      <c r="AO85" s="663"/>
      <c r="AP85" s="663"/>
      <c r="AQ85" s="669"/>
      <c r="AR85" s="663"/>
      <c r="AS85" s="663"/>
      <c r="AT85" s="663"/>
      <c r="AU85" s="663"/>
      <c r="AV85" s="663"/>
      <c r="AW85" s="669"/>
      <c r="AX85" s="663"/>
      <c r="AY85" s="663"/>
      <c r="AZ85" s="663"/>
      <c r="BA85" s="663"/>
      <c r="BB85" s="663"/>
      <c r="BC85" s="669"/>
      <c r="BD85" s="663"/>
      <c r="BE85" s="663"/>
      <c r="BF85" s="663"/>
      <c r="BG85" s="663"/>
      <c r="BH85" s="663"/>
      <c r="BI85" s="669"/>
      <c r="BJ85" s="663"/>
      <c r="BK85" s="663"/>
      <c r="BL85" s="663"/>
      <c r="BM85" s="663"/>
      <c r="BN85" s="663"/>
      <c r="BO85" s="669"/>
      <c r="BP85" s="663"/>
      <c r="BQ85" s="663"/>
      <c r="BR85" s="663"/>
      <c r="BS85" s="663"/>
      <c r="BT85" s="663"/>
      <c r="BU85" s="669"/>
      <c r="BV85" s="663"/>
      <c r="BW85" s="663"/>
      <c r="BX85" s="663"/>
      <c r="BY85" s="663"/>
      <c r="BZ85" s="663"/>
      <c r="CA85" s="669"/>
      <c r="CB85" s="663"/>
      <c r="CC85" s="663"/>
      <c r="CD85" s="663"/>
      <c r="CE85" s="663"/>
      <c r="CF85" s="663"/>
      <c r="CG85" s="669"/>
      <c r="CH85" s="670"/>
      <c r="CI85" s="663"/>
      <c r="CJ85" s="663"/>
      <c r="CK85" s="663"/>
      <c r="CL85" s="663"/>
      <c r="CM85" s="669"/>
      <c r="CN85" s="663"/>
      <c r="CO85" s="663"/>
      <c r="CP85" s="663"/>
      <c r="CQ85" s="663"/>
      <c r="CR85" s="663"/>
      <c r="CS85" s="669"/>
      <c r="CT85" s="663"/>
      <c r="CU85" s="663"/>
      <c r="CV85" s="663"/>
      <c r="CW85" s="663"/>
      <c r="CX85" s="663"/>
      <c r="CY85" s="669"/>
      <c r="CZ85" s="663"/>
      <c r="DA85" s="663"/>
      <c r="DB85" s="663"/>
      <c r="DC85" s="663"/>
      <c r="DD85" s="663"/>
      <c r="DE85" s="669"/>
      <c r="DF85" s="663"/>
      <c r="DG85" s="663"/>
      <c r="DH85" s="663"/>
      <c r="DI85" s="663"/>
      <c r="DJ85" s="663"/>
      <c r="DK85" s="669"/>
      <c r="DL85" s="665"/>
      <c r="DM85" s="666"/>
      <c r="DN85" s="666"/>
      <c r="DO85" s="666"/>
      <c r="DP85" s="666"/>
      <c r="DQ85" s="669"/>
      <c r="DR85" s="663"/>
      <c r="DS85" s="663"/>
      <c r="DT85" s="663"/>
      <c r="DU85" s="663"/>
      <c r="DV85" s="663"/>
      <c r="DW85" s="669"/>
      <c r="DX85" s="663"/>
      <c r="DY85" s="663"/>
      <c r="DZ85" s="663"/>
      <c r="EA85" s="663"/>
      <c r="EB85" s="663"/>
      <c r="EC85" s="669"/>
      <c r="ED85" s="663"/>
      <c r="EE85" s="663"/>
      <c r="EF85" s="663"/>
      <c r="EG85" s="663"/>
      <c r="EH85" s="663"/>
      <c r="EI85" s="669"/>
      <c r="EJ85" s="663"/>
      <c r="EK85" s="663"/>
      <c r="EL85" s="663"/>
      <c r="EM85" s="663"/>
      <c r="EN85" s="663"/>
      <c r="EO85" s="669"/>
      <c r="EP85" s="663"/>
      <c r="EQ85" s="663"/>
      <c r="ER85" s="663"/>
      <c r="ES85" s="663"/>
      <c r="ET85" s="663"/>
      <c r="EU85" s="669"/>
      <c r="EV85" s="669"/>
      <c r="EW85" s="669"/>
      <c r="EX85" s="669"/>
      <c r="EY85" s="673"/>
      <c r="EZ85" s="666"/>
      <c r="FA85" s="669"/>
    </row>
    <row r="86" spans="1:157" ht="25.5" x14ac:dyDescent="0.2">
      <c r="A86" s="650" t="s">
        <v>757</v>
      </c>
      <c r="B86" s="674">
        <v>290417.71000000002</v>
      </c>
      <c r="C86" s="674">
        <v>291167.89499999996</v>
      </c>
      <c r="D86" s="674">
        <v>290863.19800000003</v>
      </c>
      <c r="E86" s="674">
        <v>289188.76980000007</v>
      </c>
      <c r="F86" s="674">
        <v>286225.40624999994</v>
      </c>
      <c r="G86" s="674">
        <v>280741.35444999998</v>
      </c>
      <c r="H86" s="675">
        <v>1870.1880000000001</v>
      </c>
      <c r="I86" s="675">
        <v>1815.8429999999996</v>
      </c>
      <c r="J86" s="675">
        <v>1877.3500000000004</v>
      </c>
      <c r="K86" s="675">
        <v>1918.3389999999999</v>
      </c>
      <c r="L86" s="675">
        <v>1969.8019999999999</v>
      </c>
      <c r="M86" s="674">
        <v>2008.8079999999998</v>
      </c>
      <c r="N86" s="674">
        <v>291.05</v>
      </c>
      <c r="O86" s="674">
        <v>325.33900000000006</v>
      </c>
      <c r="P86" s="674">
        <v>341.62900000000002</v>
      </c>
      <c r="Q86" s="674">
        <v>348.45299999999997</v>
      </c>
      <c r="R86" s="674">
        <v>335.32099999999997</v>
      </c>
      <c r="S86" s="674">
        <v>311.59999999999997</v>
      </c>
      <c r="T86" s="674">
        <v>556.84199999999998</v>
      </c>
      <c r="U86" s="674">
        <v>616.30300000000011</v>
      </c>
      <c r="V86" s="674">
        <v>661.61099999999988</v>
      </c>
      <c r="W86" s="674">
        <v>643.86999999999989</v>
      </c>
      <c r="X86" s="674">
        <v>621.41600000000005</v>
      </c>
      <c r="Y86" s="674">
        <v>605.97300000000007</v>
      </c>
      <c r="Z86" s="674">
        <v>516.85299999999995</v>
      </c>
      <c r="AA86" s="674">
        <v>493.29399999999998</v>
      </c>
      <c r="AB86" s="674">
        <v>479.60899999999992</v>
      </c>
      <c r="AC86" s="674">
        <v>443.06200000000001</v>
      </c>
      <c r="AD86" s="674">
        <v>408.77599999999995</v>
      </c>
      <c r="AE86" s="674">
        <v>395.03699999999998</v>
      </c>
      <c r="AF86" s="674">
        <v>4080.3029999999999</v>
      </c>
      <c r="AG86" s="674">
        <v>3890.8600000000006</v>
      </c>
      <c r="AH86" s="674">
        <v>3819.5859999999993</v>
      </c>
      <c r="AI86" s="674">
        <v>3657.9819999999995</v>
      </c>
      <c r="AJ86" s="674">
        <v>3711.8770000000004</v>
      </c>
      <c r="AK86" s="674">
        <v>3692.8999999999992</v>
      </c>
      <c r="AL86" s="674">
        <v>449.96000000000004</v>
      </c>
      <c r="AM86" s="674">
        <v>509.40100000000001</v>
      </c>
      <c r="AN86" s="674">
        <v>608.31700000000001</v>
      </c>
      <c r="AO86" s="674">
        <v>667.80299999999977</v>
      </c>
      <c r="AP86" s="674">
        <v>680.99800000000016</v>
      </c>
      <c r="AQ86" s="674">
        <v>719.85700000000008</v>
      </c>
      <c r="AR86" s="674">
        <v>338.08500000000004</v>
      </c>
      <c r="AS86" s="674">
        <v>391.5</v>
      </c>
      <c r="AT86" s="674">
        <v>462.40800000000002</v>
      </c>
      <c r="AU86" s="674">
        <v>552.62699999999995</v>
      </c>
      <c r="AV86" s="674">
        <v>658.63700000000006</v>
      </c>
      <c r="AW86" s="674">
        <v>757.09100000000001</v>
      </c>
      <c r="AX86" s="674">
        <v>117.13600000000001</v>
      </c>
      <c r="AY86" s="674">
        <v>167.62199999999999</v>
      </c>
      <c r="AZ86" s="674">
        <v>225.85800000000003</v>
      </c>
      <c r="BA86" s="674">
        <v>271.95999999999998</v>
      </c>
      <c r="BB86" s="674">
        <v>312.13599999999997</v>
      </c>
      <c r="BC86" s="674">
        <v>335.79399999999998</v>
      </c>
      <c r="BD86" s="674">
        <v>1288.6489999999999</v>
      </c>
      <c r="BE86" s="674">
        <v>1394.3020000000001</v>
      </c>
      <c r="BF86" s="674">
        <v>1505.97</v>
      </c>
      <c r="BG86" s="674">
        <v>1582.3969999999999</v>
      </c>
      <c r="BH86" s="674">
        <v>1601.1800000000003</v>
      </c>
      <c r="BI86" s="674">
        <v>1595.1209999999999</v>
      </c>
      <c r="BJ86" s="674">
        <v>330.29599999999999</v>
      </c>
      <c r="BK86" s="674">
        <v>363.10800000000006</v>
      </c>
      <c r="BL86" s="674">
        <v>374.44499999999999</v>
      </c>
      <c r="BM86" s="674">
        <v>382.73900000000009</v>
      </c>
      <c r="BN86" s="674">
        <v>382.10700000000003</v>
      </c>
      <c r="BO86" s="674">
        <v>379.01100000000008</v>
      </c>
      <c r="BP86" s="674">
        <v>4997.2150000000001</v>
      </c>
      <c r="BQ86" s="674">
        <v>5615.9309999999996</v>
      </c>
      <c r="BR86" s="674">
        <v>5747.8530000000001</v>
      </c>
      <c r="BS86" s="674">
        <v>5734.9670000000006</v>
      </c>
      <c r="BT86" s="674">
        <v>5722.6930000000011</v>
      </c>
      <c r="BU86" s="674">
        <v>5763.9890000000005</v>
      </c>
      <c r="BV86" s="674">
        <v>4699.3600000000006</v>
      </c>
      <c r="BW86" s="674">
        <v>4834.351999999999</v>
      </c>
      <c r="BX86" s="674">
        <v>5068.1480000000001</v>
      </c>
      <c r="BY86" s="674">
        <v>5097.3689999999988</v>
      </c>
      <c r="BZ86" s="674">
        <v>5090.1790000000001</v>
      </c>
      <c r="CA86" s="674">
        <v>5163.2590000000009</v>
      </c>
      <c r="CB86" s="674">
        <v>450.80100000000004</v>
      </c>
      <c r="CC86" s="674">
        <v>556.44799999999998</v>
      </c>
      <c r="CD86" s="674">
        <v>648.6400000000001</v>
      </c>
      <c r="CE86" s="674">
        <v>757.02000000000021</v>
      </c>
      <c r="CF86" s="674">
        <v>861.2320000000002</v>
      </c>
      <c r="CG86" s="674">
        <v>1044.0419999999999</v>
      </c>
      <c r="CH86" s="674">
        <v>1381.0059999999999</v>
      </c>
      <c r="CI86" s="674">
        <v>1567.52</v>
      </c>
      <c r="CJ86" s="674">
        <v>1750.6389999999999</v>
      </c>
      <c r="CK86" s="674">
        <v>1898.433</v>
      </c>
      <c r="CL86" s="674">
        <v>2019.367</v>
      </c>
      <c r="CM86" s="674">
        <v>2145.3689999999997</v>
      </c>
      <c r="CN86" s="674">
        <v>3907.8719999999998</v>
      </c>
      <c r="CO86" s="674">
        <v>4080.4140000000002</v>
      </c>
      <c r="CP86" s="674">
        <v>4316.0699999999979</v>
      </c>
      <c r="CQ86" s="674">
        <v>4383.6909999999989</v>
      </c>
      <c r="CR86" s="674">
        <v>4582.1629999999996</v>
      </c>
      <c r="CS86" s="674">
        <v>4770.0930000000008</v>
      </c>
      <c r="CT86" s="674">
        <v>1107.5999999999997</v>
      </c>
      <c r="CU86" s="674">
        <v>1175.6320000000001</v>
      </c>
      <c r="CV86" s="674">
        <v>1257.952</v>
      </c>
      <c r="CW86" s="674">
        <v>1330.7150000000001</v>
      </c>
      <c r="CX86" s="674">
        <v>1440.9769999999999</v>
      </c>
      <c r="CY86" s="674">
        <v>1567.0129999999995</v>
      </c>
      <c r="CZ86" s="674">
        <v>212.98800000000003</v>
      </c>
      <c r="DA86" s="676">
        <v>280.12400000000002</v>
      </c>
      <c r="DB86" s="676">
        <v>325.31599999999997</v>
      </c>
      <c r="DC86" s="676">
        <v>329.14499999999998</v>
      </c>
      <c r="DD86" s="676">
        <v>337.18799999999999</v>
      </c>
      <c r="DE86" s="674">
        <v>342.57499999999999</v>
      </c>
      <c r="DF86" s="674">
        <v>2850.498000000001</v>
      </c>
      <c r="DG86" s="674">
        <v>2687.0970000000016</v>
      </c>
      <c r="DH86" s="674">
        <v>2586.7270000000003</v>
      </c>
      <c r="DI86" s="674">
        <v>2555.8210000000004</v>
      </c>
      <c r="DJ86" s="674">
        <v>2502.4330000000018</v>
      </c>
      <c r="DK86" s="674">
        <v>2396.5640000000008</v>
      </c>
      <c r="DL86" s="677">
        <v>271.52999999999997</v>
      </c>
      <c r="DM86" s="676">
        <v>259.24</v>
      </c>
      <c r="DN86" s="676">
        <v>250.69</v>
      </c>
      <c r="DO86" s="676">
        <v>239.809</v>
      </c>
      <c r="DP86" s="676">
        <v>227.37</v>
      </c>
      <c r="DQ86" s="674">
        <v>210.77799999999999</v>
      </c>
      <c r="DR86" s="674">
        <v>6031.9689999999991</v>
      </c>
      <c r="DS86" s="674">
        <v>6786.402</v>
      </c>
      <c r="DT86" s="674">
        <v>7609.3740000000016</v>
      </c>
      <c r="DU86" s="674">
        <v>7913.0660000000007</v>
      </c>
      <c r="DV86" s="674">
        <v>8625.08</v>
      </c>
      <c r="DW86" s="674">
        <v>9489.2769999999982</v>
      </c>
      <c r="DX86" s="674">
        <v>584.73899999999992</v>
      </c>
      <c r="DY86" s="674">
        <v>683.14300000000014</v>
      </c>
      <c r="DZ86" s="674">
        <v>827.44400000000019</v>
      </c>
      <c r="EA86" s="674">
        <v>926.59600000000012</v>
      </c>
      <c r="EB86" s="674">
        <v>1037.2339999999999</v>
      </c>
      <c r="EC86" s="674">
        <v>1087.3429999999998</v>
      </c>
      <c r="ED86" s="674">
        <v>434.66800000000001</v>
      </c>
      <c r="EE86" s="674">
        <v>472.45299999999997</v>
      </c>
      <c r="EF86" s="674">
        <v>498.96899999999999</v>
      </c>
      <c r="EG86" s="674">
        <v>519.24400000000003</v>
      </c>
      <c r="EH86" s="674">
        <v>566.55499999999984</v>
      </c>
      <c r="EI86" s="674">
        <v>631.28199999999993</v>
      </c>
      <c r="EJ86" s="674">
        <v>1255.0039999999999</v>
      </c>
      <c r="EK86" s="674">
        <v>1350.8619999999999</v>
      </c>
      <c r="EL86" s="674">
        <v>1581.357</v>
      </c>
      <c r="EM86" s="674">
        <v>1862.1190000000001</v>
      </c>
      <c r="EN86" s="674">
        <v>2171.1849999999999</v>
      </c>
      <c r="EO86" s="674">
        <v>2529.2809999999999</v>
      </c>
      <c r="EP86" s="674">
        <v>38024.612000000001</v>
      </c>
      <c r="EQ86" s="674">
        <v>40317.19000000001</v>
      </c>
      <c r="ER86" s="674">
        <v>42825.971999999951</v>
      </c>
      <c r="ES86" s="674">
        <f>K86+Q86+AC86+AI86+AO86+AU86+DC86+BA86+BG86+BM86+BS86+BY86+W86+CE86+CK86+CQ86+CW86+DI86+DO86+DU86+EA86+EG86+EM86</f>
        <v>44017.226999999992</v>
      </c>
      <c r="ET86" s="674">
        <f>L86+R86+AD86+AJ86+AP86+AV86+BB86+BH86+BN86+BT86+BZ86+X86+CF86+CL86+CR86+CX86+DD86+DJ86+DP86+DV86+EB86+EH86+EN86</f>
        <v>45865.906000000003</v>
      </c>
      <c r="EU86" s="674">
        <v>47942.056999999993</v>
      </c>
      <c r="EV86" s="674">
        <v>328442.32200000004</v>
      </c>
      <c r="EW86" s="674">
        <v>331485.08499999996</v>
      </c>
      <c r="EX86" s="674">
        <v>333689.17</v>
      </c>
      <c r="EY86" s="675">
        <v>333205.99680000008</v>
      </c>
      <c r="EZ86" s="675">
        <v>332091.31224999996</v>
      </c>
      <c r="FA86" s="674">
        <v>328683.41144999996</v>
      </c>
    </row>
    <row r="87" spans="1:157" x14ac:dyDescent="0.2">
      <c r="A87" s="651" t="s">
        <v>184</v>
      </c>
      <c r="B87" s="652"/>
      <c r="C87" s="652"/>
      <c r="D87" s="652"/>
      <c r="E87" s="652"/>
      <c r="F87" s="681"/>
      <c r="G87" s="681"/>
      <c r="H87" s="652"/>
      <c r="I87" s="652"/>
      <c r="J87" s="652"/>
      <c r="K87" s="652"/>
      <c r="L87" s="652"/>
      <c r="M87" s="652"/>
      <c r="N87" s="652"/>
      <c r="O87" s="652"/>
      <c r="P87" s="652"/>
      <c r="Q87" s="652"/>
      <c r="R87" s="652"/>
      <c r="S87" s="652"/>
      <c r="T87" s="652"/>
      <c r="U87" s="652"/>
      <c r="V87" s="652"/>
      <c r="W87" s="652"/>
      <c r="X87" s="652"/>
      <c r="Y87" s="652"/>
      <c r="Z87" s="652"/>
      <c r="AA87" s="652"/>
      <c r="AB87" s="652"/>
      <c r="AC87" s="652"/>
      <c r="AD87" s="652"/>
      <c r="AE87" s="652"/>
      <c r="AF87" s="652"/>
      <c r="AG87" s="652"/>
      <c r="AH87" s="652"/>
      <c r="AI87" s="652"/>
      <c r="AJ87" s="652"/>
      <c r="AK87" s="652"/>
      <c r="AL87" s="652"/>
      <c r="AM87" s="652"/>
      <c r="AN87" s="652"/>
      <c r="AO87" s="652"/>
      <c r="AP87" s="652"/>
      <c r="AQ87" s="652"/>
      <c r="AR87" s="652"/>
      <c r="AS87" s="652"/>
      <c r="AT87" s="652"/>
      <c r="AU87" s="652"/>
      <c r="AV87" s="652"/>
      <c r="AW87" s="652"/>
      <c r="AX87" s="652"/>
      <c r="AY87" s="652"/>
      <c r="AZ87" s="652"/>
      <c r="BA87" s="652"/>
      <c r="BB87" s="652"/>
      <c r="BC87" s="652"/>
      <c r="BD87" s="652"/>
      <c r="BE87" s="652"/>
      <c r="BF87" s="652"/>
      <c r="BG87" s="652"/>
      <c r="BH87" s="652"/>
      <c r="BI87" s="652"/>
      <c r="BJ87" s="652"/>
      <c r="BK87" s="652"/>
      <c r="BL87" s="652"/>
      <c r="BM87" s="652"/>
      <c r="BN87" s="652"/>
      <c r="BO87" s="652"/>
      <c r="BP87" s="652"/>
      <c r="BQ87" s="652"/>
      <c r="BR87" s="652"/>
      <c r="BS87" s="652"/>
      <c r="BT87" s="652"/>
      <c r="BU87" s="652"/>
      <c r="BV87" s="652"/>
      <c r="BW87" s="652"/>
      <c r="BX87" s="652"/>
      <c r="BY87" s="652"/>
      <c r="BZ87" s="652"/>
      <c r="CA87" s="652"/>
      <c r="CB87" s="652"/>
      <c r="CC87" s="652"/>
      <c r="CD87" s="652"/>
      <c r="CE87" s="652"/>
      <c r="CF87" s="652"/>
      <c r="CG87" s="652"/>
      <c r="CH87" s="652"/>
      <c r="CI87" s="652"/>
      <c r="CJ87" s="652"/>
      <c r="CK87" s="652"/>
      <c r="CL87" s="652"/>
      <c r="CM87" s="652"/>
      <c r="CN87" s="652"/>
      <c r="CO87" s="652"/>
      <c r="CP87" s="652"/>
      <c r="CQ87" s="652"/>
      <c r="CR87" s="652"/>
      <c r="CS87" s="652"/>
      <c r="CT87" s="652"/>
      <c r="CU87" s="652"/>
      <c r="CV87" s="652"/>
      <c r="CW87" s="652"/>
      <c r="CX87" s="652"/>
      <c r="CY87" s="652"/>
      <c r="CZ87" s="652"/>
      <c r="DA87" s="652"/>
      <c r="DB87" s="652"/>
      <c r="DC87" s="652"/>
      <c r="DD87" s="652"/>
      <c r="DE87" s="652"/>
      <c r="DF87" s="652"/>
      <c r="DG87" s="652"/>
      <c r="DH87" s="652"/>
      <c r="DI87" s="652"/>
      <c r="DJ87" s="652"/>
      <c r="DK87" s="652"/>
      <c r="DL87" s="652"/>
      <c r="DM87" s="652"/>
      <c r="DN87" s="652"/>
      <c r="DO87" s="652"/>
      <c r="DP87" s="652"/>
      <c r="DQ87" s="652"/>
      <c r="DR87" s="652"/>
      <c r="DS87" s="652"/>
      <c r="DT87" s="652"/>
      <c r="DU87" s="652"/>
      <c r="DV87" s="652"/>
      <c r="DW87" s="652"/>
      <c r="DX87" s="652"/>
      <c r="DY87" s="652"/>
      <c r="DZ87" s="652"/>
      <c r="EA87" s="652"/>
      <c r="EB87" s="652"/>
      <c r="EC87" s="652"/>
      <c r="ED87" s="652"/>
      <c r="EE87" s="652"/>
      <c r="EF87" s="652"/>
      <c r="EG87" s="652"/>
      <c r="EH87" s="652"/>
      <c r="EI87" s="652"/>
      <c r="EJ87" s="652"/>
      <c r="EK87" s="652"/>
      <c r="EL87" s="652"/>
      <c r="EM87" s="652"/>
      <c r="EN87" s="652"/>
      <c r="EO87" s="652"/>
      <c r="EP87" s="652"/>
      <c r="EQ87" s="652"/>
      <c r="ER87" s="680"/>
      <c r="ES87" s="652"/>
      <c r="ET87" s="652"/>
      <c r="EU87" s="652"/>
      <c r="EV87" s="652"/>
      <c r="FA87" s="652"/>
    </row>
    <row r="88" spans="1:157" ht="15" customHeight="1" x14ac:dyDescent="0.2">
      <c r="A88" s="651" t="s">
        <v>183</v>
      </c>
      <c r="B88" s="652"/>
      <c r="C88" s="653"/>
      <c r="D88" s="653"/>
      <c r="E88" s="653"/>
      <c r="F88" s="653"/>
      <c r="G88" s="653"/>
      <c r="H88" s="652"/>
      <c r="I88" s="652"/>
      <c r="J88" s="652"/>
      <c r="K88" s="652"/>
      <c r="L88" s="652"/>
      <c r="M88" s="653"/>
      <c r="N88" s="652"/>
      <c r="O88" s="652"/>
      <c r="P88" s="652"/>
      <c r="Q88" s="652"/>
      <c r="R88" s="652"/>
      <c r="S88" s="653"/>
      <c r="T88" s="652"/>
      <c r="U88" s="652"/>
      <c r="V88" s="652"/>
      <c r="W88" s="652"/>
      <c r="X88" s="652"/>
      <c r="Y88" s="653"/>
      <c r="Z88" s="652"/>
      <c r="AA88" s="652"/>
      <c r="AB88" s="652"/>
      <c r="AC88" s="652"/>
      <c r="AD88" s="652"/>
      <c r="AE88" s="653"/>
      <c r="AF88" s="652"/>
      <c r="AG88" s="652"/>
      <c r="AH88" s="652"/>
      <c r="AI88" s="652"/>
      <c r="AJ88" s="652"/>
      <c r="AK88" s="653"/>
      <c r="AL88" s="652"/>
      <c r="AM88" s="652"/>
      <c r="AN88" s="652"/>
      <c r="AO88" s="652"/>
      <c r="AP88" s="652"/>
      <c r="AQ88" s="653"/>
      <c r="AR88" s="652"/>
      <c r="AS88" s="652"/>
      <c r="AT88" s="652"/>
      <c r="AU88" s="652"/>
      <c r="AV88" s="652"/>
      <c r="AW88" s="653"/>
      <c r="AX88" s="652"/>
      <c r="AY88" s="652"/>
      <c r="AZ88" s="652"/>
      <c r="BA88" s="652"/>
      <c r="BB88" s="652"/>
      <c r="BC88" s="653"/>
      <c r="BD88" s="652"/>
      <c r="BE88" s="652"/>
      <c r="BF88" s="652"/>
      <c r="BG88" s="652"/>
      <c r="BH88" s="652"/>
      <c r="BI88" s="653"/>
      <c r="BJ88" s="652"/>
      <c r="BK88" s="652"/>
      <c r="BL88" s="652"/>
      <c r="BM88" s="652"/>
      <c r="BN88" s="652"/>
      <c r="BO88" s="653"/>
      <c r="BP88" s="652"/>
      <c r="BQ88" s="652"/>
      <c r="BR88" s="652"/>
      <c r="BS88" s="652"/>
      <c r="BT88" s="652"/>
      <c r="BU88" s="653"/>
      <c r="BV88" s="652"/>
      <c r="BW88" s="652"/>
      <c r="BX88" s="652"/>
      <c r="BY88" s="652"/>
      <c r="BZ88" s="652"/>
      <c r="CA88" s="653"/>
      <c r="CB88" s="652"/>
      <c r="CC88" s="652"/>
      <c r="CD88" s="652"/>
      <c r="CE88" s="652"/>
      <c r="CF88" s="652"/>
      <c r="CG88" s="653"/>
      <c r="CH88" s="652"/>
      <c r="CI88" s="652"/>
      <c r="CJ88" s="652"/>
      <c r="CK88" s="652"/>
      <c r="CL88" s="652"/>
      <c r="CM88" s="653"/>
      <c r="CN88" s="652"/>
      <c r="CO88" s="652"/>
      <c r="CP88" s="652"/>
      <c r="CQ88" s="652"/>
      <c r="CR88" s="652"/>
      <c r="CS88" s="653"/>
      <c r="CT88" s="652"/>
      <c r="CU88" s="652"/>
      <c r="CV88" s="652"/>
      <c r="CW88" s="652"/>
      <c r="CX88" s="652"/>
      <c r="CY88" s="653"/>
      <c r="CZ88" s="652"/>
      <c r="DA88" s="652"/>
      <c r="DB88" s="652"/>
      <c r="DC88" s="652"/>
      <c r="DD88" s="652"/>
      <c r="DE88" s="653"/>
      <c r="DF88" s="652"/>
      <c r="DG88" s="652"/>
      <c r="DH88" s="652"/>
      <c r="DI88" s="652"/>
      <c r="DJ88" s="652"/>
      <c r="DK88" s="653"/>
      <c r="DL88" s="652"/>
      <c r="DM88" s="652"/>
      <c r="DN88" s="652"/>
      <c r="DO88" s="652"/>
      <c r="DP88" s="652"/>
      <c r="DQ88" s="653"/>
      <c r="DR88" s="652"/>
      <c r="DS88" s="652"/>
      <c r="DT88" s="652"/>
      <c r="DU88" s="652"/>
      <c r="DV88" s="652"/>
      <c r="DW88" s="653"/>
      <c r="DX88" s="652"/>
      <c r="DY88" s="652"/>
      <c r="DZ88" s="652"/>
      <c r="EA88" s="652"/>
      <c r="EB88" s="652"/>
      <c r="EC88" s="653"/>
      <c r="ED88" s="652"/>
      <c r="EE88" s="652"/>
      <c r="EF88" s="652"/>
      <c r="EG88" s="652"/>
      <c r="EH88" s="652"/>
      <c r="EI88" s="653"/>
      <c r="EJ88" s="652"/>
      <c r="EK88" s="652"/>
      <c r="EL88" s="652"/>
      <c r="EM88" s="652"/>
      <c r="EN88" s="652"/>
      <c r="EO88" s="653"/>
      <c r="EP88" s="652"/>
      <c r="EQ88" s="652"/>
      <c r="ER88" s="681"/>
      <c r="ES88" s="652"/>
      <c r="ET88" s="652"/>
      <c r="EU88" s="653"/>
      <c r="EV88" s="678"/>
      <c r="EW88" s="678"/>
      <c r="EX88" s="678"/>
      <c r="EY88" s="678"/>
      <c r="EZ88" s="678"/>
      <c r="FA88" s="678"/>
    </row>
    <row r="89" spans="1:157" x14ac:dyDescent="0.2">
      <c r="A89" s="651" t="s">
        <v>182</v>
      </c>
      <c r="B89" s="654"/>
      <c r="C89" s="654"/>
      <c r="D89" s="654"/>
      <c r="E89" s="654"/>
      <c r="F89" s="654"/>
      <c r="G89" s="654"/>
      <c r="H89" s="652"/>
      <c r="I89" s="652"/>
      <c r="J89" s="652"/>
      <c r="K89" s="652"/>
      <c r="L89" s="652"/>
      <c r="M89" s="654"/>
      <c r="N89" s="654"/>
      <c r="O89" s="654"/>
      <c r="P89" s="654"/>
      <c r="Q89" s="654"/>
      <c r="R89" s="654"/>
      <c r="S89" s="654"/>
      <c r="T89" s="654"/>
      <c r="U89" s="654"/>
      <c r="V89" s="654"/>
      <c r="W89" s="654"/>
      <c r="X89" s="654"/>
      <c r="Y89" s="654"/>
      <c r="Z89" s="654"/>
      <c r="AA89" s="654"/>
      <c r="AB89" s="654"/>
      <c r="AC89" s="654"/>
      <c r="AD89" s="654"/>
      <c r="AE89" s="654"/>
      <c r="AF89" s="654"/>
      <c r="AG89" s="654"/>
      <c r="AH89" s="654"/>
      <c r="AI89" s="654"/>
      <c r="AJ89" s="654"/>
      <c r="AK89" s="654"/>
      <c r="AL89" s="654"/>
      <c r="AM89" s="654"/>
      <c r="AN89" s="654"/>
      <c r="AO89" s="654"/>
      <c r="AP89" s="654"/>
      <c r="AQ89" s="654"/>
      <c r="AR89" s="654"/>
      <c r="AS89" s="654"/>
      <c r="AT89" s="654"/>
      <c r="AU89" s="654"/>
      <c r="AV89" s="654"/>
      <c r="AW89" s="654"/>
      <c r="AX89" s="654"/>
      <c r="AY89" s="654"/>
      <c r="AZ89" s="654"/>
      <c r="BA89" s="654"/>
      <c r="BB89" s="654"/>
      <c r="BC89" s="654"/>
      <c r="BD89" s="654"/>
      <c r="BE89" s="654"/>
      <c r="BF89" s="654"/>
      <c r="BG89" s="654"/>
      <c r="BH89" s="654"/>
      <c r="BI89" s="654"/>
      <c r="BJ89" s="654"/>
      <c r="BK89" s="654"/>
      <c r="BL89" s="654"/>
      <c r="BM89" s="654"/>
      <c r="BN89" s="654"/>
      <c r="BO89" s="654"/>
      <c r="BP89" s="654"/>
      <c r="BQ89" s="654"/>
      <c r="BR89" s="654"/>
      <c r="BS89" s="654"/>
      <c r="BT89" s="654"/>
      <c r="BU89" s="654"/>
      <c r="BV89" s="654"/>
      <c r="BW89" s="654"/>
      <c r="BX89" s="654"/>
      <c r="BY89" s="654"/>
      <c r="BZ89" s="654"/>
      <c r="CA89" s="654"/>
      <c r="CB89" s="654"/>
      <c r="CC89" s="654"/>
      <c r="CD89" s="654"/>
      <c r="CE89" s="654"/>
      <c r="CF89" s="654"/>
      <c r="CG89" s="654"/>
      <c r="CH89" s="654"/>
      <c r="CI89" s="654"/>
      <c r="CJ89" s="654"/>
      <c r="CK89" s="654"/>
      <c r="CL89" s="654"/>
      <c r="CM89" s="654"/>
      <c r="CN89" s="654"/>
      <c r="CO89" s="654"/>
      <c r="CP89" s="654"/>
      <c r="CQ89" s="654"/>
      <c r="CR89" s="654"/>
      <c r="CS89" s="654"/>
      <c r="CT89" s="654"/>
      <c r="CU89" s="654"/>
      <c r="CV89" s="654"/>
      <c r="CW89" s="654"/>
      <c r="CX89" s="654"/>
      <c r="CY89" s="654"/>
      <c r="CZ89" s="654"/>
      <c r="DA89" s="654"/>
      <c r="DB89" s="654"/>
      <c r="DC89" s="654"/>
      <c r="DD89" s="654"/>
      <c r="DE89" s="654"/>
      <c r="DF89" s="654"/>
      <c r="DG89" s="654"/>
      <c r="DH89" s="654"/>
      <c r="DI89" s="654"/>
      <c r="DJ89" s="654"/>
      <c r="DK89" s="654"/>
      <c r="DL89" s="654"/>
      <c r="DM89" s="654"/>
      <c r="DN89" s="654"/>
      <c r="DO89" s="654"/>
      <c r="DP89" s="654"/>
      <c r="DQ89" s="654"/>
      <c r="DR89" s="654"/>
      <c r="DS89" s="654"/>
      <c r="DT89" s="654"/>
      <c r="DU89" s="654"/>
      <c r="DV89" s="654"/>
      <c r="DW89" s="654"/>
      <c r="DX89" s="654"/>
      <c r="DY89" s="654"/>
      <c r="DZ89" s="654"/>
      <c r="EA89" s="654"/>
      <c r="EB89" s="654"/>
      <c r="EC89" s="654"/>
      <c r="ED89" s="654"/>
      <c r="EE89" s="654"/>
      <c r="EF89" s="654"/>
      <c r="EG89" s="654"/>
      <c r="EH89" s="654"/>
      <c r="EI89" s="654"/>
      <c r="EJ89" s="654"/>
      <c r="EK89" s="654"/>
      <c r="EL89" s="654"/>
      <c r="EM89" s="654"/>
      <c r="EN89" s="654"/>
      <c r="EO89" s="654"/>
      <c r="EP89" s="654"/>
      <c r="EQ89" s="654"/>
      <c r="ER89" s="654"/>
      <c r="ES89" s="654"/>
      <c r="ET89" s="654"/>
      <c r="EU89" s="654"/>
      <c r="EV89" s="679"/>
      <c r="EW89" s="679"/>
      <c r="EX89" s="679"/>
      <c r="EY89" s="679"/>
      <c r="EZ89" s="679"/>
      <c r="FA89" s="679"/>
    </row>
    <row r="90" spans="1:157" x14ac:dyDescent="0.2">
      <c r="A90" s="655"/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55"/>
      <c r="AB90" s="655"/>
      <c r="AC90" s="655"/>
      <c r="AD90" s="655"/>
      <c r="AE90" s="655"/>
      <c r="AF90" s="655"/>
      <c r="AG90" s="655"/>
      <c r="AH90" s="655"/>
      <c r="AI90" s="655"/>
      <c r="AJ90" s="655"/>
      <c r="AK90" s="655"/>
      <c r="AL90" s="655"/>
      <c r="AM90" s="655"/>
      <c r="AN90" s="655"/>
      <c r="AO90" s="655"/>
      <c r="AP90" s="655"/>
      <c r="AQ90" s="655"/>
      <c r="AR90" s="655"/>
      <c r="AS90" s="655"/>
      <c r="AT90" s="655"/>
      <c r="AU90" s="655"/>
      <c r="AV90" s="655"/>
      <c r="AW90" s="655"/>
      <c r="AX90" s="655"/>
      <c r="AY90" s="655"/>
      <c r="AZ90" s="655"/>
      <c r="BA90" s="655"/>
      <c r="BB90" s="655"/>
      <c r="BC90" s="655"/>
      <c r="BD90" s="655"/>
      <c r="BE90" s="655"/>
      <c r="BF90" s="655"/>
      <c r="BG90" s="655"/>
      <c r="BH90" s="655"/>
      <c r="BI90" s="655"/>
      <c r="BJ90" s="655"/>
      <c r="BK90" s="655"/>
      <c r="BL90" s="655"/>
      <c r="BM90" s="655"/>
      <c r="BN90" s="655"/>
      <c r="BO90" s="655"/>
      <c r="BP90" s="655"/>
      <c r="BQ90" s="655"/>
      <c r="BR90" s="655"/>
      <c r="BS90" s="655"/>
      <c r="BT90" s="655"/>
      <c r="BU90" s="655"/>
      <c r="BV90" s="655"/>
      <c r="BW90" s="655"/>
      <c r="BX90" s="655"/>
      <c r="BY90" s="655"/>
      <c r="BZ90" s="655"/>
      <c r="CA90" s="655"/>
      <c r="CB90" s="655"/>
      <c r="CC90" s="655"/>
      <c r="CD90" s="655"/>
      <c r="CE90" s="655"/>
      <c r="CF90" s="655"/>
      <c r="CG90" s="655"/>
      <c r="CH90" s="655"/>
      <c r="CI90" s="655"/>
      <c r="CJ90" s="655"/>
      <c r="CK90" s="655"/>
      <c r="CL90" s="655"/>
      <c r="CM90" s="655"/>
      <c r="CN90" s="655"/>
      <c r="CO90" s="655"/>
      <c r="CP90" s="655"/>
      <c r="CQ90" s="655"/>
      <c r="CR90" s="655"/>
      <c r="CS90" s="655"/>
      <c r="CT90" s="655"/>
      <c r="CU90" s="655"/>
      <c r="CV90" s="655"/>
      <c r="CW90" s="655"/>
      <c r="CX90" s="655"/>
      <c r="CY90" s="655"/>
      <c r="CZ90" s="655"/>
      <c r="DA90" s="655"/>
      <c r="DB90" s="655"/>
      <c r="DC90" s="655"/>
      <c r="DD90" s="655"/>
      <c r="DE90" s="655"/>
      <c r="DF90" s="655"/>
      <c r="DG90" s="655"/>
      <c r="DH90" s="655"/>
      <c r="DI90" s="655"/>
      <c r="DJ90" s="655"/>
      <c r="DK90" s="655"/>
      <c r="DL90" s="655"/>
      <c r="DM90" s="655"/>
      <c r="DN90" s="655"/>
      <c r="DO90" s="655"/>
      <c r="DP90" s="655"/>
      <c r="DQ90" s="655"/>
      <c r="DR90" s="655"/>
      <c r="DS90" s="655"/>
      <c r="DT90" s="655"/>
      <c r="DU90" s="655"/>
      <c r="DV90" s="655"/>
      <c r="DW90" s="655"/>
      <c r="DX90" s="655"/>
      <c r="DY90" s="655"/>
      <c r="DZ90" s="655"/>
      <c r="EA90" s="655"/>
      <c r="EB90" s="655"/>
      <c r="EC90" s="655"/>
      <c r="ED90" s="655"/>
      <c r="EE90" s="655"/>
      <c r="EF90" s="655"/>
      <c r="EG90" s="655"/>
      <c r="EH90" s="655"/>
      <c r="EI90" s="655"/>
      <c r="EJ90" s="655"/>
      <c r="EK90" s="655"/>
      <c r="EL90" s="655"/>
      <c r="EM90" s="655"/>
      <c r="EN90" s="655"/>
      <c r="EO90" s="655"/>
      <c r="EP90" s="655"/>
      <c r="EQ90" s="655"/>
      <c r="ER90" s="655"/>
      <c r="ES90" s="655"/>
      <c r="ET90" s="655"/>
      <c r="EU90" s="655"/>
      <c r="EV90" s="655"/>
      <c r="EW90" s="656"/>
      <c r="FA90" s="655"/>
    </row>
    <row r="91" spans="1:157" x14ac:dyDescent="0.2">
      <c r="A91" s="657"/>
      <c r="H91" s="657"/>
      <c r="I91" s="657"/>
      <c r="J91" s="657"/>
      <c r="K91" s="657"/>
      <c r="L91" s="657"/>
    </row>
    <row r="92" spans="1:157" x14ac:dyDescent="0.2">
      <c r="A92" s="657"/>
      <c r="H92" s="657"/>
      <c r="I92" s="657"/>
      <c r="J92" s="657"/>
      <c r="K92" s="657"/>
      <c r="L92" s="657"/>
    </row>
  </sheetData>
  <mergeCells count="28">
    <mergeCell ref="EJ3:EO3"/>
    <mergeCell ref="EP3:EU3"/>
    <mergeCell ref="EV3:FA3"/>
    <mergeCell ref="A2:EZ2"/>
    <mergeCell ref="CZ3:DE3"/>
    <mergeCell ref="DF3:DK3"/>
    <mergeCell ref="DL3:DQ3"/>
    <mergeCell ref="DR3:DW3"/>
    <mergeCell ref="DX3:EC3"/>
    <mergeCell ref="ED3:EI3"/>
    <mergeCell ref="BP3:BU3"/>
    <mergeCell ref="BV3:CA3"/>
    <mergeCell ref="CB3:CG3"/>
    <mergeCell ref="CH3:CM3"/>
    <mergeCell ref="CN3:CS3"/>
    <mergeCell ref="CT3:CY3"/>
    <mergeCell ref="BJ3:BO3"/>
    <mergeCell ref="A3:A4"/>
    <mergeCell ref="B3:G3"/>
    <mergeCell ref="H3:M3"/>
    <mergeCell ref="N3:S3"/>
    <mergeCell ref="T3:Y3"/>
    <mergeCell ref="Z3:AE3"/>
    <mergeCell ref="AF3:AK3"/>
    <mergeCell ref="AL3:AQ3"/>
    <mergeCell ref="AR3:AW3"/>
    <mergeCell ref="AX3:BC3"/>
    <mergeCell ref="BD3:BI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90"/>
  <sheetViews>
    <sheetView workbookViewId="0">
      <pane xSplit="1" ySplit="4" topLeftCell="B5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46.140625" style="640" customWidth="1"/>
    <col min="2" max="5" width="12.85546875" style="640" customWidth="1"/>
    <col min="6" max="7" width="14.5703125" style="640" customWidth="1"/>
    <col min="8" max="12" width="11.85546875" style="640" customWidth="1"/>
    <col min="13" max="13" width="14.5703125" style="640" customWidth="1"/>
    <col min="14" max="18" width="11.85546875" style="640" customWidth="1"/>
    <col min="19" max="19" width="14.5703125" style="640" customWidth="1"/>
    <col min="20" max="24" width="10.28515625" style="640" customWidth="1"/>
    <col min="25" max="25" width="14.5703125" style="640" customWidth="1"/>
    <col min="26" max="27" width="10.28515625" style="640" customWidth="1"/>
    <col min="28" max="30" width="10.7109375" style="640" customWidth="1"/>
    <col min="31" max="31" width="14.5703125" style="640" customWidth="1"/>
    <col min="32" max="36" width="11.85546875" style="640" customWidth="1"/>
    <col min="37" max="37" width="14.5703125" style="640" customWidth="1"/>
    <col min="38" max="39" width="10.28515625" style="640" customWidth="1"/>
    <col min="40" max="42" width="12.7109375" style="640" customWidth="1"/>
    <col min="43" max="43" width="14.5703125" style="640" customWidth="1"/>
    <col min="44" max="48" width="12.7109375" style="640" customWidth="1"/>
    <col min="49" max="49" width="14.5703125" style="640" customWidth="1"/>
    <col min="50" max="54" width="12.7109375" style="640" customWidth="1"/>
    <col min="55" max="55" width="14.5703125" style="640" customWidth="1"/>
    <col min="56" max="60" width="12.7109375" style="640" customWidth="1"/>
    <col min="61" max="61" width="14.5703125" style="640" customWidth="1"/>
    <col min="62" max="66" width="12.7109375" style="640" customWidth="1"/>
    <col min="67" max="67" width="14.5703125" style="640" customWidth="1"/>
    <col min="68" max="72" width="12.7109375" style="640" customWidth="1"/>
    <col min="73" max="73" width="14.5703125" style="640" customWidth="1"/>
    <col min="74" max="78" width="12.7109375" style="640" customWidth="1"/>
    <col min="79" max="79" width="14.5703125" style="640" customWidth="1"/>
    <col min="80" max="84" width="12.7109375" style="640" customWidth="1"/>
    <col min="85" max="85" width="14.5703125" style="640" customWidth="1"/>
    <col min="86" max="90" width="12.7109375" style="640" customWidth="1"/>
    <col min="91" max="91" width="14.5703125" style="640" customWidth="1"/>
    <col min="92" max="96" width="12.7109375" style="640" customWidth="1"/>
    <col min="97" max="97" width="14.5703125" style="640" customWidth="1"/>
    <col min="98" max="102" width="12.7109375" style="640" customWidth="1"/>
    <col min="103" max="103" width="14.5703125" style="640" customWidth="1"/>
    <col min="104" max="108" width="12.7109375" style="640" customWidth="1"/>
    <col min="109" max="109" width="14.5703125" style="640" customWidth="1"/>
    <col min="110" max="114" width="12.7109375" style="640" customWidth="1"/>
    <col min="115" max="115" width="14.5703125" style="640" customWidth="1"/>
    <col min="116" max="120" width="12.7109375" style="640" customWidth="1"/>
    <col min="121" max="121" width="14.5703125" style="640" customWidth="1"/>
    <col min="122" max="126" width="12.7109375" style="640" customWidth="1"/>
    <col min="127" max="127" width="14.5703125" style="640" customWidth="1"/>
    <col min="128" max="132" width="12.7109375" style="640" customWidth="1"/>
    <col min="133" max="133" width="14.5703125" style="640" customWidth="1"/>
    <col min="134" max="138" width="12.7109375" style="640" customWidth="1"/>
    <col min="139" max="139" width="14.5703125" style="640" customWidth="1"/>
    <col min="140" max="144" width="12.7109375" style="640" customWidth="1"/>
    <col min="145" max="145" width="14.5703125" style="640" customWidth="1"/>
    <col min="146" max="150" width="12.7109375" style="640" customWidth="1"/>
    <col min="151" max="151" width="14.5703125" style="640" customWidth="1"/>
    <col min="152" max="152" width="12.7109375" style="640" customWidth="1"/>
    <col min="153" max="156" width="14.85546875" style="640" customWidth="1"/>
    <col min="157" max="157" width="15.5703125" style="640" bestFit="1" customWidth="1"/>
    <col min="158" max="16384" width="9.140625" style="640"/>
  </cols>
  <sheetData>
    <row r="1" spans="1:166" x14ac:dyDescent="0.2">
      <c r="A1" s="682" t="s">
        <v>855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  <c r="S1" s="682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682"/>
      <c r="AF1" s="682"/>
      <c r="AG1" s="682"/>
      <c r="AH1" s="682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  <c r="AT1" s="682"/>
      <c r="AU1" s="682"/>
      <c r="AV1" s="682"/>
      <c r="AW1" s="682"/>
      <c r="AX1" s="682"/>
      <c r="AY1" s="682"/>
      <c r="AZ1" s="682"/>
      <c r="BA1" s="682"/>
      <c r="BB1" s="682"/>
      <c r="BC1" s="682"/>
      <c r="BD1" s="682"/>
      <c r="BE1" s="682"/>
      <c r="BF1" s="682"/>
      <c r="BG1" s="682"/>
      <c r="BH1" s="682"/>
      <c r="BI1" s="682"/>
      <c r="BJ1" s="682"/>
      <c r="BK1" s="682"/>
      <c r="BL1" s="682"/>
      <c r="BM1" s="682"/>
      <c r="BN1" s="682"/>
      <c r="BO1" s="682"/>
      <c r="BP1" s="682"/>
      <c r="BQ1" s="682"/>
      <c r="BR1" s="682"/>
      <c r="BS1" s="682"/>
      <c r="BT1" s="682"/>
      <c r="BU1" s="682"/>
      <c r="BV1" s="682"/>
      <c r="BW1" s="682"/>
      <c r="BX1" s="682"/>
      <c r="BY1" s="682"/>
      <c r="BZ1" s="682"/>
      <c r="CA1" s="682"/>
      <c r="CB1" s="682"/>
      <c r="CC1" s="682"/>
      <c r="CD1" s="682"/>
      <c r="CE1" s="682"/>
      <c r="CF1" s="682"/>
      <c r="CG1" s="682"/>
      <c r="CH1" s="682"/>
      <c r="CI1" s="682"/>
      <c r="CJ1" s="682"/>
      <c r="CK1" s="682"/>
      <c r="CL1" s="682"/>
      <c r="CM1" s="682"/>
      <c r="CN1" s="682"/>
      <c r="CO1" s="682"/>
      <c r="CP1" s="682"/>
      <c r="CQ1" s="682"/>
      <c r="CR1" s="682"/>
      <c r="CS1" s="682"/>
      <c r="CT1" s="682"/>
      <c r="CU1" s="682"/>
      <c r="CV1" s="682"/>
      <c r="CW1" s="682"/>
      <c r="CX1" s="682"/>
      <c r="CY1" s="682"/>
      <c r="CZ1" s="682"/>
      <c r="DA1" s="682"/>
      <c r="DB1" s="682"/>
      <c r="DC1" s="682"/>
      <c r="DD1" s="682"/>
      <c r="DE1" s="682"/>
      <c r="DF1" s="682"/>
      <c r="DG1" s="682"/>
      <c r="DH1" s="682"/>
      <c r="DI1" s="682"/>
      <c r="DJ1" s="682"/>
      <c r="DK1" s="682"/>
      <c r="DL1" s="682"/>
      <c r="DM1" s="682"/>
      <c r="DN1" s="682"/>
      <c r="DO1" s="682"/>
      <c r="DP1" s="682"/>
      <c r="DQ1" s="682"/>
      <c r="DR1" s="682"/>
      <c r="DS1" s="682"/>
      <c r="DT1" s="682"/>
      <c r="DU1" s="682"/>
      <c r="DV1" s="682"/>
      <c r="DW1" s="682"/>
      <c r="DX1" s="682"/>
      <c r="DY1" s="682"/>
      <c r="DZ1" s="682"/>
      <c r="EA1" s="682"/>
      <c r="EB1" s="682"/>
      <c r="EC1" s="682"/>
      <c r="ED1" s="682"/>
      <c r="EE1" s="682"/>
      <c r="EF1" s="682"/>
      <c r="EG1" s="682"/>
      <c r="EH1" s="682"/>
      <c r="EI1" s="682"/>
      <c r="EJ1" s="682"/>
      <c r="EK1" s="682"/>
      <c r="EL1" s="682"/>
      <c r="EM1" s="682"/>
      <c r="EN1" s="682"/>
      <c r="EO1" s="682"/>
      <c r="EP1" s="682"/>
      <c r="EQ1" s="682"/>
      <c r="ER1" s="682"/>
      <c r="ES1" s="682"/>
      <c r="ET1" s="682"/>
      <c r="EU1" s="682"/>
      <c r="EV1" s="682"/>
      <c r="EW1" s="682"/>
      <c r="FA1" s="682"/>
    </row>
    <row r="2" spans="1:166" x14ac:dyDescent="0.2">
      <c r="A2" s="1371" t="s">
        <v>731</v>
      </c>
      <c r="B2" s="1371"/>
      <c r="C2" s="1371"/>
      <c r="D2" s="1371"/>
      <c r="E2" s="1371"/>
      <c r="F2" s="1371"/>
      <c r="G2" s="1371"/>
      <c r="H2" s="1371"/>
      <c r="I2" s="1371"/>
      <c r="J2" s="1371"/>
      <c r="K2" s="1371"/>
      <c r="L2" s="1371"/>
      <c r="M2" s="1371"/>
      <c r="N2" s="1371"/>
      <c r="O2" s="1371"/>
      <c r="P2" s="1371"/>
      <c r="Q2" s="1371"/>
      <c r="R2" s="1371"/>
      <c r="S2" s="1371"/>
      <c r="T2" s="1371"/>
      <c r="U2" s="1371"/>
      <c r="V2" s="1371"/>
      <c r="W2" s="1371"/>
      <c r="X2" s="1371"/>
      <c r="Y2" s="1371"/>
      <c r="Z2" s="1371"/>
      <c r="AA2" s="1371"/>
      <c r="AB2" s="1371"/>
      <c r="AC2" s="1371"/>
      <c r="AD2" s="1371"/>
      <c r="AE2" s="1371"/>
      <c r="AF2" s="1371"/>
      <c r="AG2" s="1371"/>
      <c r="AH2" s="1371"/>
      <c r="AI2" s="1371"/>
      <c r="AJ2" s="1371"/>
      <c r="AK2" s="1371"/>
      <c r="AL2" s="1371"/>
      <c r="AM2" s="1371"/>
      <c r="AN2" s="1371"/>
      <c r="AO2" s="1371"/>
      <c r="AP2" s="1371"/>
      <c r="AQ2" s="1371"/>
      <c r="AR2" s="1371"/>
      <c r="AS2" s="1371"/>
      <c r="AT2" s="1371"/>
      <c r="AU2" s="1371"/>
      <c r="AV2" s="1371"/>
      <c r="AW2" s="1371"/>
      <c r="AX2" s="1371"/>
      <c r="AY2" s="1371"/>
      <c r="AZ2" s="1371"/>
      <c r="BA2" s="1371"/>
      <c r="BB2" s="1371"/>
      <c r="BC2" s="1371"/>
      <c r="BD2" s="1371"/>
      <c r="BE2" s="1371"/>
      <c r="BF2" s="1371"/>
      <c r="BG2" s="1371"/>
      <c r="BH2" s="1371"/>
      <c r="BI2" s="1371"/>
      <c r="BJ2" s="1371"/>
      <c r="BK2" s="1371"/>
      <c r="BL2" s="1371"/>
      <c r="BM2" s="1371"/>
      <c r="BN2" s="1371"/>
      <c r="BO2" s="1371"/>
      <c r="BP2" s="1371"/>
      <c r="BQ2" s="1371"/>
      <c r="BR2" s="1371"/>
      <c r="BS2" s="1371"/>
      <c r="BT2" s="1371"/>
      <c r="BU2" s="1371"/>
      <c r="BV2" s="1371"/>
      <c r="BW2" s="1371"/>
      <c r="BX2" s="1371"/>
      <c r="BY2" s="1371"/>
      <c r="BZ2" s="1371"/>
      <c r="CA2" s="1371"/>
      <c r="CB2" s="1371"/>
      <c r="CC2" s="1371"/>
      <c r="CD2" s="1371"/>
      <c r="CE2" s="1371"/>
      <c r="CF2" s="1371"/>
      <c r="CG2" s="1371"/>
      <c r="CH2" s="1371"/>
      <c r="CI2" s="1371"/>
      <c r="CJ2" s="1371"/>
      <c r="CK2" s="1371"/>
      <c r="CL2" s="1371"/>
      <c r="CM2" s="1371"/>
      <c r="CN2" s="1371"/>
      <c r="CO2" s="1371"/>
      <c r="CP2" s="1371"/>
      <c r="CQ2" s="1371"/>
      <c r="CR2" s="1371"/>
      <c r="CS2" s="1371"/>
      <c r="CT2" s="1371"/>
      <c r="CU2" s="1371"/>
      <c r="CV2" s="1371"/>
      <c r="CW2" s="1371"/>
      <c r="CX2" s="1371"/>
      <c r="CY2" s="1371"/>
      <c r="CZ2" s="1371"/>
      <c r="DA2" s="1371"/>
      <c r="DB2" s="1371"/>
      <c r="DC2" s="1371"/>
      <c r="DD2" s="1371"/>
      <c r="DE2" s="1371"/>
      <c r="DF2" s="1371"/>
      <c r="DG2" s="1371"/>
      <c r="DH2" s="1371"/>
      <c r="DI2" s="1371"/>
      <c r="DJ2" s="1371"/>
      <c r="DK2" s="1371"/>
      <c r="DL2" s="1371"/>
      <c r="DM2" s="1371"/>
      <c r="DN2" s="1371"/>
      <c r="DO2" s="1371"/>
      <c r="DP2" s="1371"/>
      <c r="DQ2" s="1371"/>
      <c r="DR2" s="1371"/>
      <c r="DS2" s="1371"/>
      <c r="DT2" s="1371"/>
      <c r="DU2" s="1371"/>
      <c r="DV2" s="1371"/>
      <c r="DW2" s="1371"/>
      <c r="DX2" s="1371"/>
      <c r="DY2" s="1371"/>
      <c r="DZ2" s="1371"/>
      <c r="EA2" s="1371"/>
      <c r="EB2" s="1371"/>
      <c r="EC2" s="1371"/>
      <c r="ED2" s="1371"/>
      <c r="EE2" s="1371"/>
      <c r="EF2" s="1371"/>
      <c r="EG2" s="1371"/>
      <c r="EH2" s="1371"/>
      <c r="EI2" s="1371"/>
      <c r="EJ2" s="1371"/>
      <c r="EK2" s="1371"/>
      <c r="EL2" s="1371"/>
      <c r="EM2" s="1371"/>
      <c r="EN2" s="1371"/>
      <c r="EO2" s="1371"/>
      <c r="EP2" s="1371"/>
      <c r="EQ2" s="1371"/>
      <c r="ER2" s="1371"/>
      <c r="ES2" s="1371"/>
      <c r="ET2" s="1371"/>
      <c r="EU2" s="1371"/>
      <c r="EV2" s="1371"/>
      <c r="EW2" s="1371"/>
      <c r="EX2" s="1371"/>
      <c r="EY2" s="1371"/>
      <c r="EZ2" s="1371"/>
      <c r="FA2" s="1371"/>
    </row>
    <row r="3" spans="1:166" s="683" customFormat="1" ht="15" customHeight="1" x14ac:dyDescent="0.2">
      <c r="A3" s="1372" t="s">
        <v>237</v>
      </c>
      <c r="B3" s="1363" t="s">
        <v>223</v>
      </c>
      <c r="C3" s="1364"/>
      <c r="D3" s="1364"/>
      <c r="E3" s="1364"/>
      <c r="F3" s="1364"/>
      <c r="G3" s="1365"/>
      <c r="H3" s="1363" t="s">
        <v>239</v>
      </c>
      <c r="I3" s="1364"/>
      <c r="J3" s="1364"/>
      <c r="K3" s="1364"/>
      <c r="L3" s="1364"/>
      <c r="M3" s="1365"/>
      <c r="N3" s="1363" t="s">
        <v>240</v>
      </c>
      <c r="O3" s="1364"/>
      <c r="P3" s="1364"/>
      <c r="Q3" s="1364"/>
      <c r="R3" s="1364"/>
      <c r="S3" s="1365"/>
      <c r="T3" s="1363" t="s">
        <v>654</v>
      </c>
      <c r="U3" s="1364"/>
      <c r="V3" s="1364"/>
      <c r="W3" s="1364"/>
      <c r="X3" s="1364"/>
      <c r="Y3" s="1365"/>
      <c r="Z3" s="1363" t="s">
        <v>91</v>
      </c>
      <c r="AA3" s="1364"/>
      <c r="AB3" s="1364"/>
      <c r="AC3" s="1364"/>
      <c r="AD3" s="1364"/>
      <c r="AE3" s="1365"/>
      <c r="AF3" s="1363" t="s">
        <v>236</v>
      </c>
      <c r="AG3" s="1364"/>
      <c r="AH3" s="1364"/>
      <c r="AI3" s="1364"/>
      <c r="AJ3" s="1364"/>
      <c r="AK3" s="1365"/>
      <c r="AL3" s="1363" t="s">
        <v>235</v>
      </c>
      <c r="AM3" s="1364"/>
      <c r="AN3" s="1364"/>
      <c r="AO3" s="1364"/>
      <c r="AP3" s="1364"/>
      <c r="AQ3" s="1365"/>
      <c r="AR3" s="1363" t="s">
        <v>234</v>
      </c>
      <c r="AS3" s="1364"/>
      <c r="AT3" s="1364"/>
      <c r="AU3" s="1364"/>
      <c r="AV3" s="1364"/>
      <c r="AW3" s="1365"/>
      <c r="AX3" s="1363" t="s">
        <v>233</v>
      </c>
      <c r="AY3" s="1364"/>
      <c r="AZ3" s="1364"/>
      <c r="BA3" s="1364"/>
      <c r="BB3" s="1364"/>
      <c r="BC3" s="1365"/>
      <c r="BD3" s="1363" t="s">
        <v>241</v>
      </c>
      <c r="BE3" s="1364"/>
      <c r="BF3" s="1364"/>
      <c r="BG3" s="1364"/>
      <c r="BH3" s="1364"/>
      <c r="BI3" s="1365"/>
      <c r="BJ3" s="1363" t="s">
        <v>231</v>
      </c>
      <c r="BK3" s="1364"/>
      <c r="BL3" s="1364"/>
      <c r="BM3" s="1364"/>
      <c r="BN3" s="1364"/>
      <c r="BO3" s="1365"/>
      <c r="BP3" s="1363" t="s">
        <v>98</v>
      </c>
      <c r="BQ3" s="1364"/>
      <c r="BR3" s="1364"/>
      <c r="BS3" s="1364"/>
      <c r="BT3" s="1364"/>
      <c r="BU3" s="1365"/>
      <c r="BV3" s="1363" t="s">
        <v>242</v>
      </c>
      <c r="BW3" s="1364"/>
      <c r="BX3" s="1364"/>
      <c r="BY3" s="1364"/>
      <c r="BZ3" s="1364"/>
      <c r="CA3" s="1365"/>
      <c r="CB3" s="1363" t="s">
        <v>230</v>
      </c>
      <c r="CC3" s="1364"/>
      <c r="CD3" s="1364"/>
      <c r="CE3" s="1364"/>
      <c r="CF3" s="1364"/>
      <c r="CG3" s="1365"/>
      <c r="CH3" s="1363" t="s">
        <v>101</v>
      </c>
      <c r="CI3" s="1364"/>
      <c r="CJ3" s="1364"/>
      <c r="CK3" s="1364"/>
      <c r="CL3" s="1364"/>
      <c r="CM3" s="1365"/>
      <c r="CN3" s="1363" t="s">
        <v>102</v>
      </c>
      <c r="CO3" s="1364"/>
      <c r="CP3" s="1364"/>
      <c r="CQ3" s="1364"/>
      <c r="CR3" s="1364"/>
      <c r="CS3" s="1365"/>
      <c r="CT3" s="1363" t="s">
        <v>228</v>
      </c>
      <c r="CU3" s="1364"/>
      <c r="CV3" s="1364"/>
      <c r="CW3" s="1364"/>
      <c r="CX3" s="1364"/>
      <c r="CY3" s="1365"/>
      <c r="CZ3" s="1363" t="s">
        <v>243</v>
      </c>
      <c r="DA3" s="1364"/>
      <c r="DB3" s="1364"/>
      <c r="DC3" s="1364"/>
      <c r="DD3" s="1364"/>
      <c r="DE3" s="1365"/>
      <c r="DF3" s="1363" t="s">
        <v>104</v>
      </c>
      <c r="DG3" s="1364"/>
      <c r="DH3" s="1364"/>
      <c r="DI3" s="1364"/>
      <c r="DJ3" s="1364"/>
      <c r="DK3" s="1365"/>
      <c r="DL3" s="1363" t="s">
        <v>227</v>
      </c>
      <c r="DM3" s="1364"/>
      <c r="DN3" s="1364"/>
      <c r="DO3" s="1364"/>
      <c r="DP3" s="1364"/>
      <c r="DQ3" s="1365"/>
      <c r="DR3" s="1363" t="s">
        <v>226</v>
      </c>
      <c r="DS3" s="1364"/>
      <c r="DT3" s="1364"/>
      <c r="DU3" s="1364"/>
      <c r="DV3" s="1364"/>
      <c r="DW3" s="1365"/>
      <c r="DX3" s="1363" t="s">
        <v>244</v>
      </c>
      <c r="DY3" s="1364"/>
      <c r="DZ3" s="1364"/>
      <c r="EA3" s="1364"/>
      <c r="EB3" s="1364"/>
      <c r="EC3" s="1365"/>
      <c r="ED3" s="1363" t="s">
        <v>108</v>
      </c>
      <c r="EE3" s="1364"/>
      <c r="EF3" s="1364"/>
      <c r="EG3" s="1364"/>
      <c r="EH3" s="1364"/>
      <c r="EI3" s="1365"/>
      <c r="EJ3" s="1363" t="s">
        <v>245</v>
      </c>
      <c r="EK3" s="1364"/>
      <c r="EL3" s="1364"/>
      <c r="EM3" s="1364"/>
      <c r="EN3" s="1364"/>
      <c r="EO3" s="1365"/>
      <c r="EP3" s="1363" t="s">
        <v>110</v>
      </c>
      <c r="EQ3" s="1364"/>
      <c r="ER3" s="1364"/>
      <c r="ES3" s="1364"/>
      <c r="ET3" s="1364"/>
      <c r="EU3" s="1365"/>
      <c r="EV3" s="1363" t="s">
        <v>186</v>
      </c>
      <c r="EW3" s="1364"/>
      <c r="EX3" s="1364"/>
      <c r="EY3" s="1364"/>
      <c r="EZ3" s="1364"/>
      <c r="FA3" s="1364"/>
    </row>
    <row r="4" spans="1:166" s="683" customFormat="1" ht="15.75" customHeight="1" x14ac:dyDescent="0.2">
      <c r="A4" s="1373"/>
      <c r="B4" s="684" t="s">
        <v>86</v>
      </c>
      <c r="C4" s="684" t="s">
        <v>117</v>
      </c>
      <c r="D4" s="685" t="s">
        <v>87</v>
      </c>
      <c r="E4" s="685" t="s">
        <v>88</v>
      </c>
      <c r="F4" s="684" t="s">
        <v>652</v>
      </c>
      <c r="G4" s="684" t="s">
        <v>755</v>
      </c>
      <c r="H4" s="686" t="s">
        <v>86</v>
      </c>
      <c r="I4" s="686" t="s">
        <v>117</v>
      </c>
      <c r="J4" s="685" t="s">
        <v>87</v>
      </c>
      <c r="K4" s="685" t="s">
        <v>88</v>
      </c>
      <c r="L4" s="684" t="s">
        <v>652</v>
      </c>
      <c r="M4" s="684" t="s">
        <v>755</v>
      </c>
      <c r="N4" s="687" t="s">
        <v>86</v>
      </c>
      <c r="O4" s="687" t="s">
        <v>117</v>
      </c>
      <c r="P4" s="685" t="s">
        <v>87</v>
      </c>
      <c r="Q4" s="685" t="s">
        <v>88</v>
      </c>
      <c r="R4" s="684" t="s">
        <v>652</v>
      </c>
      <c r="S4" s="684" t="s">
        <v>755</v>
      </c>
      <c r="T4" s="687" t="s">
        <v>86</v>
      </c>
      <c r="U4" s="687" t="s">
        <v>117</v>
      </c>
      <c r="V4" s="685" t="s">
        <v>87</v>
      </c>
      <c r="W4" s="685" t="s">
        <v>88</v>
      </c>
      <c r="X4" s="684" t="s">
        <v>652</v>
      </c>
      <c r="Y4" s="684" t="s">
        <v>755</v>
      </c>
      <c r="Z4" s="687" t="s">
        <v>86</v>
      </c>
      <c r="AA4" s="687" t="s">
        <v>117</v>
      </c>
      <c r="AB4" s="685" t="s">
        <v>87</v>
      </c>
      <c r="AC4" s="685" t="s">
        <v>88</v>
      </c>
      <c r="AD4" s="684" t="s">
        <v>652</v>
      </c>
      <c r="AE4" s="684" t="s">
        <v>755</v>
      </c>
      <c r="AF4" s="687" t="s">
        <v>86</v>
      </c>
      <c r="AG4" s="687" t="s">
        <v>117</v>
      </c>
      <c r="AH4" s="685" t="s">
        <v>87</v>
      </c>
      <c r="AI4" s="685" t="s">
        <v>88</v>
      </c>
      <c r="AJ4" s="684" t="s">
        <v>652</v>
      </c>
      <c r="AK4" s="684" t="s">
        <v>755</v>
      </c>
      <c r="AL4" s="687" t="s">
        <v>86</v>
      </c>
      <c r="AM4" s="687" t="s">
        <v>117</v>
      </c>
      <c r="AN4" s="685" t="s">
        <v>87</v>
      </c>
      <c r="AO4" s="685" t="s">
        <v>88</v>
      </c>
      <c r="AP4" s="684" t="s">
        <v>652</v>
      </c>
      <c r="AQ4" s="684" t="s">
        <v>755</v>
      </c>
      <c r="AR4" s="687" t="s">
        <v>86</v>
      </c>
      <c r="AS4" s="687" t="s">
        <v>117</v>
      </c>
      <c r="AT4" s="685" t="s">
        <v>87</v>
      </c>
      <c r="AU4" s="685" t="s">
        <v>88</v>
      </c>
      <c r="AV4" s="684" t="s">
        <v>652</v>
      </c>
      <c r="AW4" s="684" t="s">
        <v>755</v>
      </c>
      <c r="AX4" s="687" t="s">
        <v>86</v>
      </c>
      <c r="AY4" s="687" t="s">
        <v>117</v>
      </c>
      <c r="AZ4" s="685" t="s">
        <v>87</v>
      </c>
      <c r="BA4" s="685" t="s">
        <v>88</v>
      </c>
      <c r="BB4" s="684" t="s">
        <v>652</v>
      </c>
      <c r="BC4" s="684" t="s">
        <v>755</v>
      </c>
      <c r="BD4" s="687" t="s">
        <v>86</v>
      </c>
      <c r="BE4" s="687" t="s">
        <v>117</v>
      </c>
      <c r="BF4" s="685" t="s">
        <v>87</v>
      </c>
      <c r="BG4" s="685" t="s">
        <v>88</v>
      </c>
      <c r="BH4" s="684" t="s">
        <v>652</v>
      </c>
      <c r="BI4" s="684" t="s">
        <v>755</v>
      </c>
      <c r="BJ4" s="687" t="s">
        <v>86</v>
      </c>
      <c r="BK4" s="687" t="s">
        <v>117</v>
      </c>
      <c r="BL4" s="685" t="s">
        <v>87</v>
      </c>
      <c r="BM4" s="685" t="s">
        <v>88</v>
      </c>
      <c r="BN4" s="684" t="s">
        <v>652</v>
      </c>
      <c r="BO4" s="684" t="s">
        <v>755</v>
      </c>
      <c r="BP4" s="687" t="s">
        <v>86</v>
      </c>
      <c r="BQ4" s="687" t="s">
        <v>117</v>
      </c>
      <c r="BR4" s="685" t="s">
        <v>87</v>
      </c>
      <c r="BS4" s="685" t="s">
        <v>88</v>
      </c>
      <c r="BT4" s="684" t="s">
        <v>652</v>
      </c>
      <c r="BU4" s="684" t="s">
        <v>755</v>
      </c>
      <c r="BV4" s="687" t="s">
        <v>86</v>
      </c>
      <c r="BW4" s="687" t="s">
        <v>117</v>
      </c>
      <c r="BX4" s="685" t="s">
        <v>87</v>
      </c>
      <c r="BY4" s="685" t="s">
        <v>88</v>
      </c>
      <c r="BZ4" s="684" t="s">
        <v>652</v>
      </c>
      <c r="CA4" s="684" t="s">
        <v>755</v>
      </c>
      <c r="CB4" s="687" t="s">
        <v>86</v>
      </c>
      <c r="CC4" s="687" t="s">
        <v>117</v>
      </c>
      <c r="CD4" s="685" t="s">
        <v>87</v>
      </c>
      <c r="CE4" s="685" t="s">
        <v>88</v>
      </c>
      <c r="CF4" s="684" t="s">
        <v>652</v>
      </c>
      <c r="CG4" s="684" t="s">
        <v>755</v>
      </c>
      <c r="CH4" s="687" t="s">
        <v>86</v>
      </c>
      <c r="CI4" s="687" t="s">
        <v>117</v>
      </c>
      <c r="CJ4" s="685" t="s">
        <v>87</v>
      </c>
      <c r="CK4" s="685" t="s">
        <v>88</v>
      </c>
      <c r="CL4" s="684" t="s">
        <v>652</v>
      </c>
      <c r="CM4" s="684" t="s">
        <v>755</v>
      </c>
      <c r="CN4" s="687" t="s">
        <v>86</v>
      </c>
      <c r="CO4" s="687" t="s">
        <v>117</v>
      </c>
      <c r="CP4" s="685" t="s">
        <v>87</v>
      </c>
      <c r="CQ4" s="685" t="s">
        <v>88</v>
      </c>
      <c r="CR4" s="684" t="s">
        <v>652</v>
      </c>
      <c r="CS4" s="684" t="s">
        <v>755</v>
      </c>
      <c r="CT4" s="687" t="s">
        <v>86</v>
      </c>
      <c r="CU4" s="687" t="s">
        <v>117</v>
      </c>
      <c r="CV4" s="685" t="s">
        <v>87</v>
      </c>
      <c r="CW4" s="685" t="s">
        <v>88</v>
      </c>
      <c r="CX4" s="684" t="s">
        <v>652</v>
      </c>
      <c r="CY4" s="684" t="s">
        <v>755</v>
      </c>
      <c r="CZ4" s="687" t="s">
        <v>86</v>
      </c>
      <c r="DA4" s="687" t="s">
        <v>117</v>
      </c>
      <c r="DB4" s="685" t="s">
        <v>87</v>
      </c>
      <c r="DC4" s="685" t="s">
        <v>88</v>
      </c>
      <c r="DD4" s="684" t="s">
        <v>652</v>
      </c>
      <c r="DE4" s="684" t="s">
        <v>755</v>
      </c>
      <c r="DF4" s="687" t="s">
        <v>86</v>
      </c>
      <c r="DG4" s="687" t="s">
        <v>117</v>
      </c>
      <c r="DH4" s="685" t="s">
        <v>87</v>
      </c>
      <c r="DI4" s="685" t="s">
        <v>88</v>
      </c>
      <c r="DJ4" s="684" t="s">
        <v>652</v>
      </c>
      <c r="DK4" s="684" t="s">
        <v>755</v>
      </c>
      <c r="DL4" s="687" t="s">
        <v>86</v>
      </c>
      <c r="DM4" s="687" t="s">
        <v>117</v>
      </c>
      <c r="DN4" s="685" t="s">
        <v>87</v>
      </c>
      <c r="DO4" s="685" t="s">
        <v>88</v>
      </c>
      <c r="DP4" s="684" t="s">
        <v>652</v>
      </c>
      <c r="DQ4" s="684" t="s">
        <v>755</v>
      </c>
      <c r="DR4" s="687" t="s">
        <v>86</v>
      </c>
      <c r="DS4" s="687" t="s">
        <v>117</v>
      </c>
      <c r="DT4" s="685" t="s">
        <v>87</v>
      </c>
      <c r="DU4" s="685" t="s">
        <v>88</v>
      </c>
      <c r="DV4" s="684" t="s">
        <v>652</v>
      </c>
      <c r="DW4" s="684" t="s">
        <v>755</v>
      </c>
      <c r="DX4" s="687" t="s">
        <v>86</v>
      </c>
      <c r="DY4" s="687" t="s">
        <v>117</v>
      </c>
      <c r="DZ4" s="685" t="s">
        <v>87</v>
      </c>
      <c r="EA4" s="685" t="s">
        <v>88</v>
      </c>
      <c r="EB4" s="684" t="s">
        <v>652</v>
      </c>
      <c r="EC4" s="684" t="s">
        <v>755</v>
      </c>
      <c r="ED4" s="687" t="s">
        <v>86</v>
      </c>
      <c r="EE4" s="687" t="s">
        <v>117</v>
      </c>
      <c r="EF4" s="685" t="s">
        <v>87</v>
      </c>
      <c r="EG4" s="685" t="s">
        <v>88</v>
      </c>
      <c r="EH4" s="684" t="s">
        <v>652</v>
      </c>
      <c r="EI4" s="684" t="s">
        <v>755</v>
      </c>
      <c r="EJ4" s="687" t="s">
        <v>86</v>
      </c>
      <c r="EK4" s="687" t="s">
        <v>117</v>
      </c>
      <c r="EL4" s="685" t="s">
        <v>87</v>
      </c>
      <c r="EM4" s="685" t="s">
        <v>88</v>
      </c>
      <c r="EN4" s="684" t="s">
        <v>652</v>
      </c>
      <c r="EO4" s="684" t="s">
        <v>755</v>
      </c>
      <c r="EP4" s="687" t="s">
        <v>86</v>
      </c>
      <c r="EQ4" s="687" t="s">
        <v>117</v>
      </c>
      <c r="ER4" s="685" t="s">
        <v>87</v>
      </c>
      <c r="ES4" s="685" t="s">
        <v>88</v>
      </c>
      <c r="ET4" s="684" t="s">
        <v>652</v>
      </c>
      <c r="EU4" s="684" t="s">
        <v>755</v>
      </c>
      <c r="EV4" s="685" t="s">
        <v>86</v>
      </c>
      <c r="EW4" s="685" t="s">
        <v>117</v>
      </c>
      <c r="EX4" s="685" t="s">
        <v>87</v>
      </c>
      <c r="EY4" s="684" t="s">
        <v>88</v>
      </c>
      <c r="EZ4" s="684" t="s">
        <v>652</v>
      </c>
      <c r="FA4" s="684" t="s">
        <v>755</v>
      </c>
    </row>
    <row r="5" spans="1:166" x14ac:dyDescent="0.2">
      <c r="A5" s="688" t="s">
        <v>222</v>
      </c>
      <c r="B5" s="689"/>
      <c r="C5" s="689"/>
      <c r="D5" s="689"/>
      <c r="E5" s="689"/>
      <c r="F5" s="689"/>
      <c r="G5" s="689"/>
      <c r="H5" s="688"/>
      <c r="I5" s="688"/>
      <c r="J5" s="688"/>
      <c r="K5" s="688"/>
      <c r="L5" s="688"/>
      <c r="M5" s="689"/>
      <c r="N5" s="689"/>
      <c r="O5" s="689"/>
      <c r="P5" s="689"/>
      <c r="Q5" s="689"/>
      <c r="R5" s="689"/>
      <c r="S5" s="689"/>
      <c r="T5" s="689"/>
      <c r="U5" s="689"/>
      <c r="V5" s="689"/>
      <c r="W5" s="689"/>
      <c r="X5" s="689"/>
      <c r="Y5" s="689"/>
      <c r="Z5" s="689"/>
      <c r="AA5" s="689"/>
      <c r="AB5" s="689"/>
      <c r="AC5" s="689"/>
      <c r="AD5" s="689"/>
      <c r="AE5" s="689"/>
      <c r="AF5" s="689"/>
      <c r="AG5" s="689"/>
      <c r="AH5" s="689"/>
      <c r="AI5" s="689"/>
      <c r="AJ5" s="689"/>
      <c r="AK5" s="689"/>
      <c r="AL5" s="689"/>
      <c r="AM5" s="689"/>
      <c r="AN5" s="689"/>
      <c r="AO5" s="689"/>
      <c r="AP5" s="689"/>
      <c r="AQ5" s="689"/>
      <c r="AR5" s="689"/>
      <c r="AS5" s="689"/>
      <c r="AT5" s="689"/>
      <c r="AU5" s="689"/>
      <c r="AV5" s="689"/>
      <c r="AW5" s="689"/>
      <c r="AX5" s="689"/>
      <c r="AY5" s="689"/>
      <c r="AZ5" s="689"/>
      <c r="BA5" s="689"/>
      <c r="BB5" s="689"/>
      <c r="BC5" s="689"/>
      <c r="BD5" s="689"/>
      <c r="BE5" s="689"/>
      <c r="BF5" s="689"/>
      <c r="BG5" s="689"/>
      <c r="BH5" s="689"/>
      <c r="BI5" s="689"/>
      <c r="BJ5" s="689"/>
      <c r="BK5" s="689"/>
      <c r="BL5" s="689"/>
      <c r="BM5" s="689"/>
      <c r="BN5" s="689"/>
      <c r="BO5" s="690"/>
      <c r="BP5" s="689"/>
      <c r="BQ5" s="689"/>
      <c r="BR5" s="689"/>
      <c r="BS5" s="689"/>
      <c r="BT5" s="689"/>
      <c r="BU5" s="689"/>
      <c r="BV5" s="689"/>
      <c r="BW5" s="689"/>
      <c r="BX5" s="689"/>
      <c r="BY5" s="689"/>
      <c r="BZ5" s="689"/>
      <c r="CA5" s="689"/>
      <c r="CB5" s="689"/>
      <c r="CC5" s="689"/>
      <c r="CD5" s="689"/>
      <c r="CE5" s="689"/>
      <c r="CF5" s="689"/>
      <c r="CG5" s="689"/>
      <c r="CH5" s="689"/>
      <c r="CI5" s="689"/>
      <c r="CJ5" s="689"/>
      <c r="CK5" s="689"/>
      <c r="CL5" s="689"/>
      <c r="CM5" s="689"/>
      <c r="CN5" s="689"/>
      <c r="CO5" s="689"/>
      <c r="CP5" s="689"/>
      <c r="CQ5" s="689"/>
      <c r="CR5" s="689"/>
      <c r="CS5" s="689"/>
      <c r="CT5" s="689"/>
      <c r="CU5" s="689"/>
      <c r="CV5" s="689"/>
      <c r="CW5" s="689"/>
      <c r="CX5" s="689"/>
      <c r="CY5" s="689"/>
      <c r="CZ5" s="689"/>
      <c r="DA5" s="689"/>
      <c r="DB5" s="689"/>
      <c r="DC5" s="689"/>
      <c r="DD5" s="689"/>
      <c r="DE5" s="689"/>
      <c r="DF5" s="689"/>
      <c r="DG5" s="689"/>
      <c r="DH5" s="689"/>
      <c r="DI5" s="689"/>
      <c r="DJ5" s="689"/>
      <c r="DK5" s="689"/>
      <c r="DL5" s="689"/>
      <c r="DM5" s="689"/>
      <c r="DN5" s="689"/>
      <c r="DO5" s="689"/>
      <c r="DP5" s="689"/>
      <c r="DQ5" s="689"/>
      <c r="DR5" s="689"/>
      <c r="DS5" s="689"/>
      <c r="DT5" s="689"/>
      <c r="DU5" s="689"/>
      <c r="DV5" s="689"/>
      <c r="DW5" s="689"/>
      <c r="DX5" s="689"/>
      <c r="DY5" s="689"/>
      <c r="DZ5" s="689"/>
      <c r="EA5" s="689"/>
      <c r="EB5" s="689"/>
      <c r="EC5" s="689"/>
      <c r="ED5" s="689"/>
      <c r="EE5" s="689"/>
      <c r="EF5" s="689"/>
      <c r="EG5" s="689"/>
      <c r="EH5" s="689"/>
      <c r="EI5" s="689"/>
      <c r="EJ5" s="689"/>
      <c r="EK5" s="689"/>
      <c r="EL5" s="689"/>
      <c r="EM5" s="689"/>
      <c r="EN5" s="689"/>
      <c r="EO5" s="689"/>
      <c r="EP5" s="689"/>
      <c r="EQ5" s="689"/>
      <c r="ER5" s="689"/>
      <c r="ES5" s="689"/>
      <c r="ET5" s="689"/>
      <c r="EU5" s="691"/>
      <c r="EV5" s="689"/>
      <c r="EW5" s="689"/>
      <c r="EX5" s="689"/>
      <c r="EY5" s="647"/>
      <c r="EZ5" s="647"/>
      <c r="FA5" s="691"/>
    </row>
    <row r="6" spans="1:166" x14ac:dyDescent="0.2">
      <c r="A6" s="648" t="s">
        <v>190</v>
      </c>
      <c r="B6" s="659">
        <v>6225759.5990596004</v>
      </c>
      <c r="C6" s="658">
        <v>6390488.2749754004</v>
      </c>
      <c r="D6" s="658">
        <v>8254517.9558897</v>
      </c>
      <c r="E6" s="658">
        <v>8876577.0046822</v>
      </c>
      <c r="F6" s="658">
        <v>9508051.2599999998</v>
      </c>
      <c r="G6" s="658">
        <v>9915625.4304725546</v>
      </c>
      <c r="H6" s="659">
        <v>69344.071540386431</v>
      </c>
      <c r="I6" s="659">
        <v>84047.004738458374</v>
      </c>
      <c r="J6" s="659">
        <v>97961.754756253009</v>
      </c>
      <c r="K6" s="659">
        <v>129549.71383204286</v>
      </c>
      <c r="L6" s="659">
        <v>158672.77817752346</v>
      </c>
      <c r="M6" s="658">
        <v>187929.30143971261</v>
      </c>
      <c r="N6" s="659">
        <v>80281.873887735841</v>
      </c>
      <c r="O6" s="659">
        <v>98742.502103238017</v>
      </c>
      <c r="P6" s="659">
        <v>131788.78599738388</v>
      </c>
      <c r="Q6" s="659">
        <v>163664.93565949894</v>
      </c>
      <c r="R6" s="659">
        <v>188667.85942059939</v>
      </c>
      <c r="S6" s="658">
        <v>201607.51506966888</v>
      </c>
      <c r="T6" s="659">
        <v>24027.986000000001</v>
      </c>
      <c r="U6" s="659">
        <v>31315.823158308824</v>
      </c>
      <c r="V6" s="659">
        <v>35208.881114824639</v>
      </c>
      <c r="W6" s="659">
        <v>40080.665734479066</v>
      </c>
      <c r="X6" s="659">
        <v>41328.007856805998</v>
      </c>
      <c r="Y6" s="658">
        <v>41091.416172139005</v>
      </c>
      <c r="Z6" s="659">
        <v>77705.345730199988</v>
      </c>
      <c r="AA6" s="659">
        <v>77474.930784099997</v>
      </c>
      <c r="AB6" s="659">
        <v>76927.92423389999</v>
      </c>
      <c r="AC6" s="659">
        <v>77233.409230100035</v>
      </c>
      <c r="AD6" s="659">
        <v>76520.605976599996</v>
      </c>
      <c r="AE6" s="658">
        <v>75056.16320179998</v>
      </c>
      <c r="AF6" s="659">
        <v>51106.333698823008</v>
      </c>
      <c r="AG6" s="659">
        <v>60693.90492207191</v>
      </c>
      <c r="AH6" s="659">
        <v>63289.124440278589</v>
      </c>
      <c r="AI6" s="659">
        <v>70996.857177715574</v>
      </c>
      <c r="AJ6" s="659">
        <v>83850.854228903874</v>
      </c>
      <c r="AK6" s="658">
        <v>137442.38903280188</v>
      </c>
      <c r="AL6" s="659">
        <v>25299.729229192504</v>
      </c>
      <c r="AM6" s="659">
        <v>29829.179298725634</v>
      </c>
      <c r="AN6" s="659">
        <v>34847.431613195098</v>
      </c>
      <c r="AO6" s="659">
        <v>40655.561815745023</v>
      </c>
      <c r="AP6" s="659">
        <v>46924.354816636049</v>
      </c>
      <c r="AQ6" s="658">
        <v>52626.178804390991</v>
      </c>
      <c r="AR6" s="659">
        <v>4791.0318533700029</v>
      </c>
      <c r="AS6" s="659">
        <v>8196.9878533515457</v>
      </c>
      <c r="AT6" s="659">
        <v>15769.280273776983</v>
      </c>
      <c r="AU6" s="659">
        <v>26551.510864868891</v>
      </c>
      <c r="AV6" s="659">
        <v>36962.125375614654</v>
      </c>
      <c r="AW6" s="658">
        <v>52462.847692294396</v>
      </c>
      <c r="AX6" s="659">
        <v>12373.910757199999</v>
      </c>
      <c r="AY6" s="659">
        <v>15413.571086055003</v>
      </c>
      <c r="AZ6" s="659">
        <v>19704.759774980001</v>
      </c>
      <c r="BA6" s="659">
        <v>29174.637347962616</v>
      </c>
      <c r="BB6" s="659">
        <v>39181.140862587046</v>
      </c>
      <c r="BC6" s="658">
        <v>45137.54093435168</v>
      </c>
      <c r="BD6" s="659">
        <v>25434.288556966225</v>
      </c>
      <c r="BE6" s="659">
        <v>31086.782897747798</v>
      </c>
      <c r="BF6" s="659">
        <v>38126.517118569835</v>
      </c>
      <c r="BG6" s="659">
        <v>50788.584212170601</v>
      </c>
      <c r="BH6" s="659">
        <v>62560.40104562715</v>
      </c>
      <c r="BI6" s="658">
        <v>69641.801944433493</v>
      </c>
      <c r="BJ6" s="659">
        <v>8101.2312696116805</v>
      </c>
      <c r="BK6" s="659">
        <v>10565.874767445484</v>
      </c>
      <c r="BL6" s="659">
        <v>14430.712317680105</v>
      </c>
      <c r="BM6" s="659">
        <v>33473.302189115995</v>
      </c>
      <c r="BN6" s="659">
        <v>23917.069873683911</v>
      </c>
      <c r="BO6" s="658">
        <v>25057.965618582573</v>
      </c>
      <c r="BP6" s="659">
        <v>260675.46629285469</v>
      </c>
      <c r="BQ6" s="659">
        <v>339403.2197909691</v>
      </c>
      <c r="BR6" s="659">
        <v>451442.96520888398</v>
      </c>
      <c r="BS6" s="659">
        <v>583929.14520868391</v>
      </c>
      <c r="BT6" s="659">
        <v>754290.90167751559</v>
      </c>
      <c r="BU6" s="658">
        <v>920689.11384071631</v>
      </c>
      <c r="BV6" s="659">
        <v>194294.19560413092</v>
      </c>
      <c r="BW6" s="659">
        <v>335215.65381550643</v>
      </c>
      <c r="BX6" s="659">
        <v>497802.66162155539</v>
      </c>
      <c r="BY6" s="659">
        <v>668015.26840739651</v>
      </c>
      <c r="BZ6" s="659">
        <v>849932.15449972893</v>
      </c>
      <c r="CA6" s="658">
        <v>967696.82536729472</v>
      </c>
      <c r="CB6" s="659">
        <v>6083.2345808</v>
      </c>
      <c r="CC6" s="659">
        <v>8705.4546019399986</v>
      </c>
      <c r="CD6" s="659">
        <v>12274.626975446999</v>
      </c>
      <c r="CE6" s="659">
        <v>14771.782935102952</v>
      </c>
      <c r="CF6" s="659">
        <v>19145.297197929154</v>
      </c>
      <c r="CG6" s="658">
        <v>37124.299126945618</v>
      </c>
      <c r="CH6" s="659">
        <v>61203.623404473874</v>
      </c>
      <c r="CI6" s="659">
        <v>76163.274823905245</v>
      </c>
      <c r="CJ6" s="659">
        <v>97696.261935172253</v>
      </c>
      <c r="CK6" s="659">
        <v>128053.12967435193</v>
      </c>
      <c r="CL6" s="659">
        <v>161224.24024456361</v>
      </c>
      <c r="CM6" s="658">
        <v>200584.24770176833</v>
      </c>
      <c r="CN6" s="659">
        <v>146843.40501268598</v>
      </c>
      <c r="CO6" s="659">
        <v>270470.18639073288</v>
      </c>
      <c r="CP6" s="659">
        <v>359485.71894890181</v>
      </c>
      <c r="CQ6" s="659">
        <v>491792.34789123456</v>
      </c>
      <c r="CR6" s="659">
        <v>594240.09718555282</v>
      </c>
      <c r="CS6" s="658">
        <v>742566.01811933995</v>
      </c>
      <c r="CT6" s="659">
        <v>39151.579265865003</v>
      </c>
      <c r="CU6" s="659">
        <v>60083.846381950629</v>
      </c>
      <c r="CV6" s="659">
        <v>80854.754074804325</v>
      </c>
      <c r="CW6" s="659">
        <v>104124.54480073538</v>
      </c>
      <c r="CX6" s="659">
        <v>127553.03870566962</v>
      </c>
      <c r="CY6" s="658">
        <v>168117.89839918196</v>
      </c>
      <c r="CZ6" s="659">
        <v>3625.5351803581425</v>
      </c>
      <c r="DA6" s="659">
        <v>10198.4238599205</v>
      </c>
      <c r="DB6" s="659">
        <v>13903</v>
      </c>
      <c r="DC6" s="659">
        <v>16994.530930116118</v>
      </c>
      <c r="DD6" s="659">
        <v>17613.426932501661</v>
      </c>
      <c r="DE6" s="658">
        <v>17912.705297210276</v>
      </c>
      <c r="DF6" s="659">
        <v>40880.043432044862</v>
      </c>
      <c r="DG6" s="659">
        <v>62986.476862092291</v>
      </c>
      <c r="DH6" s="659">
        <v>66720.459479410274</v>
      </c>
      <c r="DI6" s="659">
        <v>74210.197071373754</v>
      </c>
      <c r="DJ6" s="659">
        <v>81645.981976692419</v>
      </c>
      <c r="DK6" s="658">
        <v>87194.750341845516</v>
      </c>
      <c r="DL6" s="658">
        <v>2598.23</v>
      </c>
      <c r="DM6" s="659">
        <v>2060.79</v>
      </c>
      <c r="DN6" s="659">
        <v>1873.92</v>
      </c>
      <c r="DO6" s="659">
        <v>1971.3164547719996</v>
      </c>
      <c r="DP6" s="659">
        <v>1827.38</v>
      </c>
      <c r="DQ6" s="658">
        <v>1652.8825788869958</v>
      </c>
      <c r="DR6" s="659">
        <v>545506.53109863424</v>
      </c>
      <c r="DS6" s="659">
        <v>652964.23025514407</v>
      </c>
      <c r="DT6" s="659">
        <v>779735.91176995565</v>
      </c>
      <c r="DU6" s="659">
        <v>918961.84907501389</v>
      </c>
      <c r="DV6" s="659">
        <v>1139412.8915773358</v>
      </c>
      <c r="DW6" s="658">
        <v>1402705.3916796024</v>
      </c>
      <c r="DX6" s="659">
        <v>19329.247340500002</v>
      </c>
      <c r="DY6" s="659">
        <v>20382.855859573941</v>
      </c>
      <c r="DZ6" s="659">
        <v>25646.412674037427</v>
      </c>
      <c r="EA6" s="659">
        <v>33626.728286478268</v>
      </c>
      <c r="EB6" s="659">
        <v>39195.896910554526</v>
      </c>
      <c r="EC6" s="658">
        <v>44766.635695562982</v>
      </c>
      <c r="ED6" s="659">
        <v>11680.452934999999</v>
      </c>
      <c r="EE6" s="659">
        <v>20578.905915588908</v>
      </c>
      <c r="EF6" s="659">
        <v>24441.698798065641</v>
      </c>
      <c r="EG6" s="659">
        <v>27938.338917171466</v>
      </c>
      <c r="EH6" s="659">
        <v>29985.398873108046</v>
      </c>
      <c r="EI6" s="658">
        <v>34057.508254226501</v>
      </c>
      <c r="EJ6" s="659">
        <v>52278.586469196998</v>
      </c>
      <c r="EK6" s="659">
        <v>84349.143670922989</v>
      </c>
      <c r="EL6" s="659">
        <v>134236.51005152572</v>
      </c>
      <c r="EM6" s="659">
        <v>254635.26380865838</v>
      </c>
      <c r="EN6" s="659">
        <v>456558.13223575213</v>
      </c>
      <c r="EO6" s="658">
        <v>538872.47574447747</v>
      </c>
      <c r="EP6" s="659">
        <v>1762615.9331400304</v>
      </c>
      <c r="EQ6" s="659">
        <v>2390929.0238377489</v>
      </c>
      <c r="ER6" s="659">
        <v>3074170.0731786015</v>
      </c>
      <c r="ES6" s="659">
        <f>EM6+EG6+EA6+DU6+DO6+DI6+CW6+CQ6+CK6+CE6+W6+BY6+BS6+BM6+BG6+BA6+DC6+AU6+AO6+AI6+AC6+Q6+K6</f>
        <v>3981193.6215247884</v>
      </c>
      <c r="ET6" s="659">
        <f>L6+R6+AD6+AJ6+AP6+AV6+BB6+BH6+BN6+BT6+BZ6+X6+CF6+CL6+CR6+CX6+DD6+DJ6+DP6+DV6+EB6+EH6+EN6</f>
        <v>5031210.0356514864</v>
      </c>
      <c r="EU6" s="658">
        <v>6051993.8720572339</v>
      </c>
      <c r="EV6" s="659">
        <v>7988375.5321996305</v>
      </c>
      <c r="EW6" s="659">
        <v>8781417.2988131493</v>
      </c>
      <c r="EX6" s="659">
        <v>11328688.029068302</v>
      </c>
      <c r="EY6" s="659">
        <f t="shared" ref="EY6:EZ9" si="0">E6+ES6</f>
        <v>12857770.626206988</v>
      </c>
      <c r="EZ6" s="659">
        <f t="shared" si="0"/>
        <v>14539261.295651486</v>
      </c>
      <c r="FA6" s="658">
        <v>15967619.30252979</v>
      </c>
      <c r="FJ6" s="692"/>
    </row>
    <row r="7" spans="1:166" x14ac:dyDescent="0.2">
      <c r="A7" s="648" t="s">
        <v>189</v>
      </c>
      <c r="B7" s="659">
        <v>1556229.2917746999</v>
      </c>
      <c r="C7" s="658">
        <v>2543115.6411226997</v>
      </c>
      <c r="D7" s="658">
        <v>1358893.6541955001</v>
      </c>
      <c r="E7" s="658">
        <v>1468348.045385815</v>
      </c>
      <c r="F7" s="658">
        <v>1309696.94</v>
      </c>
      <c r="G7" s="658">
        <v>1552639.4350008001</v>
      </c>
      <c r="H7" s="659">
        <v>23310.147180376945</v>
      </c>
      <c r="I7" s="659">
        <v>26626.767998789321</v>
      </c>
      <c r="J7" s="659">
        <v>44387.532781986847</v>
      </c>
      <c r="K7" s="659">
        <v>43764.310108817575</v>
      </c>
      <c r="L7" s="659">
        <v>44593.486347285354</v>
      </c>
      <c r="M7" s="658">
        <v>45462.955984750173</v>
      </c>
      <c r="N7" s="659">
        <v>24158.010348021868</v>
      </c>
      <c r="O7" s="659">
        <v>40584.287063475422</v>
      </c>
      <c r="P7" s="659">
        <v>44339.104195596461</v>
      </c>
      <c r="Q7" s="659">
        <v>40952.300593616354</v>
      </c>
      <c r="R7" s="659">
        <v>40579.591139267097</v>
      </c>
      <c r="S7" s="658">
        <v>12661.669951193428</v>
      </c>
      <c r="T7" s="659">
        <v>11557.709000000001</v>
      </c>
      <c r="U7" s="659">
        <v>8594.742218773401</v>
      </c>
      <c r="V7" s="659">
        <v>9371.9822984601469</v>
      </c>
      <c r="W7" s="659">
        <v>6393.6125829550901</v>
      </c>
      <c r="X7" s="659">
        <v>4462.1938687780003</v>
      </c>
      <c r="Y7" s="658">
        <v>4457.8207780720004</v>
      </c>
      <c r="Z7" s="659">
        <v>6191.7817851000118</v>
      </c>
      <c r="AA7" s="659">
        <v>4721.7002750999991</v>
      </c>
      <c r="AB7" s="659">
        <v>4947.8478219999997</v>
      </c>
      <c r="AC7" s="659">
        <v>3374.3840923999755</v>
      </c>
      <c r="AD7" s="659">
        <v>2730.9019244000001</v>
      </c>
      <c r="AE7" s="658">
        <v>3315.9186103000125</v>
      </c>
      <c r="AF7" s="659">
        <v>17292.739868249046</v>
      </c>
      <c r="AG7" s="659">
        <v>9686.2988838699457</v>
      </c>
      <c r="AH7" s="659">
        <v>15700.017712482413</v>
      </c>
      <c r="AI7" s="659">
        <v>21317.616705167853</v>
      </c>
      <c r="AJ7" s="659">
        <v>64405.483276037681</v>
      </c>
      <c r="AK7" s="658">
        <v>58261.640252563368</v>
      </c>
      <c r="AL7" s="659">
        <v>8540.1739838331323</v>
      </c>
      <c r="AM7" s="659">
        <v>9063.7406823278507</v>
      </c>
      <c r="AN7" s="659">
        <v>10553.041677549922</v>
      </c>
      <c r="AO7" s="659">
        <v>14346.983914311295</v>
      </c>
      <c r="AP7" s="659">
        <v>12925.20488442277</v>
      </c>
      <c r="AQ7" s="658">
        <v>18574.424252898763</v>
      </c>
      <c r="AR7" s="659">
        <v>3956.3574389236628</v>
      </c>
      <c r="AS7" s="659">
        <v>8599.6009268108155</v>
      </c>
      <c r="AT7" s="659">
        <v>13412.872278099838</v>
      </c>
      <c r="AU7" s="659">
        <v>14895.857766074729</v>
      </c>
      <c r="AV7" s="659">
        <v>21550.291521823172</v>
      </c>
      <c r="AW7" s="658">
        <v>16342.251181344265</v>
      </c>
      <c r="AX7" s="659">
        <v>4900.6475839240002</v>
      </c>
      <c r="AY7" s="659">
        <v>6104.059364585999</v>
      </c>
      <c r="AZ7" s="659">
        <v>12078.549200525</v>
      </c>
      <c r="BA7" s="659">
        <v>14672.78113624813</v>
      </c>
      <c r="BB7" s="659">
        <v>10782.674230148647</v>
      </c>
      <c r="BC7" s="658">
        <v>11094.712918953175</v>
      </c>
      <c r="BD7" s="659">
        <v>9726.7097276593468</v>
      </c>
      <c r="BE7" s="659">
        <v>11242.512433810592</v>
      </c>
      <c r="BF7" s="659">
        <v>17191.638805436825</v>
      </c>
      <c r="BG7" s="659">
        <v>18379.104945868821</v>
      </c>
      <c r="BH7" s="659">
        <v>15925.720187542172</v>
      </c>
      <c r="BI7" s="658">
        <v>15815.797454483891</v>
      </c>
      <c r="BJ7" s="659">
        <v>4816.1122445778001</v>
      </c>
      <c r="BK7" s="659">
        <v>6362.7742835560366</v>
      </c>
      <c r="BL7" s="659">
        <v>22878.011071447101</v>
      </c>
      <c r="BM7" s="659">
        <v>9238.7351276349727</v>
      </c>
      <c r="BN7" s="659">
        <v>5670.9306210823379</v>
      </c>
      <c r="BO7" s="658">
        <v>5118.8014437062911</v>
      </c>
      <c r="BP7" s="659">
        <v>97967.158784041254</v>
      </c>
      <c r="BQ7" s="659">
        <v>141538.19408563091</v>
      </c>
      <c r="BR7" s="659">
        <v>171339.96536340003</v>
      </c>
      <c r="BS7" s="659">
        <v>220034.27883748044</v>
      </c>
      <c r="BT7" s="659">
        <v>216637.2209866</v>
      </c>
      <c r="BU7" s="658">
        <v>218329.69536724171</v>
      </c>
      <c r="BV7" s="659">
        <v>167991.48400168825</v>
      </c>
      <c r="BW7" s="659">
        <v>200462.29110561754</v>
      </c>
      <c r="BX7" s="659">
        <v>230889.61182596951</v>
      </c>
      <c r="BY7" s="659">
        <v>261925.2578944033</v>
      </c>
      <c r="BZ7" s="659">
        <v>194500.52312162251</v>
      </c>
      <c r="CA7" s="658">
        <v>154907.65301032132</v>
      </c>
      <c r="CB7" s="659">
        <v>3449.0911336690001</v>
      </c>
      <c r="CC7" s="659">
        <v>4754.8389608189809</v>
      </c>
      <c r="CD7" s="659">
        <v>4431.9775066559696</v>
      </c>
      <c r="CE7" s="659">
        <v>6684.587646659199</v>
      </c>
      <c r="CF7" s="659">
        <v>21144.697431757671</v>
      </c>
      <c r="CG7" s="658">
        <v>27078.127613419336</v>
      </c>
      <c r="CH7" s="659">
        <v>28635.145950966595</v>
      </c>
      <c r="CI7" s="659">
        <v>29775.934906952447</v>
      </c>
      <c r="CJ7" s="659">
        <v>41252.702148197073</v>
      </c>
      <c r="CK7" s="659">
        <v>45034.873272947749</v>
      </c>
      <c r="CL7" s="659">
        <v>56624.141149227304</v>
      </c>
      <c r="CM7" s="658">
        <v>47465.203014603117</v>
      </c>
      <c r="CN7" s="659">
        <v>148316.87531578136</v>
      </c>
      <c r="CO7" s="659">
        <v>125983.53343460867</v>
      </c>
      <c r="CP7" s="659">
        <v>180558.71749871891</v>
      </c>
      <c r="CQ7" s="659">
        <v>184709.53171338257</v>
      </c>
      <c r="CR7" s="659">
        <v>225213.13157987298</v>
      </c>
      <c r="CS7" s="658">
        <v>221872.73370000001</v>
      </c>
      <c r="CT7" s="659">
        <v>27639.331852855132</v>
      </c>
      <c r="CU7" s="659">
        <v>29155.009855623932</v>
      </c>
      <c r="CV7" s="659">
        <v>35021.719642344622</v>
      </c>
      <c r="CW7" s="659">
        <v>37091.860421257144</v>
      </c>
      <c r="CX7" s="659">
        <v>58334.476999647544</v>
      </c>
      <c r="CY7" s="658">
        <v>41830.109527994427</v>
      </c>
      <c r="CZ7" s="659">
        <v>8548.2411400528345</v>
      </c>
      <c r="DA7" s="659">
        <v>5600.109179983082</v>
      </c>
      <c r="DB7" s="659">
        <v>5381</v>
      </c>
      <c r="DC7" s="659">
        <v>3450.7940128366699</v>
      </c>
      <c r="DD7" s="659">
        <v>2330.0818233056812</v>
      </c>
      <c r="DE7" s="658">
        <v>2406.4265400839449</v>
      </c>
      <c r="DF7" s="659">
        <v>34100.300720347179</v>
      </c>
      <c r="DG7" s="659">
        <v>12566.640416004617</v>
      </c>
      <c r="DH7" s="659">
        <v>15322.621733786547</v>
      </c>
      <c r="DI7" s="659">
        <v>21334.380702913953</v>
      </c>
      <c r="DJ7" s="659">
        <v>15312.688187914804</v>
      </c>
      <c r="DK7" s="658">
        <v>15473.815938504797</v>
      </c>
      <c r="DL7" s="658">
        <v>523.97</v>
      </c>
      <c r="DM7" s="659">
        <v>157.28</v>
      </c>
      <c r="DN7" s="659">
        <v>341.92</v>
      </c>
      <c r="DO7" s="659">
        <v>159.0558983580022</v>
      </c>
      <c r="DP7" s="659">
        <v>107.36</v>
      </c>
      <c r="DQ7" s="658">
        <v>92.322335822666389</v>
      </c>
      <c r="DR7" s="659">
        <v>204719.87574241339</v>
      </c>
      <c r="DS7" s="659">
        <v>384355.61962689634</v>
      </c>
      <c r="DT7" s="659">
        <v>273975.03286299878</v>
      </c>
      <c r="DU7" s="659">
        <v>460573.3674850791</v>
      </c>
      <c r="DV7" s="659">
        <v>530821.29495486384</v>
      </c>
      <c r="DW7" s="658">
        <v>545417.07086942531</v>
      </c>
      <c r="DX7" s="659">
        <v>8505.1297847000005</v>
      </c>
      <c r="DY7" s="659">
        <v>11265.346110204087</v>
      </c>
      <c r="DZ7" s="659">
        <v>15011.148622928536</v>
      </c>
      <c r="EA7" s="659">
        <v>15039.182756293923</v>
      </c>
      <c r="EB7" s="659">
        <v>15756.072791858374</v>
      </c>
      <c r="EC7" s="658">
        <v>16056.316371438068</v>
      </c>
      <c r="ED7" s="659">
        <v>9766.935637999999</v>
      </c>
      <c r="EE7" s="659">
        <v>7905.8186653710964</v>
      </c>
      <c r="EF7" s="659">
        <v>7943.7826849685225</v>
      </c>
      <c r="EG7" s="659">
        <v>6526.7917241424639</v>
      </c>
      <c r="EH7" s="659">
        <v>7936.5239612685118</v>
      </c>
      <c r="EI7" s="658">
        <v>9729.6575370487353</v>
      </c>
      <c r="EJ7" s="659">
        <v>37107.686615984006</v>
      </c>
      <c r="EK7" s="659">
        <v>60618.249425096394</v>
      </c>
      <c r="EL7" s="659">
        <v>130794.46558590462</v>
      </c>
      <c r="EM7" s="659">
        <v>221604.97434365482</v>
      </c>
      <c r="EN7" s="659">
        <v>104441.16675260126</v>
      </c>
      <c r="EO7" s="658">
        <v>278662.89087420178</v>
      </c>
      <c r="EP7" s="659">
        <v>891721.61584116472</v>
      </c>
      <c r="EQ7" s="659">
        <v>1145725.3499039072</v>
      </c>
      <c r="ER7" s="659">
        <v>1307125.2633194574</v>
      </c>
      <c r="ES7" s="659">
        <f>EM7+EG7+EA7+DU7+DO7+DI7+CW7+CQ7+CK7+CE7+W7+BY7+BS7+BM7+BG7+BA7+DC7+AU7+AO7+AI7+AC7+Q7+K7</f>
        <v>1671504.6236825043</v>
      </c>
      <c r="ET7" s="659">
        <f>L7+R7+AD7+AJ7+AP7+AV7+BB7+BH7+BN7+BT7+BZ7+X7+CF7+CL7+CR7+CX7+DD7+DJ7+DP7+DV7+EB7+EH7+EN7</f>
        <v>1672785.8577413277</v>
      </c>
      <c r="EU7" s="658">
        <v>1770428.0155283706</v>
      </c>
      <c r="EV7" s="659">
        <v>2447950.9076158646</v>
      </c>
      <c r="EW7" s="659">
        <v>3688840.9910266069</v>
      </c>
      <c r="EX7" s="659">
        <v>2666018.9175149575</v>
      </c>
      <c r="EY7" s="659">
        <f t="shared" si="0"/>
        <v>3139852.6690683193</v>
      </c>
      <c r="EZ7" s="659">
        <f t="shared" si="0"/>
        <v>2982482.7977413274</v>
      </c>
      <c r="FA7" s="658">
        <v>3323067.4505291707</v>
      </c>
      <c r="FJ7" s="692"/>
    </row>
    <row r="8" spans="1:166" x14ac:dyDescent="0.2">
      <c r="A8" s="648" t="s">
        <v>188</v>
      </c>
      <c r="B8" s="659">
        <v>1391500.6158588999</v>
      </c>
      <c r="C8" s="658">
        <v>679085.96020839992</v>
      </c>
      <c r="D8" s="658">
        <v>736834.60540300002</v>
      </c>
      <c r="E8" s="658">
        <v>836873.79046905995</v>
      </c>
      <c r="F8" s="658">
        <v>902122.77</v>
      </c>
      <c r="G8" s="658">
        <v>1007548.79538814</v>
      </c>
      <c r="H8" s="659">
        <v>8607.2139823049984</v>
      </c>
      <c r="I8" s="659">
        <v>12712.017980994671</v>
      </c>
      <c r="J8" s="659">
        <v>12799.573706197001</v>
      </c>
      <c r="K8" s="659">
        <v>14641.245763336998</v>
      </c>
      <c r="L8" s="659">
        <v>15336.963085096259</v>
      </c>
      <c r="M8" s="658">
        <v>13196.796325667743</v>
      </c>
      <c r="N8" s="659">
        <v>5697.3821325196905</v>
      </c>
      <c r="O8" s="659">
        <v>7538.0031693295468</v>
      </c>
      <c r="P8" s="659">
        <v>12462.954533481359</v>
      </c>
      <c r="Q8" s="659">
        <v>15949.376832515947</v>
      </c>
      <c r="R8" s="659">
        <v>27639.935490197615</v>
      </c>
      <c r="S8" s="658">
        <v>55898.181974546198</v>
      </c>
      <c r="T8" s="659">
        <v>4269.8720000000003</v>
      </c>
      <c r="U8" s="659">
        <v>4701.6842622575832</v>
      </c>
      <c r="V8" s="659">
        <v>4500.1976788057173</v>
      </c>
      <c r="W8" s="659">
        <v>5146.2704606277903</v>
      </c>
      <c r="X8" s="659">
        <v>4698.7855534440005</v>
      </c>
      <c r="Y8" s="658">
        <v>4263.1190387900006</v>
      </c>
      <c r="Z8" s="659">
        <v>6422.1967312000006</v>
      </c>
      <c r="AA8" s="659">
        <v>5268.7068252999998</v>
      </c>
      <c r="AB8" s="659">
        <v>4642.3628257999881</v>
      </c>
      <c r="AC8" s="659">
        <v>4087.1873458999989</v>
      </c>
      <c r="AD8" s="659">
        <v>4195.344699199999</v>
      </c>
      <c r="AE8" s="658">
        <v>3587.8798549999997</v>
      </c>
      <c r="AF8" s="659">
        <v>7705.1686450001407</v>
      </c>
      <c r="AG8" s="659">
        <v>7091.0793656632723</v>
      </c>
      <c r="AH8" s="659">
        <v>7992.2849749995066</v>
      </c>
      <c r="AI8" s="659">
        <v>8463.6196540814526</v>
      </c>
      <c r="AJ8" s="659">
        <v>10813.9484725397</v>
      </c>
      <c r="AK8" s="658">
        <v>19603.98967250338</v>
      </c>
      <c r="AL8" s="659">
        <v>4010.7239122000001</v>
      </c>
      <c r="AM8" s="659">
        <v>4045.4883695583849</v>
      </c>
      <c r="AN8" s="659">
        <v>4744.9114765000004</v>
      </c>
      <c r="AO8" s="659">
        <v>8078.190913420267</v>
      </c>
      <c r="AP8" s="659">
        <v>7223.3808966678262</v>
      </c>
      <c r="AQ8" s="658">
        <v>7307.1851803406134</v>
      </c>
      <c r="AR8" s="659">
        <v>550.40141492266662</v>
      </c>
      <c r="AS8" s="659">
        <v>1027.3085003920917</v>
      </c>
      <c r="AT8" s="659">
        <v>2630.6416872181676</v>
      </c>
      <c r="AU8" s="659">
        <v>4485.2432553287063</v>
      </c>
      <c r="AV8" s="659">
        <v>6049.5692051432925</v>
      </c>
      <c r="AW8" s="658">
        <v>5782.8446856069486</v>
      </c>
      <c r="AX8" s="659">
        <v>1860.9872551580004</v>
      </c>
      <c r="AY8" s="659">
        <v>1812.870675632</v>
      </c>
      <c r="AZ8" s="659">
        <v>2608.6716274800001</v>
      </c>
      <c r="BA8" s="659">
        <v>4666.2776216237698</v>
      </c>
      <c r="BB8" s="659">
        <v>4826.2741583836405</v>
      </c>
      <c r="BC8" s="658">
        <v>5014.2642574620904</v>
      </c>
      <c r="BD8" s="659">
        <v>4074.2153868777559</v>
      </c>
      <c r="BE8" s="659">
        <v>4202.7782129885527</v>
      </c>
      <c r="BF8" s="659">
        <v>4529.571712675006</v>
      </c>
      <c r="BG8" s="659">
        <v>6607.2881124004589</v>
      </c>
      <c r="BH8" s="659">
        <v>8844.319288702045</v>
      </c>
      <c r="BI8" s="658">
        <v>7392.9037407653095</v>
      </c>
      <c r="BJ8" s="659">
        <v>2351.4687467439908</v>
      </c>
      <c r="BK8" s="659">
        <v>2497.9367333214241</v>
      </c>
      <c r="BL8" s="659">
        <v>3835.4212000112066</v>
      </c>
      <c r="BM8" s="659">
        <v>18794.967443067071</v>
      </c>
      <c r="BN8" s="659">
        <v>4530.0348761836694</v>
      </c>
      <c r="BO8" s="658">
        <v>3537.2516769803256</v>
      </c>
      <c r="BP8" s="659">
        <v>19239.405286026904</v>
      </c>
      <c r="BQ8" s="659">
        <v>29498.448667600001</v>
      </c>
      <c r="BR8" s="659">
        <v>38853.7853636</v>
      </c>
      <c r="BS8" s="659">
        <v>49672.522368647951</v>
      </c>
      <c r="BT8" s="659">
        <v>50239.008823399112</v>
      </c>
      <c r="BU8" s="658">
        <v>47302.454935701928</v>
      </c>
      <c r="BV8" s="659">
        <v>27070.025789928681</v>
      </c>
      <c r="BW8" s="659">
        <v>37875.283299569841</v>
      </c>
      <c r="BX8" s="659">
        <v>60677.005040124131</v>
      </c>
      <c r="BY8" s="659">
        <v>80008.371802071197</v>
      </c>
      <c r="BZ8" s="659">
        <v>76735.852254057478</v>
      </c>
      <c r="CA8" s="658">
        <v>80046.673518453652</v>
      </c>
      <c r="CB8" s="659">
        <v>826.87111252900013</v>
      </c>
      <c r="CC8" s="659">
        <v>1185.666587312</v>
      </c>
      <c r="CD8" s="659">
        <v>1934.821547</v>
      </c>
      <c r="CE8" s="659">
        <v>2311.0733838330002</v>
      </c>
      <c r="CF8" s="659">
        <v>3165.6955027412</v>
      </c>
      <c r="CG8" s="658">
        <v>3873.3699830339997</v>
      </c>
      <c r="CH8" s="659">
        <v>13675.494531535196</v>
      </c>
      <c r="CI8" s="659">
        <v>8242.9477956854516</v>
      </c>
      <c r="CJ8" s="659">
        <v>10895.834409017411</v>
      </c>
      <c r="CK8" s="659">
        <v>11863.762702736009</v>
      </c>
      <c r="CL8" s="659">
        <v>17264.133692022744</v>
      </c>
      <c r="CM8" s="658">
        <v>20935.113588536511</v>
      </c>
      <c r="CN8" s="659">
        <v>24690.093937734491</v>
      </c>
      <c r="CO8" s="659">
        <v>36968.000876439677</v>
      </c>
      <c r="CP8" s="659">
        <v>48252.088556386152</v>
      </c>
      <c r="CQ8" s="659">
        <v>82261.782419064344</v>
      </c>
      <c r="CR8" s="659">
        <v>76887.210646085776</v>
      </c>
      <c r="CS8" s="658">
        <v>77521.621100000004</v>
      </c>
      <c r="CT8" s="659">
        <v>6707.0647370494826</v>
      </c>
      <c r="CU8" s="659">
        <v>8384.1021627703412</v>
      </c>
      <c r="CV8" s="659">
        <v>11751.92891641355</v>
      </c>
      <c r="CW8" s="659">
        <v>13663.366516323213</v>
      </c>
      <c r="CX8" s="659">
        <v>17769.617306134936</v>
      </c>
      <c r="CY8" s="658">
        <v>17386.697627729209</v>
      </c>
      <c r="CZ8" s="659">
        <v>1975.3524604904778</v>
      </c>
      <c r="DA8" s="659">
        <v>1895.449695387334</v>
      </c>
      <c r="DB8" s="659">
        <v>2289</v>
      </c>
      <c r="DC8" s="659">
        <v>2831.8980104511265</v>
      </c>
      <c r="DD8" s="659">
        <v>2030.8034585970722</v>
      </c>
      <c r="DE8" s="658">
        <v>1744.7218015463739</v>
      </c>
      <c r="DF8" s="659">
        <v>11993.867290299751</v>
      </c>
      <c r="DG8" s="659">
        <v>8832.657798687218</v>
      </c>
      <c r="DH8" s="659">
        <v>7832.8841418230013</v>
      </c>
      <c r="DI8" s="659">
        <v>13898.595797595313</v>
      </c>
      <c r="DJ8" s="659">
        <v>9763.9198227617035</v>
      </c>
      <c r="DK8" s="658">
        <v>10181.761021148033</v>
      </c>
      <c r="DL8" s="658">
        <v>495.26</v>
      </c>
      <c r="DM8" s="659">
        <v>344.14</v>
      </c>
      <c r="DN8" s="659">
        <v>244.52</v>
      </c>
      <c r="DO8" s="659">
        <v>302.99067354800127</v>
      </c>
      <c r="DP8" s="659">
        <v>281.86</v>
      </c>
      <c r="DQ8" s="658">
        <v>281.98374701899968</v>
      </c>
      <c r="DR8" s="659">
        <v>97262.176585922658</v>
      </c>
      <c r="DS8" s="659">
        <v>257583.93811208848</v>
      </c>
      <c r="DT8" s="659">
        <v>134749.09555794013</v>
      </c>
      <c r="DU8" s="659">
        <v>240122.32498275826</v>
      </c>
      <c r="DV8" s="659">
        <v>267528.79485259706</v>
      </c>
      <c r="DW8" s="658">
        <v>486808.57564123266</v>
      </c>
      <c r="DX8" s="659">
        <v>7451.5212656260564</v>
      </c>
      <c r="DY8" s="659">
        <v>6001.7892957406029</v>
      </c>
      <c r="DZ8" s="659">
        <v>7030.9883440674885</v>
      </c>
      <c r="EA8" s="659">
        <v>9470.0141322176569</v>
      </c>
      <c r="EB8" s="659">
        <v>10185.334006849913</v>
      </c>
      <c r="EC8" s="658">
        <v>12429.507537784721</v>
      </c>
      <c r="ED8" s="659">
        <v>2403.4731569999999</v>
      </c>
      <c r="EE8" s="659">
        <v>4043.0257828943604</v>
      </c>
      <c r="EF8" s="659">
        <v>4447.1425658627013</v>
      </c>
      <c r="EG8" s="659">
        <v>4479.7317682058601</v>
      </c>
      <c r="EH8" s="659">
        <v>3864.4145801500954</v>
      </c>
      <c r="EI8" s="658">
        <v>4239.2267330587874</v>
      </c>
      <c r="EJ8" s="659">
        <v>5037.1294142579991</v>
      </c>
      <c r="EK8" s="659">
        <v>10730.883044493899</v>
      </c>
      <c r="EL8" s="659">
        <v>10395.711828772233</v>
      </c>
      <c r="EM8" s="659">
        <v>19682.10591656121</v>
      </c>
      <c r="EN8" s="659">
        <v>22126.823243875737</v>
      </c>
      <c r="EO8" s="658">
        <v>23464.168377662532</v>
      </c>
      <c r="EP8" s="659">
        <v>264377.36577532795</v>
      </c>
      <c r="EQ8" s="659">
        <v>462484.20721410657</v>
      </c>
      <c r="ER8" s="659">
        <v>400101.39769417484</v>
      </c>
      <c r="ES8" s="659">
        <f>EM8+EG8+EA8+DU8+DO8+DI8+CW8+CQ8+CK8+CE8+W8+BY8+BS8+BM8+BG8+BA8+DC8+AU8+AO8+AI8+AC8+Q8+K8</f>
        <v>621488.20787631569</v>
      </c>
      <c r="ET8" s="659">
        <f>L8+R8+AD8+AJ8+AP8+AV8+BB8+BH8+BN8+BT8+BZ8+X8+CF8+CL8+CR8+CX8+DD8+DJ8+DP8+DV8+EB8+EH8+EN8</f>
        <v>652002.02391483076</v>
      </c>
      <c r="EU8" s="658">
        <v>911800.29202057002</v>
      </c>
      <c r="EV8" s="659">
        <v>1655877.9816342278</v>
      </c>
      <c r="EW8" s="659">
        <v>1141570.1674225065</v>
      </c>
      <c r="EX8" s="659">
        <v>1136936.0030971749</v>
      </c>
      <c r="EY8" s="659">
        <f t="shared" si="0"/>
        <v>1458361.9983453755</v>
      </c>
      <c r="EZ8" s="659">
        <f t="shared" si="0"/>
        <v>1554124.7939148308</v>
      </c>
      <c r="FA8" s="658">
        <v>1919349.08740871</v>
      </c>
      <c r="FJ8" s="692"/>
    </row>
    <row r="9" spans="1:166" x14ac:dyDescent="0.2">
      <c r="A9" s="648" t="s">
        <v>221</v>
      </c>
      <c r="B9" s="659">
        <v>6390488.2749754004</v>
      </c>
      <c r="C9" s="658">
        <v>8254517.955889699</v>
      </c>
      <c r="D9" s="658">
        <v>8876577.0046822</v>
      </c>
      <c r="E9" s="658">
        <v>9508051.2595989555</v>
      </c>
      <c r="F9" s="658">
        <v>9915625.4299999997</v>
      </c>
      <c r="G9" s="658">
        <v>10460716.070085214</v>
      </c>
      <c r="H9" s="659">
        <v>84047.004738458389</v>
      </c>
      <c r="I9" s="659">
        <v>97961.754756253038</v>
      </c>
      <c r="J9" s="659">
        <v>129549.71383204286</v>
      </c>
      <c r="K9" s="659">
        <v>158672.77817752343</v>
      </c>
      <c r="L9" s="659">
        <v>187929.30143971258</v>
      </c>
      <c r="M9" s="658">
        <v>220195.46109879503</v>
      </c>
      <c r="N9" s="659">
        <v>98742.502103238003</v>
      </c>
      <c r="O9" s="659">
        <v>131788.78599738385</v>
      </c>
      <c r="P9" s="659">
        <v>163664.93565949891</v>
      </c>
      <c r="Q9" s="659">
        <v>188667.85942059939</v>
      </c>
      <c r="R9" s="659">
        <v>201607.51506966885</v>
      </c>
      <c r="S9" s="658">
        <v>158371.00304631595</v>
      </c>
      <c r="T9" s="659">
        <v>31315.823</v>
      </c>
      <c r="U9" s="659">
        <v>35208.881114824639</v>
      </c>
      <c r="V9" s="659">
        <v>40080.665734479073</v>
      </c>
      <c r="W9" s="659">
        <v>41328.007856806369</v>
      </c>
      <c r="X9" s="659">
        <v>41091.416172140001</v>
      </c>
      <c r="Y9" s="658">
        <v>41286.11791142101</v>
      </c>
      <c r="Z9" s="659">
        <v>77474.930784099997</v>
      </c>
      <c r="AA9" s="659">
        <v>76927.92423389999</v>
      </c>
      <c r="AB9" s="659">
        <v>77233.409230099991</v>
      </c>
      <c r="AC9" s="659">
        <v>76520.605976600011</v>
      </c>
      <c r="AD9" s="659">
        <v>75056.163201799995</v>
      </c>
      <c r="AE9" s="658">
        <v>74784.201957099984</v>
      </c>
      <c r="AF9" s="659">
        <v>60693.90492207191</v>
      </c>
      <c r="AG9" s="659">
        <v>63289.124440278589</v>
      </c>
      <c r="AH9" s="659">
        <v>70996.8571777615</v>
      </c>
      <c r="AI9" s="659">
        <v>83850.854228801982</v>
      </c>
      <c r="AJ9" s="659">
        <v>137442.38903240187</v>
      </c>
      <c r="AK9" s="658">
        <v>176100.03961286182</v>
      </c>
      <c r="AL9" s="659">
        <v>29829.179300825632</v>
      </c>
      <c r="AM9" s="659">
        <v>34847.431612195098</v>
      </c>
      <c r="AN9" s="659">
        <v>40655.561815745023</v>
      </c>
      <c r="AO9" s="659">
        <v>46924.354816636049</v>
      </c>
      <c r="AP9" s="659">
        <v>52626.178804390991</v>
      </c>
      <c r="AQ9" s="658">
        <v>63893.417876949134</v>
      </c>
      <c r="AR9" s="659">
        <v>8196.9878773710006</v>
      </c>
      <c r="AS9" s="659">
        <v>15769.28027977027</v>
      </c>
      <c r="AT9" s="659">
        <v>26551.510864658652</v>
      </c>
      <c r="AU9" s="659">
        <v>36962.125375614916</v>
      </c>
      <c r="AV9" s="659">
        <v>52462.847692294534</v>
      </c>
      <c r="AW9" s="658">
        <v>63022.2541880317</v>
      </c>
      <c r="AX9" s="659">
        <v>15413.571086055003</v>
      </c>
      <c r="AY9" s="659">
        <v>19704.759774980001</v>
      </c>
      <c r="AZ9" s="659">
        <v>29174.637347944998</v>
      </c>
      <c r="BA9" s="659">
        <v>39181.140862587046</v>
      </c>
      <c r="BB9" s="659">
        <v>45137.54093435168</v>
      </c>
      <c r="BC9" s="658">
        <v>51217.989595842912</v>
      </c>
      <c r="BD9" s="659">
        <v>31086.782897747813</v>
      </c>
      <c r="BE9" s="659">
        <v>38126.517118569842</v>
      </c>
      <c r="BF9" s="659">
        <v>50788.584212158676</v>
      </c>
      <c r="BG9" s="659">
        <v>62560.40104562715</v>
      </c>
      <c r="BH9" s="659">
        <v>69641.801944462961</v>
      </c>
      <c r="BI9" s="658">
        <v>78064.695658140248</v>
      </c>
      <c r="BJ9" s="659">
        <v>10565.874767445488</v>
      </c>
      <c r="BK9" s="659">
        <v>14430.7123176801</v>
      </c>
      <c r="BL9" s="659">
        <v>33473.302189116002</v>
      </c>
      <c r="BM9" s="659">
        <v>23917.069873683897</v>
      </c>
      <c r="BN9" s="659">
        <v>25057.965618582581</v>
      </c>
      <c r="BO9" s="658">
        <v>26639.515385308539</v>
      </c>
      <c r="BP9" s="659">
        <v>339403.21979086904</v>
      </c>
      <c r="BQ9" s="659">
        <v>451442.96520899999</v>
      </c>
      <c r="BR9" s="659">
        <v>583929.14520868391</v>
      </c>
      <c r="BS9" s="659">
        <v>754290.90167751652</v>
      </c>
      <c r="BT9" s="659">
        <v>920689.11384071631</v>
      </c>
      <c r="BU9" s="658">
        <v>1091716.3542722561</v>
      </c>
      <c r="BV9" s="659">
        <v>335215.65381589101</v>
      </c>
      <c r="BW9" s="659">
        <v>497802.66162155411</v>
      </c>
      <c r="BX9" s="659">
        <v>668015.26840740046</v>
      </c>
      <c r="BY9" s="659">
        <v>849932.15449972881</v>
      </c>
      <c r="BZ9" s="659">
        <v>967696.82536729472</v>
      </c>
      <c r="CA9" s="658">
        <v>1042557.8048591622</v>
      </c>
      <c r="CB9" s="659">
        <v>8705.4546019400004</v>
      </c>
      <c r="CC9" s="659">
        <v>12274.626975446979</v>
      </c>
      <c r="CD9" s="659">
        <v>14771.782935102969</v>
      </c>
      <c r="CE9" s="659">
        <v>19145.297197929151</v>
      </c>
      <c r="CF9" s="659">
        <v>37124.299126945632</v>
      </c>
      <c r="CG9" s="658">
        <v>60329.05675733096</v>
      </c>
      <c r="CH9" s="659">
        <v>76163.274823905245</v>
      </c>
      <c r="CI9" s="659">
        <v>97696.261935172239</v>
      </c>
      <c r="CJ9" s="659">
        <v>128053.12967435193</v>
      </c>
      <c r="CK9" s="659">
        <v>161224.24024456367</v>
      </c>
      <c r="CL9" s="659">
        <v>200584.24770176815</v>
      </c>
      <c r="CM9" s="658">
        <v>227114.33712783497</v>
      </c>
      <c r="CN9" s="659">
        <v>270470.18639073288</v>
      </c>
      <c r="CO9" s="659">
        <v>359485.71894890181</v>
      </c>
      <c r="CP9" s="659">
        <v>491792.34789123456</v>
      </c>
      <c r="CQ9" s="659">
        <v>594240.09718555282</v>
      </c>
      <c r="CR9" s="659">
        <v>742566.01811933995</v>
      </c>
      <c r="CS9" s="658">
        <v>886917.13069999998</v>
      </c>
      <c r="CT9" s="659">
        <v>60083.846381670643</v>
      </c>
      <c r="CU9" s="659">
        <v>80854.754074804208</v>
      </c>
      <c r="CV9" s="659">
        <v>104124.54480073538</v>
      </c>
      <c r="CW9" s="659">
        <v>127553.03870566931</v>
      </c>
      <c r="CX9" s="659">
        <v>168117.89839918219</v>
      </c>
      <c r="CY9" s="658">
        <v>192561.31029944721</v>
      </c>
      <c r="CZ9" s="659">
        <v>10198.423859920498</v>
      </c>
      <c r="DA9" s="659">
        <v>13903.083344516246</v>
      </c>
      <c r="DB9" s="659">
        <v>16995</v>
      </c>
      <c r="DC9" s="659">
        <v>17613.426932501658</v>
      </c>
      <c r="DD9" s="659">
        <v>17912.705297210272</v>
      </c>
      <c r="DE9" s="658">
        <v>18574.410035747846</v>
      </c>
      <c r="DF9" s="659">
        <v>62986.476862092277</v>
      </c>
      <c r="DG9" s="659">
        <v>66720.459479409692</v>
      </c>
      <c r="DH9" s="659">
        <v>74210.197071373826</v>
      </c>
      <c r="DI9" s="659">
        <v>81645.98197669239</v>
      </c>
      <c r="DJ9" s="659">
        <v>87194.750341845516</v>
      </c>
      <c r="DK9" s="658">
        <v>92486.805259202272</v>
      </c>
      <c r="DL9" s="658">
        <v>2626.94</v>
      </c>
      <c r="DM9" s="659">
        <v>1873.92</v>
      </c>
      <c r="DN9" s="659">
        <v>1971.32</v>
      </c>
      <c r="DO9" s="659">
        <v>1827.3816795820007</v>
      </c>
      <c r="DP9" s="659">
        <v>1652.88</v>
      </c>
      <c r="DQ9" s="658">
        <v>1463.2211676906627</v>
      </c>
      <c r="DR9" s="659">
        <v>652964.23025512497</v>
      </c>
      <c r="DS9" s="659">
        <v>779735.91176995181</v>
      </c>
      <c r="DT9" s="659">
        <v>918961.84907501435</v>
      </c>
      <c r="DU9" s="659">
        <v>1139412.8915773348</v>
      </c>
      <c r="DV9" s="659">
        <v>1402705.3916796024</v>
      </c>
      <c r="DW9" s="658">
        <v>1461313.8869077952</v>
      </c>
      <c r="DX9" s="659">
        <v>20382.855859573941</v>
      </c>
      <c r="DY9" s="659">
        <v>25646.412674037427</v>
      </c>
      <c r="DZ9" s="659">
        <v>33626.572952898481</v>
      </c>
      <c r="EA9" s="659">
        <v>39195.896910554526</v>
      </c>
      <c r="EB9" s="659">
        <v>44766.635695562982</v>
      </c>
      <c r="EC9" s="658">
        <v>48393.444529216336</v>
      </c>
      <c r="ED9" s="659">
        <v>19043.915415999996</v>
      </c>
      <c r="EE9" s="659">
        <v>24441.698798065645</v>
      </c>
      <c r="EF9" s="659">
        <v>27938.338917171463</v>
      </c>
      <c r="EG9" s="659">
        <v>29985.398873108072</v>
      </c>
      <c r="EH9" s="659">
        <v>34057.508254226464</v>
      </c>
      <c r="EI9" s="658">
        <v>39547.939058216449</v>
      </c>
      <c r="EJ9" s="659">
        <v>84349.143670922989</v>
      </c>
      <c r="EK9" s="659">
        <v>134236.51005152546</v>
      </c>
      <c r="EL9" s="659">
        <v>254635.26380865817</v>
      </c>
      <c r="EM9" s="659">
        <v>456558.13223575189</v>
      </c>
      <c r="EN9" s="659">
        <v>538872.47574447771</v>
      </c>
      <c r="EO9" s="658">
        <v>794071.19824103545</v>
      </c>
      <c r="EP9" s="659">
        <v>2389960.1832059566</v>
      </c>
      <c r="EQ9" s="659">
        <v>3074170.1565282205</v>
      </c>
      <c r="ER9" s="659">
        <v>3981193.938806131</v>
      </c>
      <c r="ES9" s="659">
        <f>EM9+EG9+EA9+DU9+DO9+DI9+CW9+CQ9+CK9+CE9+W9+BY9+BS9+BM9+BG9+BA9+DC9+AU9+AO9+AI9+AC9+Q9+K9</f>
        <v>5031210.0373309646</v>
      </c>
      <c r="ET9" s="659">
        <f>L9+R9+AD9+AJ9+AP9+AV9+BB9+BH9+BN9+BT9+BZ9+X9+CF9+CL9+CR9+CX9+DD9+DJ9+DP9+DV9+EB9+EH9+EN9</f>
        <v>6051993.869477977</v>
      </c>
      <c r="EU9" s="658">
        <v>6910621.5955457008</v>
      </c>
      <c r="EV9" s="659">
        <v>8780448.458181357</v>
      </c>
      <c r="EW9" s="659">
        <v>11328688.11241792</v>
      </c>
      <c r="EX9" s="659">
        <v>12857770.943488332</v>
      </c>
      <c r="EY9" s="659">
        <f t="shared" si="0"/>
        <v>14539261.29692992</v>
      </c>
      <c r="EZ9" s="659">
        <f t="shared" si="0"/>
        <v>15967619.299477976</v>
      </c>
      <c r="FA9" s="658">
        <v>17371337.665630914</v>
      </c>
      <c r="FJ9" s="692"/>
    </row>
    <row r="10" spans="1:166" x14ac:dyDescent="0.2">
      <c r="A10" s="647" t="s">
        <v>220</v>
      </c>
      <c r="B10" s="659"/>
      <c r="C10" s="658"/>
      <c r="D10" s="658"/>
      <c r="E10" s="658"/>
      <c r="F10" s="658"/>
      <c r="G10" s="658"/>
      <c r="H10" s="695"/>
      <c r="I10" s="695"/>
      <c r="J10" s="695"/>
      <c r="K10" s="695"/>
      <c r="L10" s="695"/>
      <c r="M10" s="658"/>
      <c r="N10" s="659"/>
      <c r="O10" s="659"/>
      <c r="P10" s="659"/>
      <c r="Q10" s="659"/>
      <c r="R10" s="659"/>
      <c r="S10" s="658"/>
      <c r="T10" s="659"/>
      <c r="U10" s="659"/>
      <c r="V10" s="659"/>
      <c r="W10" s="659"/>
      <c r="X10" s="659"/>
      <c r="Y10" s="658"/>
      <c r="Z10" s="659"/>
      <c r="AA10" s="659"/>
      <c r="AB10" s="659"/>
      <c r="AC10" s="659"/>
      <c r="AD10" s="659"/>
      <c r="AE10" s="658"/>
      <c r="AF10" s="659"/>
      <c r="AG10" s="659"/>
      <c r="AH10" s="659"/>
      <c r="AI10" s="659"/>
      <c r="AJ10" s="659"/>
      <c r="AK10" s="658">
        <v>0</v>
      </c>
      <c r="AL10" s="659"/>
      <c r="AM10" s="659"/>
      <c r="AN10" s="659"/>
      <c r="AO10" s="659"/>
      <c r="AP10" s="659"/>
      <c r="AQ10" s="658"/>
      <c r="AR10" s="659"/>
      <c r="AS10" s="659"/>
      <c r="AT10" s="659"/>
      <c r="AU10" s="659"/>
      <c r="AV10" s="659"/>
      <c r="AW10" s="658"/>
      <c r="AX10" s="659" t="s">
        <v>191</v>
      </c>
      <c r="AY10" s="659" t="s">
        <v>191</v>
      </c>
      <c r="AZ10" s="659" t="s">
        <v>191</v>
      </c>
      <c r="BA10" s="659" t="s">
        <v>191</v>
      </c>
      <c r="BB10" s="659"/>
      <c r="BC10" s="658" t="s">
        <v>191</v>
      </c>
      <c r="BD10" s="659"/>
      <c r="BE10" s="659"/>
      <c r="BF10" s="659"/>
      <c r="BG10" s="659"/>
      <c r="BH10" s="659"/>
      <c r="BI10" s="658"/>
      <c r="BJ10" s="659"/>
      <c r="BK10" s="659"/>
      <c r="BL10" s="659"/>
      <c r="BM10" s="659"/>
      <c r="BN10" s="659"/>
      <c r="BO10" s="658"/>
      <c r="BP10" s="659"/>
      <c r="BQ10" s="659"/>
      <c r="BR10" s="659"/>
      <c r="BS10" s="659"/>
      <c r="BT10" s="659"/>
      <c r="BU10" s="658"/>
      <c r="BV10" s="659"/>
      <c r="BW10" s="659"/>
      <c r="BX10" s="659"/>
      <c r="BY10" s="659"/>
      <c r="BZ10" s="659"/>
      <c r="CA10" s="658"/>
      <c r="CB10" s="659"/>
      <c r="CC10" s="659"/>
      <c r="CD10" s="659"/>
      <c r="CE10" s="659"/>
      <c r="CF10" s="659"/>
      <c r="CG10" s="658"/>
      <c r="CH10" s="659"/>
      <c r="CI10" s="659"/>
      <c r="CJ10" s="659"/>
      <c r="CK10" s="659"/>
      <c r="CL10" s="659"/>
      <c r="CM10" s="658"/>
      <c r="CN10" s="659"/>
      <c r="CO10" s="659"/>
      <c r="CP10" s="659"/>
      <c r="CQ10" s="659"/>
      <c r="CR10" s="659"/>
      <c r="CS10" s="658"/>
      <c r="CT10" s="659"/>
      <c r="CU10" s="659"/>
      <c r="CV10" s="659"/>
      <c r="CW10" s="659"/>
      <c r="CX10" s="659"/>
      <c r="CY10" s="658"/>
      <c r="CZ10" s="659"/>
      <c r="DA10" s="659"/>
      <c r="DB10" s="659"/>
      <c r="DC10" s="659"/>
      <c r="DD10" s="659"/>
      <c r="DE10" s="658"/>
      <c r="DF10" s="659"/>
      <c r="DG10" s="659"/>
      <c r="DH10" s="659"/>
      <c r="DI10" s="659"/>
      <c r="DJ10" s="659"/>
      <c r="DK10" s="658"/>
      <c r="DL10" s="658"/>
      <c r="DM10" s="659"/>
      <c r="DN10" s="659"/>
      <c r="DO10" s="659"/>
      <c r="DP10" s="659"/>
      <c r="DQ10" s="658"/>
      <c r="DR10" s="659"/>
      <c r="DS10" s="659"/>
      <c r="DT10" s="659"/>
      <c r="DU10" s="659"/>
      <c r="DV10" s="659"/>
      <c r="DW10" s="658"/>
      <c r="DX10" s="659"/>
      <c r="DY10" s="659"/>
      <c r="DZ10" s="659"/>
      <c r="EA10" s="659"/>
      <c r="EB10" s="659"/>
      <c r="EC10" s="658"/>
      <c r="ED10" s="659"/>
      <c r="EE10" s="659"/>
      <c r="EF10" s="659"/>
      <c r="EG10" s="659"/>
      <c r="EH10" s="659"/>
      <c r="EI10" s="658"/>
      <c r="EJ10" s="659"/>
      <c r="EK10" s="659"/>
      <c r="EL10" s="659"/>
      <c r="EM10" s="659"/>
      <c r="EN10" s="659"/>
      <c r="EO10" s="658"/>
      <c r="EP10" s="659"/>
      <c r="EQ10" s="659"/>
      <c r="ER10" s="659"/>
      <c r="ES10" s="659"/>
      <c r="ET10" s="659"/>
      <c r="EU10" s="658"/>
      <c r="EV10" s="659"/>
      <c r="EW10" s="659"/>
      <c r="EX10" s="659"/>
      <c r="EY10" s="659"/>
      <c r="EZ10" s="659"/>
      <c r="FA10" s="658"/>
      <c r="FJ10" s="692"/>
    </row>
    <row r="11" spans="1:166" x14ac:dyDescent="0.2">
      <c r="A11" s="648" t="s">
        <v>190</v>
      </c>
      <c r="B11" s="659">
        <v>19117.401861240633</v>
      </c>
      <c r="C11" s="658">
        <v>34715.402329435186</v>
      </c>
      <c r="D11" s="658">
        <v>52829.716105498759</v>
      </c>
      <c r="E11" s="658">
        <v>69353.065294575921</v>
      </c>
      <c r="F11" s="658">
        <v>83066.2</v>
      </c>
      <c r="G11" s="658">
        <v>102220.84010055067</v>
      </c>
      <c r="H11" s="659">
        <v>0</v>
      </c>
      <c r="I11" s="659">
        <v>61.942473838999994</v>
      </c>
      <c r="J11" s="659">
        <v>81.068861338999994</v>
      </c>
      <c r="K11" s="659">
        <v>148.72835393899999</v>
      </c>
      <c r="L11" s="659">
        <v>203.193460453</v>
      </c>
      <c r="M11" s="658">
        <v>298.08608239099999</v>
      </c>
      <c r="N11" s="659">
        <v>0</v>
      </c>
      <c r="O11" s="659">
        <v>0</v>
      </c>
      <c r="P11" s="659">
        <v>0</v>
      </c>
      <c r="Q11" s="659">
        <v>0</v>
      </c>
      <c r="R11" s="659">
        <v>0</v>
      </c>
      <c r="S11" s="658">
        <v>0</v>
      </c>
      <c r="T11" s="659">
        <v>0</v>
      </c>
      <c r="U11" s="659">
        <v>0</v>
      </c>
      <c r="V11" s="659">
        <v>0</v>
      </c>
      <c r="W11" s="659">
        <v>0</v>
      </c>
      <c r="X11" s="659">
        <v>4.9672381000000003</v>
      </c>
      <c r="Y11" s="658">
        <v>51.834194099999998</v>
      </c>
      <c r="Z11" s="659">
        <v>0</v>
      </c>
      <c r="AA11" s="659">
        <v>0</v>
      </c>
      <c r="AB11" s="659">
        <v>0</v>
      </c>
      <c r="AC11" s="659">
        <v>9.9247750000000003</v>
      </c>
      <c r="AD11" s="659">
        <v>14.861711900000001</v>
      </c>
      <c r="AE11" s="658">
        <v>20.4296927</v>
      </c>
      <c r="AF11" s="659">
        <v>153.68271440000001</v>
      </c>
      <c r="AG11" s="659">
        <v>63.825567279000012</v>
      </c>
      <c r="AH11" s="659">
        <v>62.774905279000009</v>
      </c>
      <c r="AI11" s="659">
        <v>141.12011197699999</v>
      </c>
      <c r="AJ11" s="659">
        <v>147.502710377</v>
      </c>
      <c r="AK11" s="658">
        <v>209.69629421033341</v>
      </c>
      <c r="AL11" s="659">
        <v>0</v>
      </c>
      <c r="AM11" s="659">
        <v>0</v>
      </c>
      <c r="AN11" s="659">
        <v>0</v>
      </c>
      <c r="AO11" s="659">
        <v>0</v>
      </c>
      <c r="AP11" s="659">
        <v>0</v>
      </c>
      <c r="AQ11" s="658">
        <v>0</v>
      </c>
      <c r="AR11" s="659">
        <v>51.806290322999956</v>
      </c>
      <c r="AS11" s="659">
        <v>58.175409742999996</v>
      </c>
      <c r="AT11" s="659">
        <v>57.482960355999992</v>
      </c>
      <c r="AU11" s="659">
        <v>102.58036879599995</v>
      </c>
      <c r="AV11" s="659">
        <v>221.22192322600011</v>
      </c>
      <c r="AW11" s="658">
        <v>605.7619492239993</v>
      </c>
      <c r="AX11" s="659">
        <v>0</v>
      </c>
      <c r="AY11" s="659">
        <v>13.261281800000001</v>
      </c>
      <c r="AZ11" s="659">
        <v>20.802127900000002</v>
      </c>
      <c r="BA11" s="659">
        <v>27.038599099999999</v>
      </c>
      <c r="BB11" s="659">
        <v>31.252777000000002</v>
      </c>
      <c r="BC11" s="658">
        <v>32.9960576</v>
      </c>
      <c r="BD11" s="659">
        <v>34.895714699999999</v>
      </c>
      <c r="BE11" s="659">
        <v>41.962293804999995</v>
      </c>
      <c r="BF11" s="659">
        <v>48.852878346999965</v>
      </c>
      <c r="BG11" s="659">
        <v>73.815580019999942</v>
      </c>
      <c r="BH11" s="659">
        <v>124.12976238000009</v>
      </c>
      <c r="BI11" s="658">
        <v>183.40444061900001</v>
      </c>
      <c r="BJ11" s="659">
        <v>0</v>
      </c>
      <c r="BK11" s="659">
        <v>0</v>
      </c>
      <c r="BL11" s="659">
        <v>0</v>
      </c>
      <c r="BM11" s="659">
        <v>0</v>
      </c>
      <c r="BN11" s="659">
        <v>0</v>
      </c>
      <c r="BO11" s="658">
        <v>0</v>
      </c>
      <c r="BP11" s="659">
        <v>788.85411104999991</v>
      </c>
      <c r="BQ11" s="659">
        <v>1135.8635139339997</v>
      </c>
      <c r="BR11" s="659">
        <v>2169.3480277709996</v>
      </c>
      <c r="BS11" s="659">
        <v>4775.7802646069276</v>
      </c>
      <c r="BT11" s="659">
        <v>7465.0513276033253</v>
      </c>
      <c r="BU11" s="658">
        <v>11380.235079084459</v>
      </c>
      <c r="BV11" s="659">
        <v>0</v>
      </c>
      <c r="BW11" s="659">
        <v>0</v>
      </c>
      <c r="BX11" s="659">
        <v>0</v>
      </c>
      <c r="BY11" s="659"/>
      <c r="BZ11" s="659">
        <v>0</v>
      </c>
      <c r="CA11" s="658">
        <v>19.125851500000003</v>
      </c>
      <c r="CB11" s="659">
        <v>0</v>
      </c>
      <c r="CC11" s="659">
        <v>0.1477832</v>
      </c>
      <c r="CD11" s="659">
        <v>0.1477832</v>
      </c>
      <c r="CE11" s="659">
        <v>0.49159449999999999</v>
      </c>
      <c r="CF11" s="659">
        <v>1.4628291780000002</v>
      </c>
      <c r="CG11" s="658">
        <v>3.7399369780000002</v>
      </c>
      <c r="CH11" s="659">
        <v>21.929576300000001</v>
      </c>
      <c r="CI11" s="659">
        <v>44.890007300000001</v>
      </c>
      <c r="CJ11" s="659">
        <v>77.599874</v>
      </c>
      <c r="CK11" s="659">
        <v>141.29751429999999</v>
      </c>
      <c r="CL11" s="659">
        <v>398.65436979999998</v>
      </c>
      <c r="CM11" s="658">
        <v>644.43130680000002</v>
      </c>
      <c r="CN11" s="659">
        <v>72.007491487999999</v>
      </c>
      <c r="CO11" s="659">
        <v>90.482633625000005</v>
      </c>
      <c r="CP11" s="659">
        <v>110.310870249</v>
      </c>
      <c r="CQ11" s="659">
        <v>135.05929377200002</v>
      </c>
      <c r="CR11" s="659">
        <v>252.51109592979998</v>
      </c>
      <c r="CS11" s="658">
        <v>693.44400614940002</v>
      </c>
      <c r="CT11" s="659">
        <v>0</v>
      </c>
      <c r="CU11" s="659">
        <v>0</v>
      </c>
      <c r="CV11" s="659">
        <v>11.857666470000002</v>
      </c>
      <c r="CW11" s="659">
        <v>17.126003691000001</v>
      </c>
      <c r="CX11" s="659">
        <v>24.050911991</v>
      </c>
      <c r="CY11" s="658">
        <v>95.998930861000005</v>
      </c>
      <c r="CZ11" s="659">
        <v>0</v>
      </c>
      <c r="DA11" s="659">
        <v>0</v>
      </c>
      <c r="DB11" s="659">
        <v>0</v>
      </c>
      <c r="DC11" s="659">
        <v>0</v>
      </c>
      <c r="DD11" s="659">
        <v>0</v>
      </c>
      <c r="DE11" s="658">
        <v>0</v>
      </c>
      <c r="DF11" s="659">
        <v>0</v>
      </c>
      <c r="DG11" s="659">
        <v>17.219962218873999</v>
      </c>
      <c r="DH11" s="659">
        <v>21.678406036521</v>
      </c>
      <c r="DI11" s="659">
        <v>32.147132447304706</v>
      </c>
      <c r="DJ11" s="659">
        <v>67.8766691271328</v>
      </c>
      <c r="DK11" s="658">
        <v>105.7370974167757</v>
      </c>
      <c r="DL11" s="658">
        <v>0</v>
      </c>
      <c r="DM11" s="659">
        <v>0</v>
      </c>
      <c r="DN11" s="659">
        <v>0</v>
      </c>
      <c r="DO11" s="659">
        <v>0</v>
      </c>
      <c r="DP11" s="659">
        <v>0</v>
      </c>
      <c r="DQ11" s="658">
        <v>0</v>
      </c>
      <c r="DR11" s="659">
        <v>1261.7376776279971</v>
      </c>
      <c r="DS11" s="659">
        <v>1419.187189183999</v>
      </c>
      <c r="DT11" s="659">
        <v>1570.799731936665</v>
      </c>
      <c r="DU11" s="659">
        <v>1790.2633235606329</v>
      </c>
      <c r="DV11" s="659">
        <v>2784.8925710746898</v>
      </c>
      <c r="DW11" s="658">
        <v>4645.1249764608601</v>
      </c>
      <c r="DX11" s="659">
        <v>0.46694999999999998</v>
      </c>
      <c r="DY11" s="659">
        <v>1.9068499999999999</v>
      </c>
      <c r="DZ11" s="659">
        <v>4.7756400000000001</v>
      </c>
      <c r="EA11" s="659">
        <v>5.4301399999999997</v>
      </c>
      <c r="EB11" s="659">
        <v>6.7138899999999992</v>
      </c>
      <c r="EC11" s="658">
        <v>32.814580000000007</v>
      </c>
      <c r="ED11" s="659">
        <v>0</v>
      </c>
      <c r="EE11" s="659">
        <v>73.804842108000003</v>
      </c>
      <c r="EF11" s="659">
        <v>93.477468008000002</v>
      </c>
      <c r="EG11" s="659">
        <v>100.534497708</v>
      </c>
      <c r="EH11" s="659">
        <v>157.346880508</v>
      </c>
      <c r="EI11" s="658">
        <v>286.35566420800001</v>
      </c>
      <c r="EJ11" s="659">
        <v>34.095540899999996</v>
      </c>
      <c r="EK11" s="659">
        <v>33.437672900000003</v>
      </c>
      <c r="EL11" s="659">
        <v>32.706835499999997</v>
      </c>
      <c r="EM11" s="659">
        <v>161.68520720999999</v>
      </c>
      <c r="EN11" s="659">
        <v>468.04771105000003</v>
      </c>
      <c r="EO11" s="658">
        <v>776.86689524000008</v>
      </c>
      <c r="EP11" s="659">
        <v>2419.4760667889968</v>
      </c>
      <c r="EQ11" s="659">
        <v>3056.1074809358761</v>
      </c>
      <c r="ER11" s="659">
        <v>4363.6840363921865</v>
      </c>
      <c r="ES11" s="659">
        <f>EM11+EG11+EA11+DU11+DO11+DI11+CW11+CQ11+CK11+CE11+W11+BY11+BS11+BM11+BG11+BA11+DC11+AU11+AO11+AI11+AC11+Q11+K11</f>
        <v>7663.022760627865</v>
      </c>
      <c r="ET11" s="659">
        <f>L11+R11+AD11+AJ11+AP11+AV11+BB11+BH11+BN11+BT11+BZ11+X11+CF11+CL11+CR11+CX11+DD11+DJ11+DP11+DV11+EB11+EH11+EN11</f>
        <v>12373.737839697949</v>
      </c>
      <c r="EU11" s="658">
        <v>20086.08303554283</v>
      </c>
      <c r="EV11" s="659">
        <v>21536.8779280296</v>
      </c>
      <c r="EW11" s="659">
        <v>37771.509810371062</v>
      </c>
      <c r="EX11" s="659">
        <v>57193.400141890947</v>
      </c>
      <c r="EY11" s="659">
        <f t="shared" ref="EY11:EZ14" si="1">E11+ES11</f>
        <v>77016.088055203785</v>
      </c>
      <c r="EZ11" s="659">
        <f t="shared" si="1"/>
        <v>95439.937839697945</v>
      </c>
      <c r="FA11" s="658">
        <v>122306.92313609351</v>
      </c>
      <c r="FJ11" s="692"/>
    </row>
    <row r="12" spans="1:166" x14ac:dyDescent="0.2">
      <c r="A12" s="648" t="s">
        <v>189</v>
      </c>
      <c r="B12" s="659">
        <v>16687.011805994818</v>
      </c>
      <c r="C12" s="658">
        <v>18862.124344299998</v>
      </c>
      <c r="D12" s="658">
        <v>17493.7248531</v>
      </c>
      <c r="E12" s="658">
        <v>16510.053559856446</v>
      </c>
      <c r="F12" s="658">
        <v>22162.39</v>
      </c>
      <c r="G12" s="658">
        <v>18961.017090399997</v>
      </c>
      <c r="H12" s="659">
        <v>62.947357839000006</v>
      </c>
      <c r="I12" s="659">
        <v>20.548427599999997</v>
      </c>
      <c r="J12" s="659">
        <v>70.069552099999981</v>
      </c>
      <c r="K12" s="659">
        <v>66.474268100000003</v>
      </c>
      <c r="L12" s="659">
        <v>97.926359600000012</v>
      </c>
      <c r="M12" s="658">
        <v>234.48734980800003</v>
      </c>
      <c r="N12" s="659">
        <v>0</v>
      </c>
      <c r="O12" s="659">
        <v>0</v>
      </c>
      <c r="P12" s="659">
        <v>0</v>
      </c>
      <c r="Q12" s="659">
        <v>0</v>
      </c>
      <c r="R12" s="659">
        <v>0</v>
      </c>
      <c r="S12" s="658">
        <v>0.17260716700000003</v>
      </c>
      <c r="T12" s="659">
        <v>0</v>
      </c>
      <c r="U12" s="659">
        <v>0</v>
      </c>
      <c r="V12" s="659">
        <v>0</v>
      </c>
      <c r="W12" s="659">
        <v>4.9672381000000003</v>
      </c>
      <c r="X12" s="659">
        <v>48.105337800000001</v>
      </c>
      <c r="Y12" s="658">
        <v>32.592652000000001</v>
      </c>
      <c r="Z12" s="659">
        <v>0</v>
      </c>
      <c r="AA12" s="659">
        <v>0</v>
      </c>
      <c r="AB12" s="659">
        <v>9.9247750000000003</v>
      </c>
      <c r="AC12" s="659">
        <v>4.9639717000000001</v>
      </c>
      <c r="AD12" s="659">
        <v>6.1836646999999996</v>
      </c>
      <c r="AE12" s="658">
        <v>9.812818</v>
      </c>
      <c r="AF12" s="659">
        <v>0</v>
      </c>
      <c r="AG12" s="659">
        <v>0</v>
      </c>
      <c r="AH12" s="659">
        <v>81.899635497999995</v>
      </c>
      <c r="AI12" s="659">
        <v>8.6779922999999997</v>
      </c>
      <c r="AJ12" s="659">
        <v>64.631194933333404</v>
      </c>
      <c r="AK12" s="658">
        <v>692.72615869527226</v>
      </c>
      <c r="AL12" s="659">
        <v>0</v>
      </c>
      <c r="AM12" s="659">
        <v>0</v>
      </c>
      <c r="AN12" s="659">
        <v>0</v>
      </c>
      <c r="AO12" s="659">
        <v>0</v>
      </c>
      <c r="AP12" s="659">
        <v>0</v>
      </c>
      <c r="AQ12" s="658">
        <v>0</v>
      </c>
      <c r="AR12" s="659">
        <v>6.6103739439999973</v>
      </c>
      <c r="AS12" s="659">
        <v>0.41732142100000003</v>
      </c>
      <c r="AT12" s="659">
        <v>45.290412059000026</v>
      </c>
      <c r="AU12" s="659">
        <v>119.6712585959999</v>
      </c>
      <c r="AV12" s="659">
        <v>391.08790990099919</v>
      </c>
      <c r="AW12" s="658">
        <v>350.72951680099908</v>
      </c>
      <c r="AX12" s="659">
        <v>13.261281800000001</v>
      </c>
      <c r="AY12" s="659">
        <v>7.9068460999999992</v>
      </c>
      <c r="AZ12" s="659">
        <v>6.2680629000000003</v>
      </c>
      <c r="BA12" s="659">
        <v>5.7738819000000001</v>
      </c>
      <c r="BB12" s="659">
        <v>2.2827806000000002</v>
      </c>
      <c r="BC12" s="658">
        <v>23.888314490000003</v>
      </c>
      <c r="BD12" s="659">
        <v>9.1173133000000028</v>
      </c>
      <c r="BE12" s="659">
        <v>8.358861463000002</v>
      </c>
      <c r="BF12" s="659">
        <v>30.632419090000006</v>
      </c>
      <c r="BG12" s="659">
        <v>63.231140874999994</v>
      </c>
      <c r="BH12" s="659">
        <v>63.242454644000006</v>
      </c>
      <c r="BI12" s="658">
        <v>61.776907786000081</v>
      </c>
      <c r="BJ12" s="659">
        <v>0</v>
      </c>
      <c r="BK12" s="659">
        <v>0</v>
      </c>
      <c r="BL12" s="659">
        <v>0</v>
      </c>
      <c r="BM12" s="659">
        <v>0</v>
      </c>
      <c r="BN12" s="659">
        <v>0</v>
      </c>
      <c r="BO12" s="658">
        <v>0</v>
      </c>
      <c r="BP12" s="659">
        <v>355.98400498399974</v>
      </c>
      <c r="BQ12" s="659">
        <v>1057.8958658489998</v>
      </c>
      <c r="BR12" s="659">
        <v>2642.6573682089279</v>
      </c>
      <c r="BS12" s="659">
        <v>2752.065838031664</v>
      </c>
      <c r="BT12" s="659">
        <v>4030.2244149354665</v>
      </c>
      <c r="BU12" s="658">
        <v>4945.3370208936212</v>
      </c>
      <c r="BV12" s="659">
        <v>0</v>
      </c>
      <c r="BW12" s="659">
        <v>0</v>
      </c>
      <c r="BX12" s="659">
        <v>0</v>
      </c>
      <c r="BY12" s="659"/>
      <c r="BZ12" s="659">
        <v>19.125851500000003</v>
      </c>
      <c r="CA12" s="658">
        <v>18.364932999999994</v>
      </c>
      <c r="CB12" s="659">
        <v>0.1477832</v>
      </c>
      <c r="CC12" s="659">
        <v>0</v>
      </c>
      <c r="CD12" s="659">
        <v>0.34381129999999999</v>
      </c>
      <c r="CE12" s="659">
        <v>1.1971677780000001</v>
      </c>
      <c r="CF12" s="659">
        <v>3.1797597</v>
      </c>
      <c r="CG12" s="658">
        <v>18.727910550000001</v>
      </c>
      <c r="CH12" s="659">
        <v>23.096829799999995</v>
      </c>
      <c r="CI12" s="659">
        <v>33.751493099999998</v>
      </c>
      <c r="CJ12" s="659">
        <v>65.353402099999983</v>
      </c>
      <c r="CK12" s="659">
        <v>260.45235872898593</v>
      </c>
      <c r="CL12" s="659">
        <v>266.93434719999999</v>
      </c>
      <c r="CM12" s="658">
        <v>373.82147287000009</v>
      </c>
      <c r="CN12" s="659">
        <v>21.409534982</v>
      </c>
      <c r="CO12" s="659">
        <v>22.869143121</v>
      </c>
      <c r="CP12" s="659">
        <v>28.035647172000004</v>
      </c>
      <c r="CQ12" s="659">
        <v>124.20898123879998</v>
      </c>
      <c r="CR12" s="659">
        <v>461.52317848479998</v>
      </c>
      <c r="CS12" s="658">
        <v>802.11540000000002</v>
      </c>
      <c r="CT12" s="659">
        <v>0</v>
      </c>
      <c r="CU12" s="659">
        <v>12.60679537</v>
      </c>
      <c r="CV12" s="659">
        <v>6.235538021</v>
      </c>
      <c r="CW12" s="659">
        <v>8.1030334000000011</v>
      </c>
      <c r="CX12" s="659">
        <v>82.513011700000007</v>
      </c>
      <c r="CY12" s="658">
        <v>108.02742219999999</v>
      </c>
      <c r="CZ12" s="659">
        <v>0</v>
      </c>
      <c r="DA12" s="659">
        <v>0</v>
      </c>
      <c r="DB12" s="659">
        <v>0</v>
      </c>
      <c r="DC12" s="659">
        <v>0</v>
      </c>
      <c r="DD12" s="659">
        <v>0</v>
      </c>
      <c r="DE12" s="658">
        <v>1.3208314410000002</v>
      </c>
      <c r="DF12" s="659">
        <v>17.905799639677799</v>
      </c>
      <c r="DG12" s="659">
        <v>4.8462394423071</v>
      </c>
      <c r="DH12" s="659">
        <v>11.289518712734901</v>
      </c>
      <c r="DI12" s="659">
        <v>36.755082251473496</v>
      </c>
      <c r="DJ12" s="659">
        <v>39.509798508882298</v>
      </c>
      <c r="DK12" s="658">
        <v>27.555311909241603</v>
      </c>
      <c r="DL12" s="658">
        <v>0</v>
      </c>
      <c r="DM12" s="659">
        <v>0</v>
      </c>
      <c r="DN12" s="659">
        <v>0</v>
      </c>
      <c r="DO12" s="659">
        <v>0</v>
      </c>
      <c r="DP12" s="659">
        <v>0</v>
      </c>
      <c r="DQ12" s="658">
        <v>0</v>
      </c>
      <c r="DR12" s="659">
        <v>184.64789112099999</v>
      </c>
      <c r="DS12" s="659">
        <v>186.40292258499886</v>
      </c>
      <c r="DT12" s="659">
        <v>255.13072945599902</v>
      </c>
      <c r="DU12" s="659">
        <v>1069.6910738429931</v>
      </c>
      <c r="DV12" s="659">
        <v>2001.9768393010002</v>
      </c>
      <c r="DW12" s="658">
        <v>2386.3143685975315</v>
      </c>
      <c r="DX12" s="659">
        <v>1.4699</v>
      </c>
      <c r="DY12" s="659">
        <v>2.9987900000000001</v>
      </c>
      <c r="DZ12" s="659">
        <v>0.97936000000000001</v>
      </c>
      <c r="EA12" s="659">
        <v>1.3587499999999999</v>
      </c>
      <c r="EB12" s="659">
        <v>26.385249999999999</v>
      </c>
      <c r="EC12" s="658">
        <v>40.624673999999999</v>
      </c>
      <c r="ED12" s="659">
        <v>76.119181699999999</v>
      </c>
      <c r="EE12" s="659">
        <v>24.569857800000001</v>
      </c>
      <c r="EF12" s="659">
        <v>11.259271499999999</v>
      </c>
      <c r="EG12" s="659">
        <v>64.547057299999992</v>
      </c>
      <c r="EH12" s="659">
        <v>142.49102009999999</v>
      </c>
      <c r="EI12" s="658">
        <v>88.443495799999994</v>
      </c>
      <c r="EJ12" s="659">
        <v>0</v>
      </c>
      <c r="EK12" s="659">
        <v>0</v>
      </c>
      <c r="EL12" s="659">
        <v>129.43780820999999</v>
      </c>
      <c r="EM12" s="659">
        <v>314.24687383999998</v>
      </c>
      <c r="EN12" s="659">
        <v>320.28933039999998</v>
      </c>
      <c r="EO12" s="658">
        <v>703.61862152859999</v>
      </c>
      <c r="EP12" s="659">
        <v>772.71725230967752</v>
      </c>
      <c r="EQ12" s="659">
        <v>1383.1725638513053</v>
      </c>
      <c r="ER12" s="659">
        <v>3394.8073113276623</v>
      </c>
      <c r="ES12" s="659">
        <f>EM12+EG12+EA12+DU12+DO12+DI12+CW12+CQ12+CK12+CE12+W12+BY12+BS12+BM12+BG12+BA12+DC12+AU12+AO12+AI12+AC12+Q12+K12</f>
        <v>4906.3859679829156</v>
      </c>
      <c r="ET12" s="659">
        <f>L12+R12+AD12+AJ12+AP12+AV12+BB12+BH12+BN12+BT12+BZ12+X12+CF12+CL12+CR12+CX12+DD12+DJ12+DP12+DV12+EB12+EH12+EN12</f>
        <v>8067.6125040084817</v>
      </c>
      <c r="EU12" s="658">
        <v>10920.457787537267</v>
      </c>
      <c r="EV12" s="659">
        <v>17459.729058304496</v>
      </c>
      <c r="EW12" s="659">
        <v>20245.296908151304</v>
      </c>
      <c r="EX12" s="659">
        <v>20888.532164427663</v>
      </c>
      <c r="EY12" s="659">
        <f t="shared" si="1"/>
        <v>21416.43952783936</v>
      </c>
      <c r="EZ12" s="659">
        <f t="shared" si="1"/>
        <v>30230.00250400848</v>
      </c>
      <c r="FA12" s="658">
        <v>29881.474877937264</v>
      </c>
      <c r="FJ12" s="692"/>
    </row>
    <row r="13" spans="1:166" x14ac:dyDescent="0.2">
      <c r="A13" s="648" t="s">
        <v>188</v>
      </c>
      <c r="B13" s="659">
        <v>1089.0113378002604</v>
      </c>
      <c r="C13" s="658">
        <v>747.81306829999994</v>
      </c>
      <c r="D13" s="658">
        <v>970.37566399999992</v>
      </c>
      <c r="E13" s="658">
        <v>2796.9221591711503</v>
      </c>
      <c r="F13" s="658">
        <v>3007.7489999999998</v>
      </c>
      <c r="G13" s="658">
        <v>8452.6249380999998</v>
      </c>
      <c r="H13" s="659">
        <v>6.1055692459999991</v>
      </c>
      <c r="I13" s="659">
        <v>1.4220401</v>
      </c>
      <c r="J13" s="659">
        <v>2.4100595</v>
      </c>
      <c r="K13" s="659">
        <v>12.009161586000001</v>
      </c>
      <c r="L13" s="659">
        <v>3.0337376620000001</v>
      </c>
      <c r="M13" s="658">
        <v>17.173191068999998</v>
      </c>
      <c r="N13" s="659">
        <v>0</v>
      </c>
      <c r="O13" s="659">
        <v>0</v>
      </c>
      <c r="P13" s="659">
        <v>0</v>
      </c>
      <c r="Q13" s="659">
        <v>0</v>
      </c>
      <c r="R13" s="659">
        <v>0</v>
      </c>
      <c r="S13" s="658">
        <v>0</v>
      </c>
      <c r="T13" s="659">
        <v>0</v>
      </c>
      <c r="U13" s="659">
        <v>0</v>
      </c>
      <c r="V13" s="659">
        <v>0</v>
      </c>
      <c r="W13" s="659">
        <v>0</v>
      </c>
      <c r="X13" s="659">
        <v>1.2383818</v>
      </c>
      <c r="Y13" s="658">
        <v>1.7070021</v>
      </c>
      <c r="Z13" s="659">
        <v>0</v>
      </c>
      <c r="AA13" s="659">
        <v>0</v>
      </c>
      <c r="AB13" s="659">
        <v>0</v>
      </c>
      <c r="AC13" s="659">
        <v>2.7034800000000001E-2</v>
      </c>
      <c r="AD13" s="659">
        <v>0.61568389999999995</v>
      </c>
      <c r="AE13" s="658">
        <v>0.52377299999999993</v>
      </c>
      <c r="AF13" s="659">
        <v>89.857147120999997</v>
      </c>
      <c r="AG13" s="659">
        <v>1.050662</v>
      </c>
      <c r="AH13" s="659">
        <v>3.5544288000000002</v>
      </c>
      <c r="AI13" s="659">
        <v>2.2953939000000001</v>
      </c>
      <c r="AJ13" s="659">
        <v>2.4376111000000003</v>
      </c>
      <c r="AK13" s="658">
        <v>9.788353542665174</v>
      </c>
      <c r="AL13" s="659">
        <v>0</v>
      </c>
      <c r="AM13" s="659">
        <v>0</v>
      </c>
      <c r="AN13" s="659">
        <v>0</v>
      </c>
      <c r="AO13" s="659">
        <v>0</v>
      </c>
      <c r="AP13" s="659">
        <v>0</v>
      </c>
      <c r="AQ13" s="658">
        <v>0</v>
      </c>
      <c r="AR13" s="659">
        <v>0.24125452400000003</v>
      </c>
      <c r="AS13" s="659">
        <v>1.1097708079999999</v>
      </c>
      <c r="AT13" s="659">
        <v>0.19300361900000002</v>
      </c>
      <c r="AU13" s="659">
        <v>1.0297041659999999</v>
      </c>
      <c r="AV13" s="659">
        <v>6.5478839029999998</v>
      </c>
      <c r="AW13" s="658">
        <v>27.433841737999987</v>
      </c>
      <c r="AX13" s="659">
        <v>0</v>
      </c>
      <c r="AY13" s="659">
        <v>0.36599999999999999</v>
      </c>
      <c r="AZ13" s="659">
        <v>3.15917E-2</v>
      </c>
      <c r="BA13" s="659">
        <v>1.559704</v>
      </c>
      <c r="BB13" s="659">
        <v>0.53949999999999998</v>
      </c>
      <c r="BC13" s="658">
        <v>2.141877</v>
      </c>
      <c r="BD13" s="659">
        <v>2.0507342</v>
      </c>
      <c r="BE13" s="659">
        <v>1.4682769209999949</v>
      </c>
      <c r="BF13" s="659">
        <v>5.6697174170000002</v>
      </c>
      <c r="BG13" s="659">
        <v>12.916958514999996</v>
      </c>
      <c r="BH13" s="659">
        <v>3.967776405</v>
      </c>
      <c r="BI13" s="658">
        <v>8.5363934940000146</v>
      </c>
      <c r="BJ13" s="659">
        <v>0</v>
      </c>
      <c r="BK13" s="659">
        <v>0</v>
      </c>
      <c r="BL13" s="659">
        <v>0</v>
      </c>
      <c r="BM13" s="659">
        <v>0</v>
      </c>
      <c r="BN13" s="659">
        <v>0</v>
      </c>
      <c r="BO13" s="658">
        <v>0</v>
      </c>
      <c r="BP13" s="659">
        <v>8.9746020999999825</v>
      </c>
      <c r="BQ13" s="659">
        <v>24.411352011999991</v>
      </c>
      <c r="BR13" s="659">
        <v>36.225131372999996</v>
      </c>
      <c r="BS13" s="659">
        <v>62.794775035266603</v>
      </c>
      <c r="BT13" s="659">
        <v>115.04066345433337</v>
      </c>
      <c r="BU13" s="658">
        <v>254.11941588934184</v>
      </c>
      <c r="BV13" s="659">
        <v>0</v>
      </c>
      <c r="BW13" s="659">
        <v>0</v>
      </c>
      <c r="BX13" s="659">
        <v>0</v>
      </c>
      <c r="BY13" s="659"/>
      <c r="BZ13" s="659">
        <v>0</v>
      </c>
      <c r="CA13" s="658">
        <v>19.125851500000003</v>
      </c>
      <c r="CB13" s="659">
        <v>0</v>
      </c>
      <c r="CC13" s="659">
        <v>0</v>
      </c>
      <c r="CD13" s="659">
        <v>0</v>
      </c>
      <c r="CE13" s="659">
        <v>0.22593310000000003</v>
      </c>
      <c r="CF13" s="659">
        <v>0.90265190000000006</v>
      </c>
      <c r="CG13" s="658">
        <v>2.4388554999999998</v>
      </c>
      <c r="CH13" s="659">
        <v>0.13639879999999999</v>
      </c>
      <c r="CI13" s="659">
        <v>1.0416264</v>
      </c>
      <c r="CJ13" s="659">
        <v>1.6557618000000003</v>
      </c>
      <c r="CK13" s="659">
        <v>3.0955032289859328</v>
      </c>
      <c r="CL13" s="659">
        <v>21.157410199899999</v>
      </c>
      <c r="CM13" s="658">
        <v>16.9512409001</v>
      </c>
      <c r="CN13" s="659">
        <v>2.9343928449999996</v>
      </c>
      <c r="CO13" s="659">
        <v>3.0409064969999999</v>
      </c>
      <c r="CP13" s="659">
        <v>3.2872236489999995</v>
      </c>
      <c r="CQ13" s="659">
        <v>6.7571790810000003</v>
      </c>
      <c r="CR13" s="659">
        <v>20.590268265200002</v>
      </c>
      <c r="CS13" s="658">
        <v>43.853200000000001</v>
      </c>
      <c r="CT13" s="659">
        <v>0</v>
      </c>
      <c r="CU13" s="659">
        <v>0.74912889999999999</v>
      </c>
      <c r="CV13" s="659">
        <v>0.96720079999999997</v>
      </c>
      <c r="CW13" s="659">
        <v>1.1781250999999999</v>
      </c>
      <c r="CX13" s="659">
        <v>10.56499283</v>
      </c>
      <c r="CY13" s="658">
        <v>9.2233216000000002</v>
      </c>
      <c r="CZ13" s="659">
        <v>0</v>
      </c>
      <c r="DA13" s="659">
        <v>0</v>
      </c>
      <c r="DB13" s="659">
        <v>0</v>
      </c>
      <c r="DC13" s="659">
        <v>0</v>
      </c>
      <c r="DD13" s="659">
        <v>0</v>
      </c>
      <c r="DE13" s="658">
        <v>0</v>
      </c>
      <c r="DF13" s="659">
        <v>0.68583742080379995</v>
      </c>
      <c r="DG13" s="659">
        <v>0.38779562466010004</v>
      </c>
      <c r="DH13" s="659">
        <v>0.82079230195120001</v>
      </c>
      <c r="DI13" s="659">
        <v>1.0255455716453998</v>
      </c>
      <c r="DJ13" s="659">
        <v>1.6493702192394002</v>
      </c>
      <c r="DK13" s="658">
        <v>2.3690059168462998</v>
      </c>
      <c r="DL13" s="658">
        <v>0</v>
      </c>
      <c r="DM13" s="659">
        <v>0</v>
      </c>
      <c r="DN13" s="659">
        <v>0</v>
      </c>
      <c r="DO13" s="659">
        <v>0</v>
      </c>
      <c r="DP13" s="659">
        <v>0</v>
      </c>
      <c r="DQ13" s="658">
        <v>0</v>
      </c>
      <c r="DR13" s="659">
        <v>27.198379565000003</v>
      </c>
      <c r="DS13" s="659">
        <v>34.790379832333699</v>
      </c>
      <c r="DT13" s="659">
        <v>35.667137794033295</v>
      </c>
      <c r="DU13" s="659">
        <v>75.061826325533502</v>
      </c>
      <c r="DV13" s="659">
        <v>141.74443391471669</v>
      </c>
      <c r="DW13" s="658">
        <v>149.08423035086892</v>
      </c>
      <c r="DX13" s="659">
        <v>0.03</v>
      </c>
      <c r="DY13" s="659">
        <v>0.13</v>
      </c>
      <c r="DZ13" s="659">
        <v>0.32485999999999998</v>
      </c>
      <c r="EA13" s="659">
        <v>7.4999999999999997E-2</v>
      </c>
      <c r="EB13" s="659">
        <v>0.28455999999999998</v>
      </c>
      <c r="EC13" s="658">
        <v>0.96640000000000004</v>
      </c>
      <c r="ED13" s="659">
        <v>2.3143396000000003</v>
      </c>
      <c r="EE13" s="659">
        <v>4.8972319000000004</v>
      </c>
      <c r="EF13" s="659">
        <v>4.2022418000000004</v>
      </c>
      <c r="EG13" s="659">
        <v>7.7346745000000006</v>
      </c>
      <c r="EH13" s="659">
        <v>13.482236399999998</v>
      </c>
      <c r="EI13" s="658">
        <v>22.433883026</v>
      </c>
      <c r="EJ13" s="659">
        <v>0.65786800000000001</v>
      </c>
      <c r="EK13" s="659">
        <v>0.73083739999999997</v>
      </c>
      <c r="EL13" s="659">
        <v>0.45943649999999997</v>
      </c>
      <c r="EM13" s="659">
        <v>7.8843699999999997</v>
      </c>
      <c r="EN13" s="659">
        <v>11.470146209999999</v>
      </c>
      <c r="EO13" s="658">
        <v>17.165286873850693</v>
      </c>
      <c r="EP13" s="659">
        <v>141.1865234218038</v>
      </c>
      <c r="EQ13" s="659">
        <v>75.59600839499376</v>
      </c>
      <c r="ER13" s="659">
        <v>95.468587053984493</v>
      </c>
      <c r="ES13" s="659">
        <f>EM13+EG13+EA13+DU13+DO13+DI13+CW13+CQ13+CK13+CE13+W13+BY13+BS13+BM13+BG13+BA13+DC13+AU13+AO13+AI13+AC13+Q13+K13</f>
        <v>195.67088890943145</v>
      </c>
      <c r="ET13" s="659">
        <f>L13+R13+AD13+AJ13+AP13+AV13+BB13+BH13+BN13+BT13+BZ13+X13+CF13+CL13+CR13+CX13+DD13+DJ13+DP13+DV13+EB13+EH13+EN13</f>
        <v>355.26730816338943</v>
      </c>
      <c r="EU13" s="658">
        <v>605.03512350067285</v>
      </c>
      <c r="EV13" s="659">
        <v>1230.1978612220641</v>
      </c>
      <c r="EW13" s="659">
        <v>823.4090766949937</v>
      </c>
      <c r="EX13" s="659">
        <v>1065.8442510539844</v>
      </c>
      <c r="EY13" s="659">
        <f t="shared" si="1"/>
        <v>2992.5930480805819</v>
      </c>
      <c r="EZ13" s="659">
        <f t="shared" si="1"/>
        <v>3363.0163081633891</v>
      </c>
      <c r="FA13" s="658">
        <v>9057.6600616006726</v>
      </c>
      <c r="FJ13" s="692"/>
    </row>
    <row r="14" spans="1:166" x14ac:dyDescent="0.2">
      <c r="A14" s="648" t="s">
        <v>219</v>
      </c>
      <c r="B14" s="659">
        <v>34715.402329435186</v>
      </c>
      <c r="C14" s="658">
        <v>52829.713605435187</v>
      </c>
      <c r="D14" s="658">
        <v>69353.065294598753</v>
      </c>
      <c r="E14" s="658">
        <v>83066.196695261213</v>
      </c>
      <c r="F14" s="658">
        <v>102220.84</v>
      </c>
      <c r="G14" s="658">
        <v>112729.23225285068</v>
      </c>
      <c r="H14" s="659">
        <v>61.942473839000009</v>
      </c>
      <c r="I14" s="659">
        <v>81.068861338999994</v>
      </c>
      <c r="J14" s="659">
        <v>148.72835393899999</v>
      </c>
      <c r="K14" s="659">
        <v>203.193460453</v>
      </c>
      <c r="L14" s="659">
        <v>298.08608239099999</v>
      </c>
      <c r="M14" s="658">
        <v>515.40024112999993</v>
      </c>
      <c r="N14" s="659">
        <v>0</v>
      </c>
      <c r="O14" s="659">
        <v>0</v>
      </c>
      <c r="P14" s="659">
        <v>0</v>
      </c>
      <c r="Q14" s="659">
        <v>0</v>
      </c>
      <c r="R14" s="659">
        <v>0</v>
      </c>
      <c r="S14" s="658">
        <v>0.17260716700000003</v>
      </c>
      <c r="T14" s="659">
        <v>0</v>
      </c>
      <c r="U14" s="659">
        <v>0</v>
      </c>
      <c r="V14" s="659">
        <v>0</v>
      </c>
      <c r="W14" s="659">
        <v>4.9672381000000003</v>
      </c>
      <c r="X14" s="659">
        <v>51.834194100000012</v>
      </c>
      <c r="Y14" s="658">
        <v>82.719844000000009</v>
      </c>
      <c r="Z14" s="659">
        <v>0</v>
      </c>
      <c r="AA14" s="659">
        <v>0</v>
      </c>
      <c r="AB14" s="659">
        <v>9.9247750000000003</v>
      </c>
      <c r="AC14" s="659">
        <v>14.861711900000001</v>
      </c>
      <c r="AD14" s="659">
        <v>20.4296927</v>
      </c>
      <c r="AE14" s="658">
        <v>29.718737700000002</v>
      </c>
      <c r="AF14" s="659">
        <v>63.825567279000012</v>
      </c>
      <c r="AG14" s="659">
        <v>62.774905279000009</v>
      </c>
      <c r="AH14" s="659">
        <v>141.12011197699999</v>
      </c>
      <c r="AI14" s="659">
        <v>147.502710377</v>
      </c>
      <c r="AJ14" s="659">
        <v>209.69629421033338</v>
      </c>
      <c r="AK14" s="658">
        <v>892.63409936294033</v>
      </c>
      <c r="AL14" s="659">
        <v>0</v>
      </c>
      <c r="AM14" s="659">
        <v>0</v>
      </c>
      <c r="AN14" s="659">
        <v>0</v>
      </c>
      <c r="AO14" s="659">
        <v>0</v>
      </c>
      <c r="AP14" s="659">
        <v>0</v>
      </c>
      <c r="AQ14" s="658">
        <v>0</v>
      </c>
      <c r="AR14" s="659">
        <v>58.175409742999953</v>
      </c>
      <c r="AS14" s="659">
        <v>57.482960355999992</v>
      </c>
      <c r="AT14" s="659">
        <v>102.58036879600002</v>
      </c>
      <c r="AU14" s="659">
        <v>221.22192322599983</v>
      </c>
      <c r="AV14" s="659">
        <v>605.7619492239993</v>
      </c>
      <c r="AW14" s="658">
        <v>929.05762428699848</v>
      </c>
      <c r="AX14" s="659">
        <v>13.261281800000001</v>
      </c>
      <c r="AY14" s="659">
        <v>20.802127900000002</v>
      </c>
      <c r="AZ14" s="659">
        <v>27.038599099999999</v>
      </c>
      <c r="BA14" s="659">
        <v>31.252777000000002</v>
      </c>
      <c r="BB14" s="659">
        <v>32.9960576</v>
      </c>
      <c r="BC14" s="658">
        <v>54.742495089999991</v>
      </c>
      <c r="BD14" s="659">
        <v>41.962293800000005</v>
      </c>
      <c r="BE14" s="659">
        <v>48.852878347000001</v>
      </c>
      <c r="BF14" s="659">
        <v>73.81558001999997</v>
      </c>
      <c r="BG14" s="659">
        <v>124.12976237999995</v>
      </c>
      <c r="BH14" s="659">
        <v>183.4044406190001</v>
      </c>
      <c r="BI14" s="658">
        <v>236.6449549110001</v>
      </c>
      <c r="BJ14" s="659">
        <v>0</v>
      </c>
      <c r="BK14" s="659">
        <v>0</v>
      </c>
      <c r="BL14" s="659">
        <v>0</v>
      </c>
      <c r="BM14" s="659">
        <v>0</v>
      </c>
      <c r="BN14" s="659">
        <v>0</v>
      </c>
      <c r="BO14" s="658">
        <v>0</v>
      </c>
      <c r="BP14" s="659">
        <v>1135.8635139339997</v>
      </c>
      <c r="BQ14" s="659">
        <v>2169.3480277709996</v>
      </c>
      <c r="BR14" s="659">
        <v>4775.7802646069276</v>
      </c>
      <c r="BS14" s="659">
        <v>7465.0513276033253</v>
      </c>
      <c r="BT14" s="659">
        <v>11380.235079084459</v>
      </c>
      <c r="BU14" s="658">
        <v>16071.452684088737</v>
      </c>
      <c r="BV14" s="659">
        <v>0</v>
      </c>
      <c r="BW14" s="659">
        <v>0</v>
      </c>
      <c r="BX14" s="659">
        <v>0</v>
      </c>
      <c r="BY14" s="659"/>
      <c r="BZ14" s="659">
        <v>19.125851500000003</v>
      </c>
      <c r="CA14" s="658">
        <v>18.364932999999997</v>
      </c>
      <c r="CB14" s="659">
        <v>0.1477832</v>
      </c>
      <c r="CC14" s="659">
        <v>0.1477832</v>
      </c>
      <c r="CD14" s="659">
        <v>0.49159449999999999</v>
      </c>
      <c r="CE14" s="659">
        <v>1.462829178</v>
      </c>
      <c r="CF14" s="659">
        <v>3.7399369779999998</v>
      </c>
      <c r="CG14" s="658">
        <v>20.028992028000001</v>
      </c>
      <c r="CH14" s="659">
        <v>44.890007300000001</v>
      </c>
      <c r="CI14" s="659">
        <v>77.599874</v>
      </c>
      <c r="CJ14" s="659">
        <v>141.29751429999999</v>
      </c>
      <c r="CK14" s="659">
        <v>398.65436979999998</v>
      </c>
      <c r="CL14" s="659">
        <v>644.43130680010006</v>
      </c>
      <c r="CM14" s="658">
        <v>1001.3015387699</v>
      </c>
      <c r="CN14" s="659">
        <v>90.482633625000005</v>
      </c>
      <c r="CO14" s="659">
        <v>110.310870249</v>
      </c>
      <c r="CP14" s="659">
        <v>135.05929377200002</v>
      </c>
      <c r="CQ14" s="659">
        <v>252.51109592979998</v>
      </c>
      <c r="CR14" s="659">
        <v>693.44400614940002</v>
      </c>
      <c r="CS14" s="658">
        <v>1451.7062000000001</v>
      </c>
      <c r="CT14" s="659">
        <v>0</v>
      </c>
      <c r="CU14" s="659">
        <v>11.857666470000002</v>
      </c>
      <c r="CV14" s="659">
        <v>17.126003691000001</v>
      </c>
      <c r="CW14" s="659">
        <v>24.050911991</v>
      </c>
      <c r="CX14" s="659">
        <v>95.998930860999991</v>
      </c>
      <c r="CY14" s="658">
        <v>194.80303146099999</v>
      </c>
      <c r="CZ14" s="659">
        <v>0</v>
      </c>
      <c r="DA14" s="659">
        <v>0</v>
      </c>
      <c r="DB14" s="659">
        <v>0</v>
      </c>
      <c r="DC14" s="659">
        <v>0</v>
      </c>
      <c r="DD14" s="659">
        <v>0</v>
      </c>
      <c r="DE14" s="658">
        <v>1.3208314410000002</v>
      </c>
      <c r="DF14" s="659">
        <v>17.219962218873999</v>
      </c>
      <c r="DG14" s="659">
        <v>21.678406036520997</v>
      </c>
      <c r="DH14" s="659">
        <v>32.147132447304706</v>
      </c>
      <c r="DI14" s="659">
        <v>67.876669127132814</v>
      </c>
      <c r="DJ14" s="659">
        <v>105.7370974167757</v>
      </c>
      <c r="DK14" s="658">
        <v>130.92340340917099</v>
      </c>
      <c r="DL14" s="658">
        <v>0</v>
      </c>
      <c r="DM14" s="659">
        <v>0</v>
      </c>
      <c r="DN14" s="659">
        <v>0</v>
      </c>
      <c r="DO14" s="659">
        <v>0</v>
      </c>
      <c r="DP14" s="659">
        <v>0</v>
      </c>
      <c r="DQ14" s="658">
        <v>0</v>
      </c>
      <c r="DR14" s="659">
        <v>1419.1871891839969</v>
      </c>
      <c r="DS14" s="659">
        <v>1570.7997319366641</v>
      </c>
      <c r="DT14" s="659">
        <v>1790.2633235986307</v>
      </c>
      <c r="DU14" s="659">
        <v>2784.8925710780923</v>
      </c>
      <c r="DV14" s="659">
        <v>4645.1249764609738</v>
      </c>
      <c r="DW14" s="658">
        <v>6882.3551147075232</v>
      </c>
      <c r="DX14" s="659">
        <v>1.9068499999999999</v>
      </c>
      <c r="DY14" s="659">
        <v>4.7756400000000001</v>
      </c>
      <c r="DZ14" s="659">
        <v>5.4301399999999997</v>
      </c>
      <c r="EA14" s="659">
        <v>6.7138899999999992</v>
      </c>
      <c r="EB14" s="659">
        <v>32.814580000000007</v>
      </c>
      <c r="EC14" s="658">
        <v>72.472853999999998</v>
      </c>
      <c r="ED14" s="659">
        <v>73.804842100000002</v>
      </c>
      <c r="EE14" s="659">
        <v>93.477468008000002</v>
      </c>
      <c r="EF14" s="659">
        <v>100.534497708</v>
      </c>
      <c r="EG14" s="659">
        <v>157.346880508</v>
      </c>
      <c r="EH14" s="659">
        <v>286.35566420800001</v>
      </c>
      <c r="EI14" s="658">
        <v>352.36527698200001</v>
      </c>
      <c r="EJ14" s="659">
        <v>33.437672900000003</v>
      </c>
      <c r="EK14" s="659">
        <v>32.706835499999997</v>
      </c>
      <c r="EL14" s="659">
        <v>161.68520720999999</v>
      </c>
      <c r="EM14" s="659">
        <v>468.04771105000003</v>
      </c>
      <c r="EN14" s="659">
        <v>776.86689524000008</v>
      </c>
      <c r="EO14" s="658">
        <v>1463.320229894749</v>
      </c>
      <c r="EP14" s="659">
        <v>3056.1074809228703</v>
      </c>
      <c r="EQ14" s="659">
        <v>4363.6840363921874</v>
      </c>
      <c r="ER14" s="659">
        <v>7663.0227606658636</v>
      </c>
      <c r="ES14" s="659">
        <f>EM14+EG14+EA14+DU14+DO14+DI14+CW14+CQ14+CK14+CE14+W14+BY14+BS14+BM14+BG14+BA14+DC14+AU14+AO14+AI14+AC14+Q14+K14</f>
        <v>12373.737839701349</v>
      </c>
      <c r="ET14" s="659">
        <f>L14+R14+AD14+AJ14+AP14+AV14+BB14+BH14+BN14+BT14+BZ14+X14+CF14+CL14+CR14+CX14+DD14+DJ14+DP14+DV14+EB14+EH14+EN14</f>
        <v>20086.083035543041</v>
      </c>
      <c r="EU14" s="658">
        <v>30401.505693430019</v>
      </c>
      <c r="EV14" s="659">
        <v>37771.509810358053</v>
      </c>
      <c r="EW14" s="659">
        <v>57193.397641827374</v>
      </c>
      <c r="EX14" s="659">
        <v>77016.088055264612</v>
      </c>
      <c r="EY14" s="659">
        <f t="shared" si="1"/>
        <v>95439.934534962566</v>
      </c>
      <c r="EZ14" s="659">
        <f t="shared" si="1"/>
        <v>122306.92303554303</v>
      </c>
      <c r="FA14" s="658">
        <v>143130.73794628069</v>
      </c>
      <c r="FJ14" s="692"/>
    </row>
    <row r="15" spans="1:166" x14ac:dyDescent="0.2">
      <c r="A15" s="647" t="s">
        <v>218</v>
      </c>
      <c r="B15" s="659"/>
      <c r="C15" s="658"/>
      <c r="D15" s="658"/>
      <c r="E15" s="658"/>
      <c r="F15" s="658"/>
      <c r="G15" s="658"/>
      <c r="H15" s="695"/>
      <c r="I15" s="695"/>
      <c r="J15" s="695"/>
      <c r="K15" s="695"/>
      <c r="L15" s="695"/>
      <c r="M15" s="658"/>
      <c r="N15" s="659"/>
      <c r="O15" s="659"/>
      <c r="P15" s="659"/>
      <c r="Q15" s="659"/>
      <c r="R15" s="659"/>
      <c r="S15" s="658"/>
      <c r="T15" s="659"/>
      <c r="U15" s="659"/>
      <c r="V15" s="659"/>
      <c r="W15" s="659"/>
      <c r="X15" s="659"/>
      <c r="Y15" s="658"/>
      <c r="Z15" s="659"/>
      <c r="AA15" s="659"/>
      <c r="AB15" s="659"/>
      <c r="AC15" s="659"/>
      <c r="AD15" s="659"/>
      <c r="AE15" s="658"/>
      <c r="AF15" s="659"/>
      <c r="AG15" s="659"/>
      <c r="AH15" s="659"/>
      <c r="AI15" s="659"/>
      <c r="AJ15" s="659"/>
      <c r="AK15" s="658">
        <v>0</v>
      </c>
      <c r="AL15" s="659"/>
      <c r="AM15" s="659"/>
      <c r="AN15" s="659"/>
      <c r="AO15" s="659"/>
      <c r="AP15" s="659"/>
      <c r="AQ15" s="658"/>
      <c r="AR15" s="659"/>
      <c r="AS15" s="659"/>
      <c r="AT15" s="659"/>
      <c r="AU15" s="659"/>
      <c r="AV15" s="659"/>
      <c r="AW15" s="658"/>
      <c r="AX15" s="659" t="s">
        <v>191</v>
      </c>
      <c r="AY15" s="659" t="s">
        <v>191</v>
      </c>
      <c r="AZ15" s="659" t="s">
        <v>191</v>
      </c>
      <c r="BA15" s="659"/>
      <c r="BB15" s="659"/>
      <c r="BC15" s="658" t="s">
        <v>191</v>
      </c>
      <c r="BD15" s="659"/>
      <c r="BE15" s="659"/>
      <c r="BF15" s="659"/>
      <c r="BG15" s="659"/>
      <c r="BH15" s="659"/>
      <c r="BI15" s="658"/>
      <c r="BJ15" s="659"/>
      <c r="BK15" s="659"/>
      <c r="BL15" s="659"/>
      <c r="BM15" s="659"/>
      <c r="BN15" s="659"/>
      <c r="BO15" s="658"/>
      <c r="BP15" s="659"/>
      <c r="BQ15" s="659"/>
      <c r="BR15" s="659"/>
      <c r="BS15" s="659"/>
      <c r="BT15" s="659"/>
      <c r="BU15" s="658"/>
      <c r="BV15" s="659"/>
      <c r="BW15" s="659"/>
      <c r="BX15" s="659"/>
      <c r="BY15" s="659"/>
      <c r="BZ15" s="659"/>
      <c r="CA15" s="658"/>
      <c r="CB15" s="659"/>
      <c r="CC15" s="659"/>
      <c r="CD15" s="659"/>
      <c r="CE15" s="659"/>
      <c r="CF15" s="659"/>
      <c r="CG15" s="658"/>
      <c r="CH15" s="659"/>
      <c r="CI15" s="659"/>
      <c r="CJ15" s="659"/>
      <c r="CK15" s="659"/>
      <c r="CL15" s="659"/>
      <c r="CM15" s="658"/>
      <c r="CN15" s="659"/>
      <c r="CO15" s="659"/>
      <c r="CP15" s="659"/>
      <c r="CQ15" s="659"/>
      <c r="CR15" s="659"/>
      <c r="CS15" s="658"/>
      <c r="CT15" s="659"/>
      <c r="CU15" s="659"/>
      <c r="CV15" s="659"/>
      <c r="CW15" s="659"/>
      <c r="CX15" s="659"/>
      <c r="CY15" s="658"/>
      <c r="CZ15" s="659"/>
      <c r="DA15" s="659"/>
      <c r="DB15" s="659"/>
      <c r="DC15" s="659"/>
      <c r="DD15" s="659"/>
      <c r="DE15" s="658"/>
      <c r="DF15" s="659"/>
      <c r="DG15" s="659"/>
      <c r="DH15" s="659"/>
      <c r="DI15" s="659"/>
      <c r="DJ15" s="659"/>
      <c r="DK15" s="658"/>
      <c r="DL15" s="658"/>
      <c r="DM15" s="659"/>
      <c r="DN15" s="659"/>
      <c r="DO15" s="659"/>
      <c r="DP15" s="659"/>
      <c r="DQ15" s="658"/>
      <c r="DR15" s="659"/>
      <c r="DS15" s="659"/>
      <c r="DT15" s="659"/>
      <c r="DU15" s="659"/>
      <c r="DV15" s="659"/>
      <c r="DW15" s="658"/>
      <c r="DX15" s="659"/>
      <c r="DY15" s="659"/>
      <c r="DZ15" s="659"/>
      <c r="EA15" s="659"/>
      <c r="EB15" s="659"/>
      <c r="EC15" s="658"/>
      <c r="ED15" s="659"/>
      <c r="EE15" s="659"/>
      <c r="EF15" s="659"/>
      <c r="EG15" s="659"/>
      <c r="EH15" s="659"/>
      <c r="EI15" s="658"/>
      <c r="EJ15" s="659"/>
      <c r="EK15" s="659"/>
      <c r="EL15" s="659"/>
      <c r="EM15" s="659"/>
      <c r="EN15" s="659"/>
      <c r="EO15" s="658"/>
      <c r="EP15" s="659"/>
      <c r="EQ15" s="659"/>
      <c r="ER15" s="659"/>
      <c r="ES15" s="659"/>
      <c r="ET15" s="659"/>
      <c r="EU15" s="658"/>
      <c r="EV15" s="659"/>
      <c r="EW15" s="659"/>
      <c r="EX15" s="659"/>
      <c r="EY15" s="659"/>
      <c r="EZ15" s="659"/>
      <c r="FA15" s="658"/>
      <c r="FJ15" s="692"/>
    </row>
    <row r="16" spans="1:166" x14ac:dyDescent="0.2">
      <c r="A16" s="648" t="s">
        <v>190</v>
      </c>
      <c r="B16" s="659">
        <v>43154.890637280347</v>
      </c>
      <c r="C16" s="658">
        <v>44459.118513054556</v>
      </c>
      <c r="D16" s="658">
        <v>45570.726045311276</v>
      </c>
      <c r="E16" s="658">
        <v>45837.872044631651</v>
      </c>
      <c r="F16" s="658">
        <v>45789.7</v>
      </c>
      <c r="G16" s="658">
        <v>45065.09055260133</v>
      </c>
      <c r="H16" s="659">
        <v>0</v>
      </c>
      <c r="I16" s="659">
        <v>32.964807997483398</v>
      </c>
      <c r="J16" s="659">
        <v>35.295293857999994</v>
      </c>
      <c r="K16" s="659">
        <v>36.572690228000006</v>
      </c>
      <c r="L16" s="659">
        <v>34.847465520000007</v>
      </c>
      <c r="M16" s="658">
        <v>24.925530691999999</v>
      </c>
      <c r="N16" s="659">
        <v>6.8765937460000002</v>
      </c>
      <c r="O16" s="659">
        <v>2.9731748059999998</v>
      </c>
      <c r="P16" s="659">
        <v>3.1629185870000001</v>
      </c>
      <c r="Q16" s="659">
        <v>3.0282966639999995</v>
      </c>
      <c r="R16" s="659">
        <v>2.5788866853217001</v>
      </c>
      <c r="S16" s="658">
        <v>2.0813591069111004</v>
      </c>
      <c r="T16" s="659">
        <v>0</v>
      </c>
      <c r="U16" s="659">
        <v>27.416471996219997</v>
      </c>
      <c r="V16" s="659">
        <v>31.451198018910002</v>
      </c>
      <c r="W16" s="659">
        <v>34.263165734600001</v>
      </c>
      <c r="X16" s="659">
        <v>27.054248817999998</v>
      </c>
      <c r="Y16" s="658">
        <v>24.413110336999999</v>
      </c>
      <c r="Z16" s="659">
        <v>173.75572843437686</v>
      </c>
      <c r="AA16" s="659">
        <v>168.00156770000001</v>
      </c>
      <c r="AB16" s="659">
        <v>175.56116420000001</v>
      </c>
      <c r="AC16" s="659">
        <v>182.31951420000001</v>
      </c>
      <c r="AD16" s="659">
        <v>192.4720935</v>
      </c>
      <c r="AE16" s="658">
        <v>208.40336950000003</v>
      </c>
      <c r="AF16" s="659">
        <v>171.58827879999998</v>
      </c>
      <c r="AG16" s="659">
        <v>162.05365159999999</v>
      </c>
      <c r="AH16" s="659">
        <v>155.4555828</v>
      </c>
      <c r="AI16" s="659">
        <v>138.46761960000001</v>
      </c>
      <c r="AJ16" s="659">
        <v>119.99795279999999</v>
      </c>
      <c r="AK16" s="658">
        <v>111.4087383</v>
      </c>
      <c r="AL16" s="659">
        <v>9.4405650516564013</v>
      </c>
      <c r="AM16" s="659">
        <v>4.4078987000000005</v>
      </c>
      <c r="AN16" s="659">
        <v>4.3978161</v>
      </c>
      <c r="AO16" s="659">
        <v>4.6860870000000006</v>
      </c>
      <c r="AP16" s="659">
        <v>4.4376595759999997</v>
      </c>
      <c r="AQ16" s="658">
        <v>3.5946834120000006</v>
      </c>
      <c r="AR16" s="659">
        <v>0</v>
      </c>
      <c r="AS16" s="659">
        <v>0</v>
      </c>
      <c r="AT16" s="659">
        <v>0</v>
      </c>
      <c r="AU16" s="659">
        <v>0</v>
      </c>
      <c r="AV16" s="659">
        <v>0</v>
      </c>
      <c r="AW16" s="658">
        <v>0</v>
      </c>
      <c r="AX16" s="659">
        <v>59.707086799999999</v>
      </c>
      <c r="AY16" s="659">
        <v>28.903457581000001</v>
      </c>
      <c r="AZ16" s="659">
        <v>46.970204100499998</v>
      </c>
      <c r="BA16" s="659">
        <v>66.432281480253891</v>
      </c>
      <c r="BB16" s="659">
        <v>81.929482488554797</v>
      </c>
      <c r="BC16" s="658">
        <v>93.485725833759801</v>
      </c>
      <c r="BD16" s="659">
        <v>951.11203659256989</v>
      </c>
      <c r="BE16" s="659">
        <v>873.08858084557221</v>
      </c>
      <c r="BF16" s="659">
        <v>855.84712089012919</v>
      </c>
      <c r="BG16" s="659">
        <v>871.38106734400003</v>
      </c>
      <c r="BH16" s="659">
        <v>860.28612753757648</v>
      </c>
      <c r="BI16" s="658">
        <v>817.11390792950306</v>
      </c>
      <c r="BJ16" s="659">
        <v>128.59825269999999</v>
      </c>
      <c r="BK16" s="659">
        <v>43.874316139434292</v>
      </c>
      <c r="BL16" s="659">
        <v>52.504285581887515</v>
      </c>
      <c r="BM16" s="659">
        <v>57.346088377772503</v>
      </c>
      <c r="BN16" s="659">
        <v>63.412194358257473</v>
      </c>
      <c r="BO16" s="658">
        <v>63.990712688037519</v>
      </c>
      <c r="BP16" s="659">
        <v>1740.9802895999999</v>
      </c>
      <c r="BQ16" s="659">
        <v>2151.0309001999999</v>
      </c>
      <c r="BR16" s="659">
        <v>3152.9206960000001</v>
      </c>
      <c r="BS16" s="659">
        <v>3616.2786343999996</v>
      </c>
      <c r="BT16" s="659">
        <v>3978.3108641037666</v>
      </c>
      <c r="BU16" s="658">
        <v>4117.1618575885059</v>
      </c>
      <c r="BV16" s="659">
        <v>1078.6696653685599</v>
      </c>
      <c r="BW16" s="659">
        <v>1006.4845901840699</v>
      </c>
      <c r="BX16" s="659">
        <v>910.31904959999997</v>
      </c>
      <c r="BY16" s="659">
        <v>827.401385</v>
      </c>
      <c r="BZ16" s="659">
        <v>758.82382189999998</v>
      </c>
      <c r="CA16" s="658">
        <v>702.49003379999999</v>
      </c>
      <c r="CB16" s="659">
        <v>200.0243098</v>
      </c>
      <c r="CC16" s="659">
        <v>2.3906911679999903</v>
      </c>
      <c r="CD16" s="659">
        <v>10.138149107999951</v>
      </c>
      <c r="CE16" s="659">
        <v>22.304400799999986</v>
      </c>
      <c r="CF16" s="659">
        <v>38.371885099999986</v>
      </c>
      <c r="CG16" s="658">
        <v>52.72934129999998</v>
      </c>
      <c r="CH16" s="659">
        <v>202.99659673762318</v>
      </c>
      <c r="CI16" s="659">
        <v>207.19816546257263</v>
      </c>
      <c r="CJ16" s="659">
        <v>212.76699251230428</v>
      </c>
      <c r="CK16" s="659">
        <v>225.62663836520053</v>
      </c>
      <c r="CL16" s="659">
        <v>280.21329318488682</v>
      </c>
      <c r="CM16" s="658">
        <v>401.91623272685149</v>
      </c>
      <c r="CN16" s="659">
        <v>76.490069240999986</v>
      </c>
      <c r="CO16" s="659">
        <v>39.393296176000007</v>
      </c>
      <c r="CP16" s="659">
        <v>36.698986115000004</v>
      </c>
      <c r="CQ16" s="659">
        <v>31.558761220999994</v>
      </c>
      <c r="CR16" s="659">
        <v>29.083345034999994</v>
      </c>
      <c r="CS16" s="658">
        <v>26.69942692199999</v>
      </c>
      <c r="CT16" s="659">
        <v>63.058632683000006</v>
      </c>
      <c r="CU16" s="659">
        <v>53.154231276000104</v>
      </c>
      <c r="CV16" s="659">
        <v>86.462718474500178</v>
      </c>
      <c r="CW16" s="659">
        <v>127.94809486969999</v>
      </c>
      <c r="CX16" s="659">
        <v>159.05398995406426</v>
      </c>
      <c r="CY16" s="658">
        <v>198.1224270564752</v>
      </c>
      <c r="CZ16" s="659">
        <v>0</v>
      </c>
      <c r="DA16" s="659">
        <v>0</v>
      </c>
      <c r="DB16" s="659">
        <v>0</v>
      </c>
      <c r="DC16" s="659">
        <v>0</v>
      </c>
      <c r="DD16" s="659">
        <v>0</v>
      </c>
      <c r="DE16" s="658">
        <v>0</v>
      </c>
      <c r="DF16" s="659">
        <v>0</v>
      </c>
      <c r="DG16" s="659">
        <v>7.4292595125000007</v>
      </c>
      <c r="DH16" s="659">
        <v>15.686297812849999</v>
      </c>
      <c r="DI16" s="659">
        <v>27.771287683650009</v>
      </c>
      <c r="DJ16" s="659">
        <v>43.302967241450013</v>
      </c>
      <c r="DK16" s="658">
        <v>57.181169801850011</v>
      </c>
      <c r="DL16" s="658">
        <v>6.24</v>
      </c>
      <c r="DM16" s="659">
        <v>3.79</v>
      </c>
      <c r="DN16" s="659">
        <v>3.59</v>
      </c>
      <c r="DO16" s="659">
        <v>3.5259783280000003</v>
      </c>
      <c r="DP16" s="659">
        <v>3.15</v>
      </c>
      <c r="DQ16" s="658">
        <v>2.8417044950000001</v>
      </c>
      <c r="DR16" s="659">
        <v>2379.7821750000021</v>
      </c>
      <c r="DS16" s="659">
        <v>921.9059614813591</v>
      </c>
      <c r="DT16" s="659">
        <v>1155.24169668384</v>
      </c>
      <c r="DU16" s="659">
        <v>1390.9899618965301</v>
      </c>
      <c r="DV16" s="659">
        <v>1659.6413247082701</v>
      </c>
      <c r="DW16" s="658">
        <v>1873.3895718167701</v>
      </c>
      <c r="DX16" s="659">
        <v>0</v>
      </c>
      <c r="DY16" s="659">
        <v>0</v>
      </c>
      <c r="DZ16" s="659">
        <v>0</v>
      </c>
      <c r="EA16" s="659">
        <v>0</v>
      </c>
      <c r="EB16" s="659">
        <v>0</v>
      </c>
      <c r="EC16" s="658">
        <v>0</v>
      </c>
      <c r="ED16" s="659">
        <v>0</v>
      </c>
      <c r="EE16" s="659">
        <v>122.95079609837204</v>
      </c>
      <c r="EF16" s="659">
        <v>292.42600936596102</v>
      </c>
      <c r="EG16" s="659">
        <v>463.96869726168478</v>
      </c>
      <c r="EH16" s="659">
        <v>708.87979792670774</v>
      </c>
      <c r="EI16" s="658">
        <v>1032.5564918997311</v>
      </c>
      <c r="EJ16" s="659">
        <v>598.024611639</v>
      </c>
      <c r="EK16" s="659">
        <v>574.931162739</v>
      </c>
      <c r="EL16" s="659">
        <v>479.29117488099115</v>
      </c>
      <c r="EM16" s="659">
        <v>457.02729562725455</v>
      </c>
      <c r="EN16" s="659">
        <v>438.21650619999997</v>
      </c>
      <c r="EO16" s="658">
        <v>420.84960619999998</v>
      </c>
      <c r="EP16" s="659">
        <v>7847.3448921937879</v>
      </c>
      <c r="EQ16" s="659">
        <v>6434.3429816635835</v>
      </c>
      <c r="ER16" s="659">
        <v>7716.1873546898742</v>
      </c>
      <c r="ES16" s="659">
        <f>EM16+EG16+EA16+DU16+DO16+DI16+CW16+CQ16+CK16+CE16+W16+BY16+BS16+BM16+BG16+BA16+DC16+AU16+AO16+AI16+AC16+Q16+K16</f>
        <v>8588.8979460816481</v>
      </c>
      <c r="ET16" s="659">
        <f>L16+R16+AD16+AJ16+AP16+AV16+BB16+BH16+BN16+BT16+BZ16+X16+CF16+CL16+CR16+CX16+DD16+DJ16+DP16+DV16+EB16+EH16+EN16</f>
        <v>9484.0639066378553</v>
      </c>
      <c r="EU16" s="658">
        <v>10235.355001406397</v>
      </c>
      <c r="EV16" s="659">
        <v>51002.235529474136</v>
      </c>
      <c r="EW16" s="659">
        <v>50893.46149471814</v>
      </c>
      <c r="EX16" s="659">
        <v>53286.913400001147</v>
      </c>
      <c r="EY16" s="659">
        <f t="shared" ref="EY16:EZ19" si="2">E16+ES16</f>
        <v>54426.769990713299</v>
      </c>
      <c r="EZ16" s="659">
        <f t="shared" si="2"/>
        <v>55273.763906637854</v>
      </c>
      <c r="FA16" s="658">
        <v>55300.445554007725</v>
      </c>
      <c r="FJ16" s="692"/>
    </row>
    <row r="17" spans="1:166" x14ac:dyDescent="0.2">
      <c r="A17" s="648" t="s">
        <v>189</v>
      </c>
      <c r="B17" s="659">
        <v>5232.1040750742031</v>
      </c>
      <c r="C17" s="658">
        <v>4060.2212250999996</v>
      </c>
      <c r="D17" s="658">
        <v>3287.5234394999998</v>
      </c>
      <c r="E17" s="658">
        <v>3005.9330745306734</v>
      </c>
      <c r="F17" s="658">
        <v>2482.41</v>
      </c>
      <c r="G17" s="658">
        <v>2665.4831835999998</v>
      </c>
      <c r="H17" s="659">
        <v>38.065493243483395</v>
      </c>
      <c r="I17" s="659">
        <v>4.03627182651661</v>
      </c>
      <c r="J17" s="659">
        <v>4.6380174780000116</v>
      </c>
      <c r="K17" s="659">
        <v>3.6705475800000014</v>
      </c>
      <c r="L17" s="659">
        <v>2.393526456000004</v>
      </c>
      <c r="M17" s="658">
        <v>1.094119935000001</v>
      </c>
      <c r="N17" s="659">
        <v>0.37162602999999894</v>
      </c>
      <c r="O17" s="659">
        <v>0.31050807399999991</v>
      </c>
      <c r="P17" s="659">
        <v>0.23646198200000024</v>
      </c>
      <c r="Q17" s="659">
        <v>1.7693510083001129E-3</v>
      </c>
      <c r="R17" s="659">
        <v>0.11805223894649997</v>
      </c>
      <c r="S17" s="658">
        <v>0.74321472976460079</v>
      </c>
      <c r="T17" s="659">
        <v>29.236999999999998</v>
      </c>
      <c r="U17" s="659">
        <v>5.0437131684699956</v>
      </c>
      <c r="V17" s="659">
        <v>4.4891091520499993</v>
      </c>
      <c r="W17" s="659">
        <v>1.611488218330001</v>
      </c>
      <c r="X17" s="659">
        <v>6.5769451960000005</v>
      </c>
      <c r="Y17" s="658">
        <v>0.7010242510000001</v>
      </c>
      <c r="Z17" s="659">
        <v>29.6917033</v>
      </c>
      <c r="AA17" s="659">
        <v>31.1356088</v>
      </c>
      <c r="AB17" s="659">
        <v>26.211892000000002</v>
      </c>
      <c r="AC17" s="659">
        <v>23.925582500000001</v>
      </c>
      <c r="AD17" s="659">
        <v>27.0500218</v>
      </c>
      <c r="AE17" s="658">
        <v>27.6773466</v>
      </c>
      <c r="AF17" s="659">
        <v>2.2217892999999922</v>
      </c>
      <c r="AG17" s="659">
        <v>3.3735881999999981</v>
      </c>
      <c r="AH17" s="659">
        <v>2.4251214000000001</v>
      </c>
      <c r="AI17" s="659">
        <v>1.9332967000000001</v>
      </c>
      <c r="AJ17" s="659">
        <v>2.7469533999999998</v>
      </c>
      <c r="AK17" s="658">
        <v>18.402464700000003</v>
      </c>
      <c r="AL17" s="659">
        <v>0.53257030000000005</v>
      </c>
      <c r="AM17" s="659">
        <v>0.43170649999999994</v>
      </c>
      <c r="AN17" s="659">
        <v>0.43599530000000003</v>
      </c>
      <c r="AO17" s="659">
        <v>0.38532273146874957</v>
      </c>
      <c r="AP17" s="659">
        <v>0.38657488756250052</v>
      </c>
      <c r="AQ17" s="658">
        <v>7.6773858418298965E-2</v>
      </c>
      <c r="AR17" s="659">
        <v>0</v>
      </c>
      <c r="AS17" s="659">
        <v>0</v>
      </c>
      <c r="AT17" s="659">
        <v>0</v>
      </c>
      <c r="AU17" s="659">
        <v>0</v>
      </c>
      <c r="AV17" s="659">
        <v>0</v>
      </c>
      <c r="AW17" s="658">
        <v>0</v>
      </c>
      <c r="AX17" s="659">
        <v>8.4975874691000008</v>
      </c>
      <c r="AY17" s="659">
        <v>23.787814963399999</v>
      </c>
      <c r="AZ17" s="659">
        <v>23.8524295912</v>
      </c>
      <c r="BA17" s="659">
        <v>18.224584200611098</v>
      </c>
      <c r="BB17" s="659">
        <v>14.148996059136302</v>
      </c>
      <c r="BC17" s="658">
        <v>9.5253025383919994</v>
      </c>
      <c r="BD17" s="659">
        <v>112.74127741382662</v>
      </c>
      <c r="BE17" s="659">
        <v>91.445633936556987</v>
      </c>
      <c r="BF17" s="659">
        <v>110.77050388499489</v>
      </c>
      <c r="BG17" s="659">
        <v>94.647731715213837</v>
      </c>
      <c r="BH17" s="659">
        <v>87.265273155168913</v>
      </c>
      <c r="BI17" s="658">
        <v>79.640157575714355</v>
      </c>
      <c r="BJ17" s="659">
        <v>23.447788478441101</v>
      </c>
      <c r="BK17" s="659">
        <v>18.120670858269875</v>
      </c>
      <c r="BL17" s="659">
        <v>16.318773363537449</v>
      </c>
      <c r="BM17" s="659">
        <v>12.479363245902523</v>
      </c>
      <c r="BN17" s="659">
        <v>7.9062854743400628</v>
      </c>
      <c r="BO17" s="658">
        <v>10.105907755388518</v>
      </c>
      <c r="BP17" s="659">
        <v>529.97429539999996</v>
      </c>
      <c r="BQ17" s="659">
        <v>1195.7476589000003</v>
      </c>
      <c r="BR17" s="659">
        <v>701.08622109999999</v>
      </c>
      <c r="BS17" s="659">
        <v>615.05163080376656</v>
      </c>
      <c r="BT17" s="659">
        <v>518.64349008473926</v>
      </c>
      <c r="BU17" s="658">
        <v>438.07547765258795</v>
      </c>
      <c r="BV17" s="659">
        <v>7.1255147116327002</v>
      </c>
      <c r="BW17" s="659">
        <v>8.2141890759499745</v>
      </c>
      <c r="BX17" s="659">
        <v>4.1954716000000012</v>
      </c>
      <c r="BY17" s="659">
        <v>4.6499893000000156</v>
      </c>
      <c r="BZ17" s="659">
        <v>4.1811812999999347</v>
      </c>
      <c r="CA17" s="658">
        <v>7.4518762999999808</v>
      </c>
      <c r="CB17" s="659">
        <v>2.390691168</v>
      </c>
      <c r="CC17" s="659">
        <v>8.0144735039999588</v>
      </c>
      <c r="CD17" s="659">
        <v>12.638525592000038</v>
      </c>
      <c r="CE17" s="659">
        <v>16.654187100000001</v>
      </c>
      <c r="CF17" s="659">
        <v>15.5412579</v>
      </c>
      <c r="CG17" s="658">
        <v>8.9539351000000007</v>
      </c>
      <c r="CH17" s="659">
        <v>94.971638157725579</v>
      </c>
      <c r="CI17" s="659">
        <v>25.45118597299728</v>
      </c>
      <c r="CJ17" s="659">
        <v>37.475299870274313</v>
      </c>
      <c r="CK17" s="659">
        <v>75.769710177031214</v>
      </c>
      <c r="CL17" s="659">
        <v>152.99310877058355</v>
      </c>
      <c r="CM17" s="658">
        <v>117.14779544989472</v>
      </c>
      <c r="CN17" s="659">
        <v>3.271585075</v>
      </c>
      <c r="CO17" s="659">
        <v>2.8095043449999997</v>
      </c>
      <c r="CP17" s="659">
        <v>2.4418284920000004</v>
      </c>
      <c r="CQ17" s="659">
        <v>1.8443344380000002</v>
      </c>
      <c r="CR17" s="659">
        <v>1.708054365</v>
      </c>
      <c r="CS17" s="658">
        <v>1.7787999999999999</v>
      </c>
      <c r="CT17" s="659">
        <v>24.257933756899973</v>
      </c>
      <c r="CU17" s="659">
        <v>42.283779603399999</v>
      </c>
      <c r="CV17" s="659">
        <v>52.393204501400007</v>
      </c>
      <c r="CW17" s="659">
        <v>51.830510219438601</v>
      </c>
      <c r="CX17" s="659">
        <v>57.837401927846493</v>
      </c>
      <c r="CY17" s="658">
        <v>52.624044173850699</v>
      </c>
      <c r="CZ17" s="659">
        <v>0</v>
      </c>
      <c r="DA17" s="659">
        <v>0</v>
      </c>
      <c r="DB17" s="659">
        <v>0</v>
      </c>
      <c r="DC17" s="659">
        <v>0</v>
      </c>
      <c r="DD17" s="659">
        <v>0</v>
      </c>
      <c r="DE17" s="658">
        <v>0</v>
      </c>
      <c r="DF17" s="659">
        <v>7.4292595125000007</v>
      </c>
      <c r="DG17" s="659">
        <v>9.8704818278499999</v>
      </c>
      <c r="DH17" s="659">
        <v>14.078906385249999</v>
      </c>
      <c r="DI17" s="659">
        <v>17.195126700950002</v>
      </c>
      <c r="DJ17" s="659">
        <v>15.574110189900001</v>
      </c>
      <c r="DK17" s="658">
        <v>11.61829859485</v>
      </c>
      <c r="DL17" s="658">
        <v>0.71</v>
      </c>
      <c r="DM17" s="659">
        <v>0.05</v>
      </c>
      <c r="DN17" s="659">
        <v>0.08</v>
      </c>
      <c r="DO17" s="659">
        <v>3.2356060999999998E-2</v>
      </c>
      <c r="DP17" s="659">
        <v>0.04</v>
      </c>
      <c r="DQ17" s="658">
        <v>2.5763414000000002E-2</v>
      </c>
      <c r="DR17" s="659">
        <v>202.63388946947799</v>
      </c>
      <c r="DS17" s="659">
        <v>394.49032136580331</v>
      </c>
      <c r="DT17" s="659">
        <v>333.25549639814454</v>
      </c>
      <c r="DU17" s="659">
        <v>353.75081724298576</v>
      </c>
      <c r="DV17" s="659">
        <v>331.94625129733384</v>
      </c>
      <c r="DW17" s="658">
        <v>352.19354393839023</v>
      </c>
      <c r="DX17" s="659">
        <v>0</v>
      </c>
      <c r="DY17" s="659">
        <v>0</v>
      </c>
      <c r="DZ17" s="659">
        <v>0</v>
      </c>
      <c r="EA17" s="659">
        <v>0</v>
      </c>
      <c r="EB17" s="659">
        <v>0</v>
      </c>
      <c r="EC17" s="658">
        <v>0</v>
      </c>
      <c r="ED17" s="659">
        <v>126.78148600000002</v>
      </c>
      <c r="EE17" s="659">
        <v>196.35583275242797</v>
      </c>
      <c r="EF17" s="659">
        <v>209.485560105253</v>
      </c>
      <c r="EG17" s="659">
        <v>265.84811804940102</v>
      </c>
      <c r="EH17" s="659">
        <v>353.02307549136094</v>
      </c>
      <c r="EI17" s="658">
        <v>421.69841913313297</v>
      </c>
      <c r="EJ17" s="659">
        <v>6.7224642999999995</v>
      </c>
      <c r="EK17" s="659">
        <v>123.11394370742227</v>
      </c>
      <c r="EL17" s="659">
        <v>0.68145000000007772</v>
      </c>
      <c r="EM17" s="659">
        <v>3.4633001003832695</v>
      </c>
      <c r="EN17" s="659">
        <v>4.6554900000000004</v>
      </c>
      <c r="EO17" s="658">
        <v>1.7170180150350094</v>
      </c>
      <c r="EP17" s="659">
        <v>1251.0755930860873</v>
      </c>
      <c r="EQ17" s="659">
        <v>2184.086887382065</v>
      </c>
      <c r="ER17" s="659">
        <v>1557.1902681961044</v>
      </c>
      <c r="ES17" s="659">
        <f>EM17+EG17+EA17+DU17+DO17+DI17+CW17+CQ17+CK17+CE17+W17+BY17+BS17+BM17+BG17+BA17+DC17+AU17+AO17+AI17+AC17+Q17+K17</f>
        <v>1562.9697664354912</v>
      </c>
      <c r="ET17" s="659">
        <f>L17+R17+AD17+AJ17+AP17+AV17+BB17+BH17+BN17+BT17+BZ17+X17+CF17+CL17+CR17+CX17+DD17+DJ17+DP17+DV17+EB17+EH17+EN17</f>
        <v>1604.7360499939184</v>
      </c>
      <c r="EU17" s="658">
        <v>1561.2512837154195</v>
      </c>
      <c r="EV17" s="659">
        <v>6483.17966816029</v>
      </c>
      <c r="EW17" s="659">
        <v>6244.3081124820646</v>
      </c>
      <c r="EX17" s="659">
        <v>4844.7137076961044</v>
      </c>
      <c r="EY17" s="659">
        <f t="shared" si="2"/>
        <v>4568.9028409661641</v>
      </c>
      <c r="EZ17" s="659">
        <f t="shared" si="2"/>
        <v>4087.1460499939185</v>
      </c>
      <c r="FA17" s="658">
        <v>4226.7344673154194</v>
      </c>
      <c r="FJ17" s="692"/>
    </row>
    <row r="18" spans="1:166" x14ac:dyDescent="0.2">
      <c r="A18" s="648" t="s">
        <v>188</v>
      </c>
      <c r="B18" s="659">
        <v>3927.8761992999998</v>
      </c>
      <c r="C18" s="658">
        <v>2948.6136928000001</v>
      </c>
      <c r="D18" s="658">
        <v>3020.3774401999999</v>
      </c>
      <c r="E18" s="658">
        <v>3054.1002312999999</v>
      </c>
      <c r="F18" s="658">
        <v>3207.02</v>
      </c>
      <c r="G18" s="658">
        <v>3495.6516735999999</v>
      </c>
      <c r="H18" s="659">
        <v>5.1006852459999994</v>
      </c>
      <c r="I18" s="659">
        <v>1.7057859660000001</v>
      </c>
      <c r="J18" s="659">
        <v>3.3606211079999992</v>
      </c>
      <c r="K18" s="659">
        <v>5.395772287999999</v>
      </c>
      <c r="L18" s="659">
        <v>12.315461284</v>
      </c>
      <c r="M18" s="658">
        <v>9.4813791409999997</v>
      </c>
      <c r="N18" s="659">
        <v>4.2750449700000015</v>
      </c>
      <c r="O18" s="659">
        <v>0.12076429299999999</v>
      </c>
      <c r="P18" s="659">
        <v>0.37108390499999999</v>
      </c>
      <c r="Q18" s="659">
        <v>0.45117932968660007</v>
      </c>
      <c r="R18" s="659">
        <v>0.61557981735709999</v>
      </c>
      <c r="S18" s="658">
        <v>0.48524342764830009</v>
      </c>
      <c r="T18" s="659">
        <v>1.821</v>
      </c>
      <c r="U18" s="659">
        <v>1.00898714626</v>
      </c>
      <c r="V18" s="659">
        <v>1.6771414363600001</v>
      </c>
      <c r="W18" s="659">
        <v>8.8204051346400014</v>
      </c>
      <c r="X18" s="659">
        <v>9.2180836779999993</v>
      </c>
      <c r="Y18" s="658">
        <v>15.443579555000001</v>
      </c>
      <c r="Z18" s="659">
        <v>35.445864034376861</v>
      </c>
      <c r="AA18" s="659">
        <v>23.576012299999999</v>
      </c>
      <c r="AB18" s="659">
        <v>19.453542000000002</v>
      </c>
      <c r="AC18" s="659">
        <v>13.7730032</v>
      </c>
      <c r="AD18" s="659">
        <v>11.118745799999999</v>
      </c>
      <c r="AE18" s="658">
        <v>17.633271300000001</v>
      </c>
      <c r="AF18" s="659">
        <v>11.7564165</v>
      </c>
      <c r="AG18" s="659">
        <v>9.9716570000000004</v>
      </c>
      <c r="AH18" s="659">
        <v>19.413084599999998</v>
      </c>
      <c r="AI18" s="659">
        <v>20.402963500000013</v>
      </c>
      <c r="AJ18" s="659">
        <v>11.3361679</v>
      </c>
      <c r="AK18" s="658">
        <v>17.785707000000002</v>
      </c>
      <c r="AL18" s="659">
        <v>5.565236551656402</v>
      </c>
      <c r="AM18" s="659">
        <v>0.44178900000000004</v>
      </c>
      <c r="AN18" s="659">
        <v>0.14772440000000001</v>
      </c>
      <c r="AO18" s="659">
        <v>0.63375015546875002</v>
      </c>
      <c r="AP18" s="659">
        <v>1.2295510515624999</v>
      </c>
      <c r="AQ18" s="658">
        <v>2.3021187234374998</v>
      </c>
      <c r="AR18" s="659">
        <v>0</v>
      </c>
      <c r="AS18" s="659">
        <v>0</v>
      </c>
      <c r="AT18" s="659">
        <v>0</v>
      </c>
      <c r="AU18" s="659">
        <v>0</v>
      </c>
      <c r="AV18" s="659">
        <v>0</v>
      </c>
      <c r="AW18" s="658">
        <v>0</v>
      </c>
      <c r="AX18" s="659">
        <v>39.301216688200007</v>
      </c>
      <c r="AY18" s="659">
        <v>5.7210684437300001</v>
      </c>
      <c r="AZ18" s="659">
        <v>4.3903522114799998</v>
      </c>
      <c r="BA18" s="659">
        <v>2.7273831923101999</v>
      </c>
      <c r="BB18" s="659">
        <v>2.5927527139309996</v>
      </c>
      <c r="BC18" s="658">
        <v>3.4103168289050001</v>
      </c>
      <c r="BD18" s="659">
        <v>190.76473316081484</v>
      </c>
      <c r="BE18" s="659">
        <v>108.68709389200001</v>
      </c>
      <c r="BF18" s="659">
        <v>95.236557438999995</v>
      </c>
      <c r="BG18" s="659">
        <v>105.74267152163719</v>
      </c>
      <c r="BH18" s="659">
        <v>130.43749276707143</v>
      </c>
      <c r="BI18" s="658">
        <v>181.24738406374462</v>
      </c>
      <c r="BJ18" s="659">
        <v>108.17172503900682</v>
      </c>
      <c r="BK18" s="659">
        <v>9.4907014158166003</v>
      </c>
      <c r="BL18" s="659">
        <v>11.476970567652497</v>
      </c>
      <c r="BM18" s="659">
        <v>6.4132572654174993</v>
      </c>
      <c r="BN18" s="659">
        <v>7.3277671445599957</v>
      </c>
      <c r="BO18" s="658">
        <v>8.2184212128074989</v>
      </c>
      <c r="BP18" s="659">
        <v>119.92368480000007</v>
      </c>
      <c r="BQ18" s="659">
        <v>193.85786340000001</v>
      </c>
      <c r="BR18" s="659">
        <v>237.72828269999999</v>
      </c>
      <c r="BS18" s="659">
        <v>253.01940109999998</v>
      </c>
      <c r="BT18" s="659">
        <v>379.79249659999999</v>
      </c>
      <c r="BU18" s="658">
        <v>737.46762110000009</v>
      </c>
      <c r="BV18" s="659">
        <v>79.310589896126103</v>
      </c>
      <c r="BW18" s="659">
        <v>104.37972966002499</v>
      </c>
      <c r="BX18" s="659">
        <v>87.1131362</v>
      </c>
      <c r="BY18" s="659">
        <v>73.227552399999993</v>
      </c>
      <c r="BZ18" s="659">
        <v>60.514969399999998</v>
      </c>
      <c r="CA18" s="658">
        <v>119.45900879999999</v>
      </c>
      <c r="CB18" s="659">
        <v>200.0243098</v>
      </c>
      <c r="CC18" s="659">
        <v>0.26701556399999998</v>
      </c>
      <c r="CD18" s="659">
        <v>0.47227389999999997</v>
      </c>
      <c r="CE18" s="659">
        <v>0.58670279999999997</v>
      </c>
      <c r="CF18" s="659">
        <v>1.1838017000000001</v>
      </c>
      <c r="CG18" s="658">
        <v>1.9064644000000004</v>
      </c>
      <c r="CH18" s="659">
        <v>90.770069432776168</v>
      </c>
      <c r="CI18" s="659">
        <v>19.882358923265599</v>
      </c>
      <c r="CJ18" s="659">
        <v>24.615654017378098</v>
      </c>
      <c r="CK18" s="659">
        <v>21.183055357344802</v>
      </c>
      <c r="CL18" s="659">
        <v>31.290169228619</v>
      </c>
      <c r="CM18" s="658">
        <v>46.797176413082504</v>
      </c>
      <c r="CN18" s="659">
        <v>40.368358139999984</v>
      </c>
      <c r="CO18" s="659">
        <v>5.5038144060000054</v>
      </c>
      <c r="CP18" s="659">
        <v>7.5820533860000081</v>
      </c>
      <c r="CQ18" s="659">
        <v>4.3197506240000001</v>
      </c>
      <c r="CR18" s="659">
        <v>4.0919724780000015</v>
      </c>
      <c r="CS18" s="658">
        <v>3.7299000000000002</v>
      </c>
      <c r="CT18" s="659">
        <v>34.162335163900011</v>
      </c>
      <c r="CU18" s="659">
        <v>8.9752924049000011</v>
      </c>
      <c r="CV18" s="659">
        <v>10.9078281062</v>
      </c>
      <c r="CW18" s="659">
        <v>20.724615135074398</v>
      </c>
      <c r="CX18" s="659">
        <v>18.768964825435301</v>
      </c>
      <c r="CY18" s="658">
        <v>24.942751497326597</v>
      </c>
      <c r="CZ18" s="659">
        <v>0</v>
      </c>
      <c r="DA18" s="659">
        <v>0</v>
      </c>
      <c r="DB18" s="659">
        <v>0</v>
      </c>
      <c r="DC18" s="659">
        <v>0</v>
      </c>
      <c r="DD18" s="659">
        <v>0</v>
      </c>
      <c r="DE18" s="658">
        <v>0</v>
      </c>
      <c r="DF18" s="659">
        <v>0</v>
      </c>
      <c r="DG18" s="659">
        <v>1.6134435275000001</v>
      </c>
      <c r="DH18" s="659">
        <v>1.9939165144500002</v>
      </c>
      <c r="DI18" s="659">
        <v>1.6634471431499998</v>
      </c>
      <c r="DJ18" s="659">
        <v>1.6959076295000002</v>
      </c>
      <c r="DK18" s="658">
        <v>4.5295826857499994</v>
      </c>
      <c r="DL18" s="658">
        <v>0.56000000000000005</v>
      </c>
      <c r="DM18" s="659">
        <v>0.26</v>
      </c>
      <c r="DN18" s="659">
        <v>0.15</v>
      </c>
      <c r="DO18" s="659">
        <v>0.40901855399999998</v>
      </c>
      <c r="DP18" s="659">
        <v>0.35</v>
      </c>
      <c r="DQ18" s="658">
        <v>0.92706770299999985</v>
      </c>
      <c r="DR18" s="659">
        <v>1660.5101029881271</v>
      </c>
      <c r="DS18" s="659">
        <v>161.15458616330949</v>
      </c>
      <c r="DT18" s="659">
        <v>97.507231185361789</v>
      </c>
      <c r="DU18" s="659">
        <v>85.099454431314896</v>
      </c>
      <c r="DV18" s="659">
        <v>118.19800418882181</v>
      </c>
      <c r="DW18" s="658">
        <v>96.840771113098299</v>
      </c>
      <c r="DX18" s="659">
        <v>0</v>
      </c>
      <c r="DY18" s="659">
        <v>0</v>
      </c>
      <c r="DZ18" s="659">
        <v>0</v>
      </c>
      <c r="EA18" s="659">
        <v>0</v>
      </c>
      <c r="EB18" s="659">
        <v>0</v>
      </c>
      <c r="EC18" s="658">
        <v>0</v>
      </c>
      <c r="ED18" s="659">
        <v>3.8306900000000002</v>
      </c>
      <c r="EE18" s="659">
        <v>26.880619484839002</v>
      </c>
      <c r="EF18" s="659">
        <v>37.942872209535004</v>
      </c>
      <c r="EG18" s="659">
        <v>20.937017384377004</v>
      </c>
      <c r="EH18" s="659">
        <v>29.346381518345002</v>
      </c>
      <c r="EI18" s="658">
        <v>52.573335086985004</v>
      </c>
      <c r="EJ18" s="659">
        <v>29.815913199999997</v>
      </c>
      <c r="EK18" s="659">
        <v>218.75393156542111</v>
      </c>
      <c r="EL18" s="659">
        <v>22.945329253736826</v>
      </c>
      <c r="EM18" s="659">
        <v>22.27408952763772</v>
      </c>
      <c r="EN18" s="659">
        <v>22.022389999999998</v>
      </c>
      <c r="EO18" s="658">
        <v>27.357489332870703</v>
      </c>
      <c r="EP18" s="659">
        <v>2661.4779756109838</v>
      </c>
      <c r="EQ18" s="659">
        <v>902.25251455606713</v>
      </c>
      <c r="ER18" s="659">
        <v>684.48565514015434</v>
      </c>
      <c r="ES18" s="659">
        <f>EM18+EG18+EA18+DU18+DO18+DI18+CW18+CQ18+CK18+CE18+W18+BY18+BS18+BM18+BG18+BA18+DC18+AU18+AO18+AI18+AC18+Q18+K18</f>
        <v>667.80449004405921</v>
      </c>
      <c r="ET18" s="659">
        <f>L18+R18+AD18+AJ18+AP18+AV18+BB18+BH18+BN18+BT18+BZ18+X18+CF18+CL18+CR18+CX18+DD18+DJ18+DP18+DV18+EB18+EH18+EN18</f>
        <v>853.44665972520318</v>
      </c>
      <c r="EU18" s="658">
        <v>1372.5385893846558</v>
      </c>
      <c r="EV18" s="659">
        <v>6589.3541749109836</v>
      </c>
      <c r="EW18" s="659">
        <v>3850.8662073560672</v>
      </c>
      <c r="EX18" s="659">
        <v>3704.8630953401544</v>
      </c>
      <c r="EY18" s="659">
        <f t="shared" si="2"/>
        <v>3721.904721344059</v>
      </c>
      <c r="EZ18" s="659">
        <f t="shared" si="2"/>
        <v>4060.466659725203</v>
      </c>
      <c r="FA18" s="658">
        <v>4868.1902629846554</v>
      </c>
      <c r="FJ18" s="692"/>
    </row>
    <row r="19" spans="1:166" x14ac:dyDescent="0.2">
      <c r="A19" s="648" t="s">
        <v>217</v>
      </c>
      <c r="B19" s="659">
        <v>44459.118513054556</v>
      </c>
      <c r="C19" s="658">
        <v>45570.72604535456</v>
      </c>
      <c r="D19" s="658">
        <v>45837.872044611278</v>
      </c>
      <c r="E19" s="658">
        <v>45789.704887862325</v>
      </c>
      <c r="F19" s="658">
        <v>45065.090552601323</v>
      </c>
      <c r="G19" s="658">
        <v>44234.922062601334</v>
      </c>
      <c r="H19" s="659">
        <v>32.964807997483398</v>
      </c>
      <c r="I19" s="659">
        <v>35.295293858000008</v>
      </c>
      <c r="J19" s="659">
        <v>36.572690228000006</v>
      </c>
      <c r="K19" s="659">
        <v>34.847465520000007</v>
      </c>
      <c r="L19" s="659">
        <v>24.925530692000009</v>
      </c>
      <c r="M19" s="658">
        <v>16.538271485999999</v>
      </c>
      <c r="N19" s="659">
        <v>2.9731748059999998</v>
      </c>
      <c r="O19" s="659">
        <v>3.1629185869999996</v>
      </c>
      <c r="P19" s="659">
        <v>3.0282966640000004</v>
      </c>
      <c r="Q19" s="659">
        <v>2.5788866853217005</v>
      </c>
      <c r="R19" s="659">
        <v>2.0813591069111004</v>
      </c>
      <c r="S19" s="658">
        <v>2.3393304090274003</v>
      </c>
      <c r="T19" s="659">
        <v>27.416</v>
      </c>
      <c r="U19" s="659">
        <v>31.451198018429992</v>
      </c>
      <c r="V19" s="659">
        <v>34.263165734600001</v>
      </c>
      <c r="W19" s="659">
        <v>27.054248818290002</v>
      </c>
      <c r="X19" s="659">
        <v>24.413110335999995</v>
      </c>
      <c r="Y19" s="658">
        <v>9.6705550329999994</v>
      </c>
      <c r="Z19" s="659">
        <v>168.00156770000001</v>
      </c>
      <c r="AA19" s="659">
        <v>175.56116420000001</v>
      </c>
      <c r="AB19" s="659">
        <v>182.31951420000001</v>
      </c>
      <c r="AC19" s="659">
        <v>192.4720935</v>
      </c>
      <c r="AD19" s="659">
        <v>208.4033695</v>
      </c>
      <c r="AE19" s="658">
        <v>218.44744480000003</v>
      </c>
      <c r="AF19" s="659">
        <v>162.05365159999999</v>
      </c>
      <c r="AG19" s="659">
        <v>155.45558280000003</v>
      </c>
      <c r="AH19" s="659">
        <v>138.46761960000001</v>
      </c>
      <c r="AI19" s="659">
        <v>119.99795279999999</v>
      </c>
      <c r="AJ19" s="659">
        <v>111.4087383</v>
      </c>
      <c r="AK19" s="658">
        <v>112.02549599999999</v>
      </c>
      <c r="AL19" s="659">
        <v>4.407898799999999</v>
      </c>
      <c r="AM19" s="659">
        <v>4.3978161999999994</v>
      </c>
      <c r="AN19" s="659">
        <v>4.6860870000000006</v>
      </c>
      <c r="AO19" s="659">
        <v>4.4376595759999997</v>
      </c>
      <c r="AP19" s="659">
        <v>3.5946834120000006</v>
      </c>
      <c r="AQ19" s="658">
        <v>1.3693385469807999</v>
      </c>
      <c r="AR19" s="659">
        <v>0</v>
      </c>
      <c r="AS19" s="659">
        <v>0</v>
      </c>
      <c r="AT19" s="659">
        <v>0</v>
      </c>
      <c r="AU19" s="659">
        <v>0</v>
      </c>
      <c r="AV19" s="659">
        <v>0</v>
      </c>
      <c r="AW19" s="658">
        <v>0</v>
      </c>
      <c r="AX19" s="659">
        <v>28.903457581000001</v>
      </c>
      <c r="AY19" s="659">
        <v>46.970204100499998</v>
      </c>
      <c r="AZ19" s="659">
        <v>66.432281480299991</v>
      </c>
      <c r="BA19" s="659">
        <v>81.929482488554797</v>
      </c>
      <c r="BB19" s="659">
        <v>93.485725833759801</v>
      </c>
      <c r="BC19" s="658">
        <v>99.600711543246703</v>
      </c>
      <c r="BD19" s="659">
        <v>873.08858084558153</v>
      </c>
      <c r="BE19" s="659">
        <v>855.84712089012919</v>
      </c>
      <c r="BF19" s="659">
        <v>871.38106733612415</v>
      </c>
      <c r="BG19" s="659">
        <v>860.28612753757648</v>
      </c>
      <c r="BH19" s="659">
        <v>817.11390792567397</v>
      </c>
      <c r="BI19" s="658">
        <v>715.50668144189171</v>
      </c>
      <c r="BJ19" s="659">
        <v>43.874316139434292</v>
      </c>
      <c r="BK19" s="659">
        <v>52.504285581887572</v>
      </c>
      <c r="BL19" s="659">
        <v>57.346088377772467</v>
      </c>
      <c r="BM19" s="659">
        <v>63.412194358257523</v>
      </c>
      <c r="BN19" s="659">
        <v>63.990712688037533</v>
      </c>
      <c r="BO19" s="658">
        <v>65.878199230618534</v>
      </c>
      <c r="BP19" s="659">
        <v>2151.0309001999999</v>
      </c>
      <c r="BQ19" s="659">
        <v>3152.9206957000001</v>
      </c>
      <c r="BR19" s="659">
        <v>3616.2786343999996</v>
      </c>
      <c r="BS19" s="659">
        <v>3978.3108641037666</v>
      </c>
      <c r="BT19" s="659">
        <v>4117.1618575885059</v>
      </c>
      <c r="BU19" s="658">
        <v>3817.769714141094</v>
      </c>
      <c r="BV19" s="659">
        <v>1006.48459018407</v>
      </c>
      <c r="BW19" s="659">
        <v>910.31904959999997</v>
      </c>
      <c r="BX19" s="659">
        <v>827.401385</v>
      </c>
      <c r="BY19" s="659">
        <v>758.82382189999998</v>
      </c>
      <c r="BZ19" s="659">
        <v>702.49003379999999</v>
      </c>
      <c r="CA19" s="658">
        <v>590.48290129999998</v>
      </c>
      <c r="CB19" s="659">
        <v>2.3906911679999894</v>
      </c>
      <c r="CC19" s="659">
        <v>10.138149107999949</v>
      </c>
      <c r="CD19" s="659">
        <v>22.304400799999986</v>
      </c>
      <c r="CE19" s="659">
        <v>38.371885099999986</v>
      </c>
      <c r="CF19" s="659">
        <v>52.729341299999987</v>
      </c>
      <c r="CG19" s="658">
        <v>59.776811999999985</v>
      </c>
      <c r="CH19" s="659">
        <v>207.19816546257266</v>
      </c>
      <c r="CI19" s="659">
        <v>212.76699251230434</v>
      </c>
      <c r="CJ19" s="659">
        <v>225.62663836520048</v>
      </c>
      <c r="CK19" s="659">
        <v>280.21329318488688</v>
      </c>
      <c r="CL19" s="659">
        <v>401.91623272685132</v>
      </c>
      <c r="CM19" s="658">
        <v>472.26685176366374</v>
      </c>
      <c r="CN19" s="659">
        <v>39.393296176000007</v>
      </c>
      <c r="CO19" s="659">
        <v>36.698986115000004</v>
      </c>
      <c r="CP19" s="659">
        <v>31.558761220999994</v>
      </c>
      <c r="CQ19" s="659">
        <v>29.083345034999994</v>
      </c>
      <c r="CR19" s="659">
        <v>26.69942692199999</v>
      </c>
      <c r="CS19" s="658">
        <v>24.7483</v>
      </c>
      <c r="CT19" s="659">
        <v>53.154231275999976</v>
      </c>
      <c r="CU19" s="659">
        <v>86.462718474500093</v>
      </c>
      <c r="CV19" s="659">
        <v>127.94809486970018</v>
      </c>
      <c r="CW19" s="659">
        <v>159.05398995406418</v>
      </c>
      <c r="CX19" s="659">
        <v>198.12242705647546</v>
      </c>
      <c r="CY19" s="658">
        <v>225.8037197329993</v>
      </c>
      <c r="CZ19" s="659">
        <v>0</v>
      </c>
      <c r="DA19" s="659">
        <v>0</v>
      </c>
      <c r="DB19" s="659">
        <v>0</v>
      </c>
      <c r="DC19" s="659">
        <v>0</v>
      </c>
      <c r="DD19" s="659">
        <v>0</v>
      </c>
      <c r="DE19" s="658">
        <v>0</v>
      </c>
      <c r="DF19" s="659">
        <v>7.4292595125000007</v>
      </c>
      <c r="DG19" s="659">
        <v>15.686297812849999</v>
      </c>
      <c r="DH19" s="659">
        <v>27.771287683650002</v>
      </c>
      <c r="DI19" s="659">
        <v>43.302967241450013</v>
      </c>
      <c r="DJ19" s="659">
        <v>57.181169801850011</v>
      </c>
      <c r="DK19" s="658">
        <v>64.269885710950007</v>
      </c>
      <c r="DL19" s="658">
        <v>6.39</v>
      </c>
      <c r="DM19" s="659">
        <v>3.59</v>
      </c>
      <c r="DN19" s="659">
        <v>3.53</v>
      </c>
      <c r="DO19" s="659">
        <v>3.1493158350000003</v>
      </c>
      <c r="DP19" s="659">
        <v>2.84</v>
      </c>
      <c r="DQ19" s="658">
        <v>1.9404002060000003</v>
      </c>
      <c r="DR19" s="659">
        <v>921.90596148135251</v>
      </c>
      <c r="DS19" s="659">
        <v>1155.2416966838525</v>
      </c>
      <c r="DT19" s="659">
        <v>1390.9899618966228</v>
      </c>
      <c r="DU19" s="659">
        <v>1659.6413247082007</v>
      </c>
      <c r="DV19" s="659">
        <v>1873.3895718167823</v>
      </c>
      <c r="DW19" s="658">
        <v>2128.7423446420617</v>
      </c>
      <c r="DX19" s="659">
        <v>0</v>
      </c>
      <c r="DY19" s="659">
        <v>0</v>
      </c>
      <c r="DZ19" s="659">
        <v>0</v>
      </c>
      <c r="EA19" s="659">
        <v>0</v>
      </c>
      <c r="EB19" s="659">
        <v>0</v>
      </c>
      <c r="EC19" s="658">
        <v>0</v>
      </c>
      <c r="ED19" s="659">
        <v>122.95079600000001</v>
      </c>
      <c r="EE19" s="659">
        <v>292.42600936596102</v>
      </c>
      <c r="EF19" s="659">
        <v>463.96869726167904</v>
      </c>
      <c r="EG19" s="659">
        <v>708.87979792670876</v>
      </c>
      <c r="EH19" s="659">
        <v>1032.5564918997238</v>
      </c>
      <c r="EI19" s="658">
        <v>1401.6815759458791</v>
      </c>
      <c r="EJ19" s="659">
        <v>574.931162739</v>
      </c>
      <c r="EK19" s="659">
        <v>479.2911748810011</v>
      </c>
      <c r="EL19" s="659">
        <v>457.02729562725443</v>
      </c>
      <c r="EM19" s="659">
        <v>438.21650620000008</v>
      </c>
      <c r="EN19" s="659">
        <v>420.84960619999998</v>
      </c>
      <c r="EO19" s="658">
        <v>395.20913488216428</v>
      </c>
      <c r="EP19" s="659">
        <v>6436.9425096689938</v>
      </c>
      <c r="EQ19" s="659">
        <v>7716.1873544894115</v>
      </c>
      <c r="ER19" s="659">
        <v>8588.9019677459019</v>
      </c>
      <c r="ES19" s="659">
        <f>EM19+EG19+EA19+DU19+DO19+DI19+CW19+CQ19+CK19+CE19+W19+BY19+BS19+BM19+BG19+BA19+DC19+AU19+AO19+AI19+AC19+Q19+K19</f>
        <v>9484.0632224730798</v>
      </c>
      <c r="ET19" s="659">
        <f>L19+R19+AD19+AJ19+AP19+AV19+BB19+BH19+BN19+BT19+BZ19+X19+CF19+CL19+CR19+CX19+DD19+DJ19+DP19+DV19+EB19+EH19+EN19</f>
        <v>10235.353296906571</v>
      </c>
      <c r="EU19" s="658">
        <v>10424.067668815578</v>
      </c>
      <c r="EV19" s="659">
        <v>50896.061022723552</v>
      </c>
      <c r="EW19" s="659">
        <v>53286.913399843972</v>
      </c>
      <c r="EX19" s="659">
        <v>54426.774012357178</v>
      </c>
      <c r="EY19" s="659">
        <f t="shared" si="2"/>
        <v>55273.768110335404</v>
      </c>
      <c r="EZ19" s="659">
        <f t="shared" si="2"/>
        <v>55300.443849507894</v>
      </c>
      <c r="FA19" s="658">
        <v>54658.989731416914</v>
      </c>
      <c r="FJ19" s="692"/>
    </row>
    <row r="20" spans="1:166" x14ac:dyDescent="0.2">
      <c r="A20" s="647" t="s">
        <v>216</v>
      </c>
      <c r="B20" s="659"/>
      <c r="C20" s="658"/>
      <c r="D20" s="658"/>
      <c r="E20" s="658"/>
      <c r="F20" s="658"/>
      <c r="G20" s="658"/>
      <c r="H20" s="695"/>
      <c r="I20" s="695"/>
      <c r="J20" s="695"/>
      <c r="K20" s="695"/>
      <c r="L20" s="695"/>
      <c r="M20" s="658"/>
      <c r="N20" s="659"/>
      <c r="O20" s="659"/>
      <c r="P20" s="659"/>
      <c r="Q20" s="659"/>
      <c r="R20" s="659"/>
      <c r="S20" s="658"/>
      <c r="T20" s="659"/>
      <c r="U20" s="659"/>
      <c r="V20" s="659"/>
      <c r="W20" s="659"/>
      <c r="X20" s="659"/>
      <c r="Y20" s="658"/>
      <c r="Z20" s="659"/>
      <c r="AA20" s="659"/>
      <c r="AB20" s="659"/>
      <c r="AC20" s="659"/>
      <c r="AD20" s="659"/>
      <c r="AE20" s="658"/>
      <c r="AF20" s="659"/>
      <c r="AG20" s="659"/>
      <c r="AH20" s="659"/>
      <c r="AI20" s="659"/>
      <c r="AJ20" s="659"/>
      <c r="AK20" s="658">
        <v>0</v>
      </c>
      <c r="AL20" s="659"/>
      <c r="AM20" s="659"/>
      <c r="AN20" s="659"/>
      <c r="AO20" s="659"/>
      <c r="AP20" s="659"/>
      <c r="AQ20" s="658"/>
      <c r="AR20" s="659"/>
      <c r="AS20" s="659"/>
      <c r="AT20" s="659"/>
      <c r="AU20" s="659"/>
      <c r="AV20" s="659"/>
      <c r="AW20" s="658"/>
      <c r="AX20" s="659" t="s">
        <v>191</v>
      </c>
      <c r="AY20" s="659" t="s">
        <v>191</v>
      </c>
      <c r="AZ20" s="659" t="s">
        <v>191</v>
      </c>
      <c r="BA20" s="659" t="s">
        <v>191</v>
      </c>
      <c r="BB20" s="659"/>
      <c r="BC20" s="658" t="s">
        <v>191</v>
      </c>
      <c r="BD20" s="659"/>
      <c r="BE20" s="659"/>
      <c r="BF20" s="659"/>
      <c r="BG20" s="659"/>
      <c r="BH20" s="659"/>
      <c r="BI20" s="658"/>
      <c r="BJ20" s="659"/>
      <c r="BK20" s="659"/>
      <c r="BL20" s="659"/>
      <c r="BM20" s="659"/>
      <c r="BN20" s="659"/>
      <c r="BO20" s="658"/>
      <c r="BP20" s="659"/>
      <c r="BQ20" s="659"/>
      <c r="BR20" s="659"/>
      <c r="BS20" s="659"/>
      <c r="BT20" s="659"/>
      <c r="BU20" s="658"/>
      <c r="BV20" s="659"/>
      <c r="BW20" s="659"/>
      <c r="BX20" s="659"/>
      <c r="BY20" s="659"/>
      <c r="BZ20" s="659"/>
      <c r="CA20" s="658"/>
      <c r="CB20" s="659"/>
      <c r="CC20" s="659"/>
      <c r="CD20" s="659"/>
      <c r="CE20" s="659"/>
      <c r="CF20" s="659"/>
      <c r="CG20" s="658"/>
      <c r="CH20" s="659"/>
      <c r="CI20" s="659"/>
      <c r="CJ20" s="659"/>
      <c r="CK20" s="659"/>
      <c r="CL20" s="659"/>
      <c r="CM20" s="658"/>
      <c r="CN20" s="659"/>
      <c r="CO20" s="659"/>
      <c r="CP20" s="659"/>
      <c r="CQ20" s="659"/>
      <c r="CR20" s="659"/>
      <c r="CS20" s="658"/>
      <c r="CT20" s="659"/>
      <c r="CU20" s="659"/>
      <c r="CV20" s="659"/>
      <c r="CW20" s="659"/>
      <c r="CX20" s="659"/>
      <c r="CY20" s="658"/>
      <c r="CZ20" s="659"/>
      <c r="DA20" s="659"/>
      <c r="DB20" s="659"/>
      <c r="DC20" s="659"/>
      <c r="DD20" s="659"/>
      <c r="DE20" s="658"/>
      <c r="DF20" s="659"/>
      <c r="DG20" s="659"/>
      <c r="DH20" s="659"/>
      <c r="DI20" s="659"/>
      <c r="DJ20" s="659"/>
      <c r="DK20" s="658"/>
      <c r="DL20" s="658"/>
      <c r="DM20" s="659"/>
      <c r="DN20" s="659"/>
      <c r="DO20" s="659"/>
      <c r="DP20" s="659"/>
      <c r="DQ20" s="658"/>
      <c r="DR20" s="659"/>
      <c r="DS20" s="659"/>
      <c r="DT20" s="659"/>
      <c r="DU20" s="659"/>
      <c r="DV20" s="659"/>
      <c r="DW20" s="658"/>
      <c r="DX20" s="659"/>
      <c r="DY20" s="659"/>
      <c r="DZ20" s="659"/>
      <c r="EA20" s="659"/>
      <c r="EB20" s="659"/>
      <c r="EC20" s="658"/>
      <c r="ED20" s="659"/>
      <c r="EE20" s="659"/>
      <c r="EF20" s="659"/>
      <c r="EG20" s="659"/>
      <c r="EH20" s="659"/>
      <c r="EI20" s="658"/>
      <c r="EJ20" s="659"/>
      <c r="EK20" s="659"/>
      <c r="EL20" s="659"/>
      <c r="EM20" s="659"/>
      <c r="EN20" s="659"/>
      <c r="EO20" s="658"/>
      <c r="EP20" s="659"/>
      <c r="EQ20" s="659"/>
      <c r="ER20" s="659"/>
      <c r="ES20" s="659"/>
      <c r="ET20" s="659"/>
      <c r="EU20" s="658"/>
      <c r="EV20" s="659"/>
      <c r="EW20" s="659"/>
      <c r="EX20" s="659"/>
      <c r="EY20" s="659"/>
      <c r="EZ20" s="659"/>
      <c r="FA20" s="658"/>
      <c r="FJ20" s="692"/>
    </row>
    <row r="21" spans="1:166" x14ac:dyDescent="0.2">
      <c r="A21" s="648" t="s">
        <v>190</v>
      </c>
      <c r="B21" s="659">
        <v>10351.6525</v>
      </c>
      <c r="C21" s="658">
        <v>10714.223</v>
      </c>
      <c r="D21" s="658">
        <v>22963.6885</v>
      </c>
      <c r="E21" s="658">
        <v>40138.7785</v>
      </c>
      <c r="F21" s="658">
        <v>52082.05</v>
      </c>
      <c r="G21" s="658">
        <v>60910.281000000003</v>
      </c>
      <c r="H21" s="659">
        <v>140.44085000000001</v>
      </c>
      <c r="I21" s="659">
        <v>3450.8269642999999</v>
      </c>
      <c r="J21" s="659">
        <v>4721.1265530000001</v>
      </c>
      <c r="K21" s="659">
        <v>4712.3923948399997</v>
      </c>
      <c r="L21" s="659">
        <v>4179.1777743400007</v>
      </c>
      <c r="M21" s="658">
        <v>3456.6878842800015</v>
      </c>
      <c r="N21" s="659">
        <v>144.09440000000001</v>
      </c>
      <c r="O21" s="659">
        <v>207.59878689999999</v>
      </c>
      <c r="P21" s="659">
        <v>212.10409999999999</v>
      </c>
      <c r="Q21" s="659">
        <v>200.20403689999998</v>
      </c>
      <c r="R21" s="659">
        <v>177.25168690000001</v>
      </c>
      <c r="S21" s="658">
        <v>160.63853689999999</v>
      </c>
      <c r="T21" s="659">
        <v>4.9000000000000002E-2</v>
      </c>
      <c r="U21" s="659">
        <v>3.9699999999999999E-2</v>
      </c>
      <c r="V21" s="659">
        <v>3.4099999999999998E-2</v>
      </c>
      <c r="W21" s="659">
        <v>2.8299999999999999E-2</v>
      </c>
      <c r="X21" s="659">
        <v>47.8435536</v>
      </c>
      <c r="Y21" s="658">
        <v>107.4198274</v>
      </c>
      <c r="Z21" s="659">
        <v>1047.0050521000001</v>
      </c>
      <c r="AA21" s="659">
        <v>1482.4825521</v>
      </c>
      <c r="AB21" s="659">
        <v>1565.0543521</v>
      </c>
      <c r="AC21" s="659">
        <v>1279.9846520999999</v>
      </c>
      <c r="AD21" s="659">
        <v>1159.5996521</v>
      </c>
      <c r="AE21" s="658">
        <v>1051.6996520999999</v>
      </c>
      <c r="AF21" s="659">
        <v>374.1213166</v>
      </c>
      <c r="AG21" s="659">
        <v>288.25798689999999</v>
      </c>
      <c r="AH21" s="659">
        <v>223.98070540000001</v>
      </c>
      <c r="AI21" s="659">
        <v>334.17835989999998</v>
      </c>
      <c r="AJ21" s="659">
        <v>341.00358202600006</v>
      </c>
      <c r="AK21" s="658">
        <v>329.70060175999998</v>
      </c>
      <c r="AL21" s="659">
        <v>552.54343789315169</v>
      </c>
      <c r="AM21" s="659">
        <v>555.13368739999999</v>
      </c>
      <c r="AN21" s="659">
        <v>543.96049589999996</v>
      </c>
      <c r="AO21" s="659">
        <v>529.10716479999996</v>
      </c>
      <c r="AP21" s="659">
        <v>418.02721124999988</v>
      </c>
      <c r="AQ21" s="658">
        <v>368.23294253</v>
      </c>
      <c r="AR21" s="659">
        <v>0</v>
      </c>
      <c r="AS21" s="659">
        <v>0</v>
      </c>
      <c r="AT21" s="659">
        <v>0</v>
      </c>
      <c r="AU21" s="659">
        <v>268.3</v>
      </c>
      <c r="AV21" s="659">
        <v>1322.4755299999899</v>
      </c>
      <c r="AW21" s="658">
        <v>1696.0477600000002</v>
      </c>
      <c r="AX21" s="659">
        <v>126.477671</v>
      </c>
      <c r="AY21" s="659">
        <v>221.52800527199994</v>
      </c>
      <c r="AZ21" s="659">
        <v>298.99130403100003</v>
      </c>
      <c r="BA21" s="659">
        <v>377.10105147959598</v>
      </c>
      <c r="BB21" s="659">
        <v>541.90772136924295</v>
      </c>
      <c r="BC21" s="658">
        <v>479.15012903688893</v>
      </c>
      <c r="BD21" s="659">
        <v>0</v>
      </c>
      <c r="BE21" s="659">
        <v>412.4355104</v>
      </c>
      <c r="BF21" s="659">
        <v>341.31849369999998</v>
      </c>
      <c r="BG21" s="659">
        <v>301.85637869999999</v>
      </c>
      <c r="BH21" s="659">
        <v>218.1752261</v>
      </c>
      <c r="BI21" s="658">
        <v>170.6693372</v>
      </c>
      <c r="BJ21" s="659">
        <v>0</v>
      </c>
      <c r="BK21" s="659">
        <v>241.21</v>
      </c>
      <c r="BL21" s="659">
        <v>2192.4224789</v>
      </c>
      <c r="BM21" s="659">
        <v>1811.2938089000002</v>
      </c>
      <c r="BN21" s="659">
        <v>1996.0876795000001</v>
      </c>
      <c r="BO21" s="658">
        <v>2266.9199975000001</v>
      </c>
      <c r="BP21" s="659">
        <v>17233.5884515</v>
      </c>
      <c r="BQ21" s="659">
        <v>20366.444771515005</v>
      </c>
      <c r="BR21" s="659">
        <v>24537.29058741</v>
      </c>
      <c r="BS21" s="659">
        <v>27042.586180090006</v>
      </c>
      <c r="BT21" s="659">
        <v>24023.622608639995</v>
      </c>
      <c r="BU21" s="658">
        <v>20266.905291530002</v>
      </c>
      <c r="BV21" s="659">
        <v>4627.4425179999998</v>
      </c>
      <c r="BW21" s="659">
        <v>4137.6455429999996</v>
      </c>
      <c r="BX21" s="659">
        <v>9074.3492333000013</v>
      </c>
      <c r="BY21" s="659">
        <v>10923.62941116</v>
      </c>
      <c r="BZ21" s="659">
        <v>12571.842598810001</v>
      </c>
      <c r="CA21" s="658">
        <v>15463.15990488</v>
      </c>
      <c r="CB21" s="659">
        <v>61.301499999999997</v>
      </c>
      <c r="CC21" s="659">
        <v>46.302300000000002</v>
      </c>
      <c r="CD21" s="659">
        <v>34.007300000000001</v>
      </c>
      <c r="CE21" s="659">
        <v>9.5785</v>
      </c>
      <c r="CF21" s="659">
        <v>3.4784999999999999</v>
      </c>
      <c r="CG21" s="658">
        <v>0.67200000000000004</v>
      </c>
      <c r="CH21" s="659">
        <v>0</v>
      </c>
      <c r="CI21" s="659">
        <v>0</v>
      </c>
      <c r="CJ21" s="659">
        <v>0</v>
      </c>
      <c r="CK21" s="659">
        <v>0</v>
      </c>
      <c r="CL21" s="659">
        <v>0</v>
      </c>
      <c r="CM21" s="658">
        <v>4553.0001468538467</v>
      </c>
      <c r="CN21" s="659">
        <v>147.38499999999999</v>
      </c>
      <c r="CO21" s="659">
        <v>5011.7800474289998</v>
      </c>
      <c r="CP21" s="659">
        <v>9404.7652215579983</v>
      </c>
      <c r="CQ21" s="659">
        <v>12951.637094704</v>
      </c>
      <c r="CR21" s="659">
        <v>17378.172848646002</v>
      </c>
      <c r="CS21" s="658">
        <v>15998.214961079997</v>
      </c>
      <c r="CT21" s="659">
        <v>2395.8633500000001</v>
      </c>
      <c r="CU21" s="659">
        <v>3044.2197551099998</v>
      </c>
      <c r="CV21" s="659">
        <v>3155.7241779999999</v>
      </c>
      <c r="CW21" s="659">
        <v>2875.899180649993</v>
      </c>
      <c r="CX21" s="659">
        <v>2639.8153899866597</v>
      </c>
      <c r="CY21" s="658">
        <v>2408.4551434566674</v>
      </c>
      <c r="CZ21" s="659">
        <v>0</v>
      </c>
      <c r="DA21" s="659">
        <v>13.247999999999999</v>
      </c>
      <c r="DB21" s="659">
        <v>201</v>
      </c>
      <c r="DC21" s="659">
        <v>281.05964149800405</v>
      </c>
      <c r="DD21" s="659">
        <v>215.53150108075255</v>
      </c>
      <c r="DE21" s="658">
        <v>236.32274025316994</v>
      </c>
      <c r="DF21" s="659">
        <v>515.30027680000001</v>
      </c>
      <c r="DG21" s="659">
        <v>321.59390011101527</v>
      </c>
      <c r="DH21" s="659">
        <v>240.99674049996369</v>
      </c>
      <c r="DI21" s="659">
        <v>305.15147418927421</v>
      </c>
      <c r="DJ21" s="659">
        <v>722.13651670000002</v>
      </c>
      <c r="DK21" s="658">
        <v>1604.104411</v>
      </c>
      <c r="DL21" s="658">
        <v>0</v>
      </c>
      <c r="DM21" s="659">
        <v>0</v>
      </c>
      <c r="DN21" s="659">
        <v>0</v>
      </c>
      <c r="DO21" s="659">
        <v>0</v>
      </c>
      <c r="DP21" s="659">
        <v>0</v>
      </c>
      <c r="DQ21" s="658">
        <v>0</v>
      </c>
      <c r="DR21" s="659">
        <v>354.81300000000005</v>
      </c>
      <c r="DS21" s="659">
        <v>36.516999999999996</v>
      </c>
      <c r="DT21" s="659">
        <v>2919.0246216</v>
      </c>
      <c r="DU21" s="659">
        <v>4383.6332768000002</v>
      </c>
      <c r="DV21" s="659">
        <v>4749.4668432999997</v>
      </c>
      <c r="DW21" s="658">
        <v>5052.4237944000006</v>
      </c>
      <c r="DX21" s="659">
        <v>0</v>
      </c>
      <c r="DY21" s="659">
        <v>0</v>
      </c>
      <c r="DZ21" s="659">
        <v>235.5982997758698</v>
      </c>
      <c r="EA21" s="659">
        <v>382.13703927886087</v>
      </c>
      <c r="EB21" s="659">
        <v>467.84948001047718</v>
      </c>
      <c r="EC21" s="658">
        <v>252.9740680282143</v>
      </c>
      <c r="ED21" s="659">
        <v>159.9342</v>
      </c>
      <c r="EE21" s="659">
        <v>1342.9047</v>
      </c>
      <c r="EF21" s="659">
        <v>1450.3209999999999</v>
      </c>
      <c r="EG21" s="659">
        <v>1478.7538999999999</v>
      </c>
      <c r="EH21" s="659">
        <v>1225.9098515790001</v>
      </c>
      <c r="EI21" s="658">
        <v>1138.8175746290001</v>
      </c>
      <c r="EJ21" s="659">
        <v>559.36357733900002</v>
      </c>
      <c r="EK21" s="659">
        <v>515.16756744599991</v>
      </c>
      <c r="EL21" s="659">
        <v>478.8553482678106</v>
      </c>
      <c r="EM21" s="659">
        <v>215.80341315799998</v>
      </c>
      <c r="EN21" s="659">
        <v>365.70702678293327</v>
      </c>
      <c r="EO21" s="658">
        <v>341.59596320126667</v>
      </c>
      <c r="EP21" s="659">
        <v>28439.723601232148</v>
      </c>
      <c r="EQ21" s="659">
        <v>41695.336777883022</v>
      </c>
      <c r="ER21" s="659">
        <v>61830.925113442638</v>
      </c>
      <c r="ES21" s="659">
        <f>EM21+EG21+EA21+DU21+DO21+DI21+CW21+CQ21+CK21+CE21+W21+BY21+BS21+BM21+BG21+BA21+DC21+AU21+AO21+AI21+AC21+Q21+K21</f>
        <v>70664.315259147741</v>
      </c>
      <c r="ET21" s="659">
        <f>L21+R21+AD21+AJ21+AP21+AV21+BB21+BH21+BN21+BT21+BZ21+X21+CF21+CL21+CR21+CX21+DD21+DJ21+DP21+DV21+EB21+EH21+EN21</f>
        <v>74765.08278272106</v>
      </c>
      <c r="EU21" s="658">
        <v>77403.812668019047</v>
      </c>
      <c r="EV21" s="659">
        <v>38791.376101232148</v>
      </c>
      <c r="EW21" s="659">
        <v>52409.55977788302</v>
      </c>
      <c r="EX21" s="659">
        <v>84794.613613442634</v>
      </c>
      <c r="EY21" s="659">
        <f t="shared" ref="EY21:EZ24" si="3">E21+ES21</f>
        <v>110803.09375914774</v>
      </c>
      <c r="EZ21" s="659">
        <f t="shared" si="3"/>
        <v>126847.13278272106</v>
      </c>
      <c r="FA21" s="658">
        <v>138314.09366801905</v>
      </c>
      <c r="FJ21" s="692"/>
    </row>
    <row r="22" spans="1:166" x14ac:dyDescent="0.2">
      <c r="A22" s="648" t="s">
        <v>189</v>
      </c>
      <c r="B22" s="659">
        <v>3701.1965</v>
      </c>
      <c r="C22" s="658">
        <v>15298.108</v>
      </c>
      <c r="D22" s="658">
        <v>24881.998</v>
      </c>
      <c r="E22" s="658">
        <v>27024.411499999998</v>
      </c>
      <c r="F22" s="658">
        <v>27249.87</v>
      </c>
      <c r="G22" s="658">
        <v>33706.377999999997</v>
      </c>
      <c r="H22" s="659">
        <v>3393.7783642999998</v>
      </c>
      <c r="I22" s="659">
        <v>3538.6042711000005</v>
      </c>
      <c r="J22" s="659">
        <v>2988.1707483999999</v>
      </c>
      <c r="K22" s="659">
        <v>1869.5249608300001</v>
      </c>
      <c r="L22" s="659">
        <v>667.12757296999996</v>
      </c>
      <c r="M22" s="658">
        <v>479.89545138999966</v>
      </c>
      <c r="N22" s="659">
        <v>103.69063689999999</v>
      </c>
      <c r="O22" s="659">
        <v>69.537800000000033</v>
      </c>
      <c r="P22" s="659">
        <v>24.269936899999998</v>
      </c>
      <c r="Q22" s="659">
        <v>6.1649999999999974</v>
      </c>
      <c r="R22" s="659">
        <v>2.3698500000000022</v>
      </c>
      <c r="S22" s="658">
        <v>2.203000000000003</v>
      </c>
      <c r="T22" s="659">
        <v>0</v>
      </c>
      <c r="U22" s="659">
        <v>2.0000000000000001E-4</v>
      </c>
      <c r="V22" s="659">
        <v>5.9999999999999995E-4</v>
      </c>
      <c r="W22" s="659">
        <v>47.817503600000002</v>
      </c>
      <c r="X22" s="659">
        <v>77.925777400000001</v>
      </c>
      <c r="Y22" s="658">
        <v>17.390699999999999</v>
      </c>
      <c r="Z22" s="659">
        <v>563.98500000000001</v>
      </c>
      <c r="AA22" s="659">
        <v>388.52499999999998</v>
      </c>
      <c r="AB22" s="659">
        <v>61.65</v>
      </c>
      <c r="AC22" s="659">
        <v>21.49</v>
      </c>
      <c r="AD22" s="659">
        <v>8.15</v>
      </c>
      <c r="AE22" s="658">
        <v>10.775</v>
      </c>
      <c r="AF22" s="659">
        <v>4.2338500000000003</v>
      </c>
      <c r="AG22" s="659">
        <v>1.4850000000000001</v>
      </c>
      <c r="AH22" s="659">
        <v>165.99187949999998</v>
      </c>
      <c r="AI22" s="659">
        <v>77.571691299999998</v>
      </c>
      <c r="AJ22" s="659">
        <v>54.206184499999999</v>
      </c>
      <c r="AK22" s="658">
        <v>19.717655499999999</v>
      </c>
      <c r="AL22" s="659">
        <v>243.75719540684833</v>
      </c>
      <c r="AM22" s="659">
        <v>128.9835444</v>
      </c>
      <c r="AN22" s="659">
        <v>119.41952080000002</v>
      </c>
      <c r="AO22" s="659">
        <v>11.53174318437493</v>
      </c>
      <c r="AP22" s="659">
        <v>11.378709334687667</v>
      </c>
      <c r="AQ22" s="658">
        <v>4.5230164336311587</v>
      </c>
      <c r="AR22" s="659">
        <v>0</v>
      </c>
      <c r="AS22" s="659">
        <v>0</v>
      </c>
      <c r="AT22" s="659">
        <v>270.61</v>
      </c>
      <c r="AU22" s="659">
        <v>1120.1932300000001</v>
      </c>
      <c r="AV22" s="659">
        <v>671.20023000000003</v>
      </c>
      <c r="AW22" s="658">
        <v>184.125563333</v>
      </c>
      <c r="AX22" s="659">
        <v>123.77202404100001</v>
      </c>
      <c r="AY22" s="659">
        <v>117.13449920000001</v>
      </c>
      <c r="AZ22" s="659">
        <v>116.90137802299999</v>
      </c>
      <c r="BA22" s="659">
        <v>227.794665752958</v>
      </c>
      <c r="BB22" s="659">
        <v>29.7065310278924</v>
      </c>
      <c r="BC22" s="658">
        <v>16.950369198495</v>
      </c>
      <c r="BD22" s="659">
        <v>414.49883139999997</v>
      </c>
      <c r="BE22" s="659">
        <v>156.84039830000006</v>
      </c>
      <c r="BF22" s="659">
        <v>111.91003130000001</v>
      </c>
      <c r="BG22" s="659">
        <v>33.326426699999999</v>
      </c>
      <c r="BH22" s="659">
        <v>26.118400000000001</v>
      </c>
      <c r="BI22" s="658">
        <v>11.307294999999995</v>
      </c>
      <c r="BJ22" s="659">
        <v>243.81</v>
      </c>
      <c r="BK22" s="659">
        <v>2090.8824789</v>
      </c>
      <c r="BL22" s="659">
        <v>869.42626479999979</v>
      </c>
      <c r="BM22" s="659">
        <v>866.6854955</v>
      </c>
      <c r="BN22" s="659">
        <v>767.84836529999995</v>
      </c>
      <c r="BO22" s="658">
        <v>86.703024500000012</v>
      </c>
      <c r="BP22" s="659">
        <v>13071.380326</v>
      </c>
      <c r="BQ22" s="659">
        <v>14258.330590145</v>
      </c>
      <c r="BR22" s="659">
        <v>12005.5593458</v>
      </c>
      <c r="BS22" s="659">
        <v>5266.6025015499981</v>
      </c>
      <c r="BT22" s="659">
        <v>1853.5131991900012</v>
      </c>
      <c r="BU22" s="658">
        <v>840.22325509999996</v>
      </c>
      <c r="BV22" s="659">
        <v>28.6175</v>
      </c>
      <c r="BW22" s="659">
        <v>5864.9747382000005</v>
      </c>
      <c r="BX22" s="659">
        <v>4545.590615959999</v>
      </c>
      <c r="BY22" s="659">
        <v>4460.2124894000008</v>
      </c>
      <c r="BZ22" s="659">
        <v>5943.9976664600017</v>
      </c>
      <c r="CA22" s="658">
        <v>3238.043588890001</v>
      </c>
      <c r="CB22" s="659">
        <v>3.8607999999999998</v>
      </c>
      <c r="CC22" s="659">
        <v>0</v>
      </c>
      <c r="CD22" s="659">
        <v>0</v>
      </c>
      <c r="CE22" s="659">
        <v>0</v>
      </c>
      <c r="CF22" s="659">
        <v>0.1</v>
      </c>
      <c r="CG22" s="658">
        <v>0.03</v>
      </c>
      <c r="CH22" s="659">
        <v>0</v>
      </c>
      <c r="CI22" s="659">
        <v>0</v>
      </c>
      <c r="CJ22" s="659">
        <v>0</v>
      </c>
      <c r="CK22" s="659">
        <v>0</v>
      </c>
      <c r="CL22" s="659">
        <v>4556.945395253847</v>
      </c>
      <c r="CM22" s="658">
        <v>5720.1858752222452</v>
      </c>
      <c r="CN22" s="659">
        <v>5168.6863316354902</v>
      </c>
      <c r="CO22" s="659">
        <v>6190.7052512627897</v>
      </c>
      <c r="CP22" s="659">
        <v>7073.4195782553406</v>
      </c>
      <c r="CQ22" s="659">
        <v>9209.5466791920007</v>
      </c>
      <c r="CR22" s="659">
        <v>5793.6555288729996</v>
      </c>
      <c r="CS22" s="658">
        <v>1626.9373000000001</v>
      </c>
      <c r="CT22" s="659">
        <v>1260.7577121100001</v>
      </c>
      <c r="CU22" s="659">
        <v>749.46826224999995</v>
      </c>
      <c r="CV22" s="659">
        <v>248.85250729666677</v>
      </c>
      <c r="CW22" s="659">
        <v>122.64948244999999</v>
      </c>
      <c r="CX22" s="659">
        <v>26.736375300000201</v>
      </c>
      <c r="CY22" s="658">
        <v>17.795499333333101</v>
      </c>
      <c r="CZ22" s="659">
        <v>13.269500000000001</v>
      </c>
      <c r="DA22" s="659">
        <v>195.91721937669641</v>
      </c>
      <c r="DB22" s="659">
        <v>134</v>
      </c>
      <c r="DC22" s="659">
        <v>24.860100796931594</v>
      </c>
      <c r="DD22" s="659">
        <v>73.505477000973713</v>
      </c>
      <c r="DE22" s="658">
        <v>1.3947821407834839</v>
      </c>
      <c r="DF22" s="659">
        <v>53.215204760795508</v>
      </c>
      <c r="DG22" s="659">
        <v>11.484190779219599</v>
      </c>
      <c r="DH22" s="659">
        <v>162.769296</v>
      </c>
      <c r="DI22" s="659">
        <v>490.06469100000004</v>
      </c>
      <c r="DJ22" s="659">
        <v>1069.761225</v>
      </c>
      <c r="DK22" s="658">
        <v>817.53053259440594</v>
      </c>
      <c r="DL22" s="658">
        <v>0</v>
      </c>
      <c r="DM22" s="659">
        <v>0</v>
      </c>
      <c r="DN22" s="659">
        <v>0</v>
      </c>
      <c r="DO22" s="659">
        <v>0</v>
      </c>
      <c r="DP22" s="659">
        <v>0</v>
      </c>
      <c r="DQ22" s="658">
        <v>0</v>
      </c>
      <c r="DR22" s="659">
        <v>1.476</v>
      </c>
      <c r="DS22" s="659">
        <v>3148.3791437</v>
      </c>
      <c r="DT22" s="659">
        <v>2863.3673681999999</v>
      </c>
      <c r="DU22" s="659">
        <v>1925.4132046</v>
      </c>
      <c r="DV22" s="659">
        <v>1474.6823668</v>
      </c>
      <c r="DW22" s="658">
        <v>2014.4074221999999</v>
      </c>
      <c r="DX22" s="659">
        <v>0</v>
      </c>
      <c r="DY22" s="659">
        <v>236.75644424541602</v>
      </c>
      <c r="DZ22" s="659">
        <v>253.53944740465801</v>
      </c>
      <c r="EA22" s="659">
        <v>191.74172377960301</v>
      </c>
      <c r="EB22" s="659">
        <v>40.614974880128706</v>
      </c>
      <c r="EC22" s="658">
        <v>6.1620322548971993</v>
      </c>
      <c r="ED22" s="659">
        <v>1207.9069</v>
      </c>
      <c r="EE22" s="659">
        <v>499.1671</v>
      </c>
      <c r="EF22" s="659">
        <v>304.68290000000002</v>
      </c>
      <c r="EG22" s="659">
        <v>21.358470000000001</v>
      </c>
      <c r="EH22" s="659">
        <v>28.61103335</v>
      </c>
      <c r="EI22" s="658">
        <v>15.467973499999999</v>
      </c>
      <c r="EJ22" s="659">
        <v>52.812697824999994</v>
      </c>
      <c r="EK22" s="659">
        <v>53.585463296658908</v>
      </c>
      <c r="EL22" s="659">
        <v>135.74357254087838</v>
      </c>
      <c r="EM22" s="659">
        <v>169.40621193826664</v>
      </c>
      <c r="EN22" s="659">
        <v>12.201398638333334</v>
      </c>
      <c r="EO22" s="658">
        <v>2.461412057447133</v>
      </c>
      <c r="EP22" s="659">
        <v>25953.508874379135</v>
      </c>
      <c r="EQ22" s="659">
        <v>37700.761595155775</v>
      </c>
      <c r="ER22" s="659">
        <v>32455.874991180539</v>
      </c>
      <c r="ES22" s="659">
        <f>EM22+EG22+EA22+DU22+DO22+DI22+CW22+CQ22+CK22+CE22+W22+BY22+BS22+BM22+BG22+BA22+DC22+AU22+AO22+AI22+AC22+Q22+K22</f>
        <v>26163.956271574138</v>
      </c>
      <c r="ET22" s="659">
        <f>L22+R22+AD22+AJ22+AP22+AV22+BB22+BH22+BN22+BT22+BZ22+X22+CF22+CL22+CR22+CX22+DD22+DJ22+DP22+DV22+EB22+EH22+EN22</f>
        <v>23190.356261278859</v>
      </c>
      <c r="EU22" s="658">
        <v>15134.230748648242</v>
      </c>
      <c r="EV22" s="659">
        <v>29654.705374379133</v>
      </c>
      <c r="EW22" s="659">
        <v>52998.869595155775</v>
      </c>
      <c r="EX22" s="659">
        <v>57337.872991180542</v>
      </c>
      <c r="EY22" s="659">
        <f t="shared" si="3"/>
        <v>53188.367771574136</v>
      </c>
      <c r="EZ22" s="659">
        <f t="shared" si="3"/>
        <v>50440.226261278862</v>
      </c>
      <c r="FA22" s="658">
        <v>48840.608748648243</v>
      </c>
      <c r="FJ22" s="692"/>
    </row>
    <row r="23" spans="1:166" x14ac:dyDescent="0.2">
      <c r="A23" s="648" t="s">
        <v>188</v>
      </c>
      <c r="B23" s="659">
        <v>3338.6260000000002</v>
      </c>
      <c r="C23" s="658">
        <v>3048.6424999999999</v>
      </c>
      <c r="D23" s="658">
        <v>7706.9079999999994</v>
      </c>
      <c r="E23" s="658">
        <v>15081.137500000001</v>
      </c>
      <c r="F23" s="658">
        <v>18421.64</v>
      </c>
      <c r="G23" s="658">
        <v>19529.6315</v>
      </c>
      <c r="H23" s="659">
        <v>83.392250000000004</v>
      </c>
      <c r="I23" s="659">
        <v>2268.3046824000003</v>
      </c>
      <c r="J23" s="659">
        <v>2996.9049065600002</v>
      </c>
      <c r="K23" s="659">
        <v>2402.73958133</v>
      </c>
      <c r="L23" s="659">
        <v>1389.61746303</v>
      </c>
      <c r="M23" s="658">
        <v>801.48004637000008</v>
      </c>
      <c r="N23" s="659">
        <v>40.186250000000001</v>
      </c>
      <c r="O23" s="659">
        <v>65.032486899999995</v>
      </c>
      <c r="P23" s="659">
        <v>36.17</v>
      </c>
      <c r="Q23" s="659">
        <v>29.117349999999998</v>
      </c>
      <c r="R23" s="659">
        <v>18.983000000000001</v>
      </c>
      <c r="S23" s="658">
        <v>12.6475396</v>
      </c>
      <c r="T23" s="659">
        <v>0.01</v>
      </c>
      <c r="U23" s="659">
        <v>5.7999999999999996E-3</v>
      </c>
      <c r="V23" s="659">
        <v>6.4000000000000003E-3</v>
      </c>
      <c r="W23" s="659">
        <v>2.2499999999999998E-3</v>
      </c>
      <c r="X23" s="659">
        <v>18.349503599999998</v>
      </c>
      <c r="Y23" s="658">
        <v>63.548777399999999</v>
      </c>
      <c r="Z23" s="659">
        <v>128.50749999999999</v>
      </c>
      <c r="AA23" s="659">
        <v>305.95319999999998</v>
      </c>
      <c r="AB23" s="659">
        <v>346.71969999999999</v>
      </c>
      <c r="AC23" s="659">
        <v>141.875</v>
      </c>
      <c r="AD23" s="659">
        <v>116.05</v>
      </c>
      <c r="AE23" s="658">
        <v>62.99</v>
      </c>
      <c r="AF23" s="659">
        <v>90.097179699999998</v>
      </c>
      <c r="AG23" s="659">
        <v>65.7622815</v>
      </c>
      <c r="AH23" s="659">
        <v>55.794224999999997</v>
      </c>
      <c r="AI23" s="659">
        <v>70.746469173999941</v>
      </c>
      <c r="AJ23" s="659">
        <v>65.509164766000012</v>
      </c>
      <c r="AK23" s="658">
        <v>50.350793385000031</v>
      </c>
      <c r="AL23" s="659">
        <v>241.16694629999995</v>
      </c>
      <c r="AM23" s="659">
        <v>140.15673609999999</v>
      </c>
      <c r="AN23" s="659">
        <v>134.27285180000001</v>
      </c>
      <c r="AO23" s="659">
        <v>122.61169673437502</v>
      </c>
      <c r="AP23" s="659">
        <v>61.172978054687484</v>
      </c>
      <c r="AQ23" s="658">
        <v>39.166734984374997</v>
      </c>
      <c r="AR23" s="659">
        <v>0</v>
      </c>
      <c r="AS23" s="659">
        <v>0</v>
      </c>
      <c r="AT23" s="659">
        <v>2.31</v>
      </c>
      <c r="AU23" s="659">
        <v>66.017700000000005</v>
      </c>
      <c r="AV23" s="659">
        <v>297.62799999999999</v>
      </c>
      <c r="AW23" s="658">
        <v>398.35133333299996</v>
      </c>
      <c r="AX23" s="659">
        <v>28.721689769699999</v>
      </c>
      <c r="AY23" s="659">
        <v>39.671200440499994</v>
      </c>
      <c r="AZ23" s="659">
        <v>38.791630574400003</v>
      </c>
      <c r="BA23" s="659">
        <v>62.987995863309699</v>
      </c>
      <c r="BB23" s="659">
        <v>92.464123360246901</v>
      </c>
      <c r="BC23" s="658">
        <v>53.140647111268706</v>
      </c>
      <c r="BD23" s="659">
        <v>2.0633209999999997</v>
      </c>
      <c r="BE23" s="659">
        <v>227.957415</v>
      </c>
      <c r="BF23" s="659">
        <v>151.3721463</v>
      </c>
      <c r="BG23" s="659">
        <v>117.0075793</v>
      </c>
      <c r="BH23" s="659">
        <v>73.624288899999996</v>
      </c>
      <c r="BI23" s="658">
        <v>45.9916117</v>
      </c>
      <c r="BJ23" s="659">
        <v>2.6</v>
      </c>
      <c r="BK23" s="659">
        <v>139.66999999999999</v>
      </c>
      <c r="BL23" s="659">
        <v>1250.5549348</v>
      </c>
      <c r="BM23" s="659">
        <v>681.89162490000012</v>
      </c>
      <c r="BN23" s="659">
        <v>497.01604730000003</v>
      </c>
      <c r="BO23" s="658">
        <v>396.04919230000002</v>
      </c>
      <c r="BP23" s="659">
        <v>9938.5240059849984</v>
      </c>
      <c r="BQ23" s="659">
        <v>10087.484774250001</v>
      </c>
      <c r="BR23" s="659">
        <v>9500.2637531199998</v>
      </c>
      <c r="BS23" s="659">
        <v>8285.5660730000018</v>
      </c>
      <c r="BT23" s="659">
        <v>5610.2305162999992</v>
      </c>
      <c r="BU23" s="658">
        <v>2641.0927019000001</v>
      </c>
      <c r="BV23" s="659">
        <v>518.41447500000004</v>
      </c>
      <c r="BW23" s="659">
        <v>928.27104789999999</v>
      </c>
      <c r="BX23" s="659">
        <v>2696.3104381000003</v>
      </c>
      <c r="BY23" s="659">
        <v>2811.9993017499996</v>
      </c>
      <c r="BZ23" s="659">
        <v>3052.6803603900003</v>
      </c>
      <c r="CA23" s="658">
        <v>3419.37777082</v>
      </c>
      <c r="CB23" s="659">
        <v>18.86</v>
      </c>
      <c r="CC23" s="659">
        <v>12.295</v>
      </c>
      <c r="CD23" s="659">
        <v>24.428799999999999</v>
      </c>
      <c r="CE23" s="659">
        <v>6.1</v>
      </c>
      <c r="CF23" s="659">
        <v>2.9064999999999999</v>
      </c>
      <c r="CG23" s="658">
        <v>0.70199999999999996</v>
      </c>
      <c r="CH23" s="659">
        <v>0</v>
      </c>
      <c r="CI23" s="659">
        <v>0</v>
      </c>
      <c r="CJ23" s="659">
        <v>0</v>
      </c>
      <c r="CK23" s="659">
        <v>0</v>
      </c>
      <c r="CL23" s="659">
        <v>3.9452484000000001</v>
      </c>
      <c r="CM23" s="658">
        <v>1765.3982508693007</v>
      </c>
      <c r="CN23" s="659">
        <v>304.29128420648982</v>
      </c>
      <c r="CO23" s="659">
        <v>1797.7200771337905</v>
      </c>
      <c r="CP23" s="659">
        <v>3526.5477051093408</v>
      </c>
      <c r="CQ23" s="659">
        <v>4783.0109252499997</v>
      </c>
      <c r="CR23" s="659">
        <v>7173.6134164390014</v>
      </c>
      <c r="CS23" s="658">
        <v>6425.2295000000004</v>
      </c>
      <c r="CT23" s="659">
        <v>612.40130699999997</v>
      </c>
      <c r="CU23" s="659">
        <v>637.96383935999995</v>
      </c>
      <c r="CV23" s="659">
        <v>528.67750464666597</v>
      </c>
      <c r="CW23" s="659">
        <v>358.73327311333333</v>
      </c>
      <c r="CX23" s="659">
        <v>258.09662182999949</v>
      </c>
      <c r="CY23" s="658">
        <v>178.02540986666671</v>
      </c>
      <c r="CZ23" s="659">
        <v>2.1499999999999998E-2</v>
      </c>
      <c r="DA23" s="659">
        <v>8.1528537510560355</v>
      </c>
      <c r="DB23" s="659">
        <v>54</v>
      </c>
      <c r="DC23" s="659">
        <v>90.388241214183111</v>
      </c>
      <c r="DD23" s="659">
        <v>52.714237828556691</v>
      </c>
      <c r="DE23" s="658">
        <v>78.737262253344696</v>
      </c>
      <c r="DF23" s="659">
        <v>246.92158144978023</v>
      </c>
      <c r="DG23" s="659">
        <v>92.081350390271197</v>
      </c>
      <c r="DH23" s="659">
        <v>98.614562310689493</v>
      </c>
      <c r="DI23" s="659">
        <v>73.079648489274206</v>
      </c>
      <c r="DJ23" s="659">
        <v>187.79333070000001</v>
      </c>
      <c r="DK23" s="658">
        <v>506.45970800000003</v>
      </c>
      <c r="DL23" s="658">
        <v>0</v>
      </c>
      <c r="DM23" s="659">
        <v>0</v>
      </c>
      <c r="DN23" s="659">
        <v>0</v>
      </c>
      <c r="DO23" s="659">
        <v>0</v>
      </c>
      <c r="DP23" s="659">
        <v>0</v>
      </c>
      <c r="DQ23" s="658">
        <v>0</v>
      </c>
      <c r="DR23" s="659">
        <v>319.77200000000005</v>
      </c>
      <c r="DS23" s="659">
        <v>265.87152214800005</v>
      </c>
      <c r="DT23" s="659">
        <v>1398.7587129999999</v>
      </c>
      <c r="DU23" s="659">
        <v>1559.5796381</v>
      </c>
      <c r="DV23" s="659">
        <v>1171.7254157</v>
      </c>
      <c r="DW23" s="658">
        <v>1292.0229337838337</v>
      </c>
      <c r="DX23" s="659">
        <v>0</v>
      </c>
      <c r="DY23" s="659">
        <v>1.1581444695462</v>
      </c>
      <c r="DZ23" s="659">
        <v>107.00070790166698</v>
      </c>
      <c r="EA23" s="659">
        <v>106.02928304798668</v>
      </c>
      <c r="EB23" s="659">
        <v>255.4903868623916</v>
      </c>
      <c r="EC23" s="658">
        <v>88.147060893187899</v>
      </c>
      <c r="ED23" s="659">
        <v>24.936399999999999</v>
      </c>
      <c r="EE23" s="659">
        <v>391.75080000000003</v>
      </c>
      <c r="EF23" s="659">
        <v>276.25</v>
      </c>
      <c r="EG23" s="659">
        <v>274.20251842100004</v>
      </c>
      <c r="EH23" s="659">
        <v>115.70331030000001</v>
      </c>
      <c r="EI23" s="658">
        <v>78.949878400000003</v>
      </c>
      <c r="EJ23" s="659">
        <v>97.008707717999997</v>
      </c>
      <c r="EK23" s="659">
        <v>89.897682474848295</v>
      </c>
      <c r="EL23" s="659">
        <v>398.7955076506891</v>
      </c>
      <c r="EM23" s="659">
        <v>19.502598313333337</v>
      </c>
      <c r="EN23" s="659">
        <v>36.312462220000008</v>
      </c>
      <c r="EO23" s="658">
        <v>38.054916238358395</v>
      </c>
      <c r="EP23" s="659">
        <v>12697.896398128971</v>
      </c>
      <c r="EQ23" s="659">
        <v>17565.16089421801</v>
      </c>
      <c r="ER23" s="659">
        <v>23622.544486873452</v>
      </c>
      <c r="ES23" s="659">
        <f>EM23+EG23+EA23+DU23+DO23+DI23+CW23+CQ23+CK23+CE23+W23+BY23+BS23+BM23+BG23+BA23+DC23+AU23+AO23+AI23+AC23+Q23+K23</f>
        <v>22063.18874800079</v>
      </c>
      <c r="ET23" s="659">
        <f>L23+R23+AD23+AJ23+AP23+AV23+BB23+BH23+BN23+BT23+BZ23+X23+CF23+CL23+CR23+CX23+DD23+DJ23+DP23+DV23+EB23+EH23+EN23</f>
        <v>20551.626375980879</v>
      </c>
      <c r="EU23" s="658">
        <v>18435.914069208335</v>
      </c>
      <c r="EV23" s="659">
        <v>16036.522398128971</v>
      </c>
      <c r="EW23" s="659">
        <v>20613.803394218012</v>
      </c>
      <c r="EX23" s="659">
        <v>31329.452486873452</v>
      </c>
      <c r="EY23" s="659">
        <f t="shared" si="3"/>
        <v>37144.326248000791</v>
      </c>
      <c r="EZ23" s="659">
        <f t="shared" si="3"/>
        <v>38973.266375980878</v>
      </c>
      <c r="FA23" s="658">
        <v>37965.545569208334</v>
      </c>
      <c r="FJ23" s="692"/>
    </row>
    <row r="24" spans="1:166" x14ac:dyDescent="0.2">
      <c r="A24" s="648" t="s">
        <v>215</v>
      </c>
      <c r="B24" s="659">
        <v>10714.223</v>
      </c>
      <c r="C24" s="658">
        <v>22963.688499999997</v>
      </c>
      <c r="D24" s="658">
        <v>40138.7785</v>
      </c>
      <c r="E24" s="658">
        <v>52082.052500000005</v>
      </c>
      <c r="F24" s="658">
        <v>60910.281000000003</v>
      </c>
      <c r="G24" s="658">
        <v>75087.027499999997</v>
      </c>
      <c r="H24" s="659">
        <v>3450.8269642999999</v>
      </c>
      <c r="I24" s="659">
        <v>4721.1265530000001</v>
      </c>
      <c r="J24" s="659">
        <v>4712.3923948399997</v>
      </c>
      <c r="K24" s="659">
        <v>4179.1777743399998</v>
      </c>
      <c r="L24" s="659">
        <v>3456.6878842800006</v>
      </c>
      <c r="M24" s="658">
        <v>3135.1032893000011</v>
      </c>
      <c r="N24" s="659">
        <v>207.59878689999999</v>
      </c>
      <c r="O24" s="659">
        <v>212.10409999999999</v>
      </c>
      <c r="P24" s="659">
        <v>200.20403689999998</v>
      </c>
      <c r="Q24" s="659">
        <v>177.25168690000001</v>
      </c>
      <c r="R24" s="659">
        <v>160.63853689999999</v>
      </c>
      <c r="S24" s="658">
        <v>150.19399729999998</v>
      </c>
      <c r="T24" s="659">
        <v>0.04</v>
      </c>
      <c r="U24" s="659">
        <v>3.4099999999999998E-2</v>
      </c>
      <c r="V24" s="659">
        <v>2.8299999999999999E-2</v>
      </c>
      <c r="W24" s="659">
        <v>47.8435536</v>
      </c>
      <c r="X24" s="659">
        <v>107.4198274</v>
      </c>
      <c r="Y24" s="658">
        <v>61.261749999999999</v>
      </c>
      <c r="Z24" s="659">
        <v>1482.4825521</v>
      </c>
      <c r="AA24" s="659">
        <v>1565.0543521</v>
      </c>
      <c r="AB24" s="659">
        <v>1279.9846520999999</v>
      </c>
      <c r="AC24" s="659">
        <v>1159.5996521</v>
      </c>
      <c r="AD24" s="659">
        <v>1051.6996521000001</v>
      </c>
      <c r="AE24" s="658">
        <v>999.48465209999995</v>
      </c>
      <c r="AF24" s="659">
        <v>288.25798689999999</v>
      </c>
      <c r="AG24" s="659">
        <v>223.98070540000001</v>
      </c>
      <c r="AH24" s="659">
        <v>334.17835989999998</v>
      </c>
      <c r="AI24" s="659">
        <v>341.00358202600006</v>
      </c>
      <c r="AJ24" s="659">
        <v>329.70060175999998</v>
      </c>
      <c r="AK24" s="658">
        <v>299.06746387499999</v>
      </c>
      <c r="AL24" s="659">
        <v>555.13368700000012</v>
      </c>
      <c r="AM24" s="659">
        <v>543.96049570000002</v>
      </c>
      <c r="AN24" s="659">
        <v>529.10716479999996</v>
      </c>
      <c r="AO24" s="659">
        <v>418.02721124999988</v>
      </c>
      <c r="AP24" s="659">
        <v>368.23294253</v>
      </c>
      <c r="AQ24" s="658">
        <v>333.58922397925619</v>
      </c>
      <c r="AR24" s="659">
        <v>0</v>
      </c>
      <c r="AS24" s="659">
        <v>0</v>
      </c>
      <c r="AT24" s="659">
        <v>268.3</v>
      </c>
      <c r="AU24" s="659">
        <v>1322.4755300000002</v>
      </c>
      <c r="AV24" s="659">
        <v>1696.0477599999901</v>
      </c>
      <c r="AW24" s="658">
        <v>1481.8219900000001</v>
      </c>
      <c r="AX24" s="659">
        <v>221.52800527199994</v>
      </c>
      <c r="AY24" s="659">
        <v>298.99130403100003</v>
      </c>
      <c r="AZ24" s="659">
        <v>377.10105148000002</v>
      </c>
      <c r="BA24" s="659">
        <v>541.90772136924295</v>
      </c>
      <c r="BB24" s="659">
        <v>479.15012903688893</v>
      </c>
      <c r="BC24" s="658">
        <v>442.959851124115</v>
      </c>
      <c r="BD24" s="659">
        <v>412.4355104</v>
      </c>
      <c r="BE24" s="659">
        <v>341.31849369999998</v>
      </c>
      <c r="BF24" s="659">
        <v>301.85637869999999</v>
      </c>
      <c r="BG24" s="659">
        <v>218.1752261</v>
      </c>
      <c r="BH24" s="659">
        <v>170.6693372</v>
      </c>
      <c r="BI24" s="658">
        <v>135.98502050000002</v>
      </c>
      <c r="BJ24" s="659">
        <v>241.21</v>
      </c>
      <c r="BK24" s="659">
        <v>2192.4224789</v>
      </c>
      <c r="BL24" s="659">
        <v>1811.2938089000002</v>
      </c>
      <c r="BM24" s="659">
        <v>1996.0876795000001</v>
      </c>
      <c r="BN24" s="659">
        <v>2266.9199975000001</v>
      </c>
      <c r="BO24" s="658">
        <v>1957.5738297000003</v>
      </c>
      <c r="BP24" s="659">
        <v>20366.444771515005</v>
      </c>
      <c r="BQ24" s="659">
        <v>24537.29058741</v>
      </c>
      <c r="BR24" s="659">
        <v>27042.586180090006</v>
      </c>
      <c r="BS24" s="659">
        <v>24023.622608639995</v>
      </c>
      <c r="BT24" s="659">
        <v>20266.905291530002</v>
      </c>
      <c r="BU24" s="658">
        <v>18466.035844730002</v>
      </c>
      <c r="BV24" s="659">
        <v>4137.6455429999996</v>
      </c>
      <c r="BW24" s="659">
        <v>9074.3492333000013</v>
      </c>
      <c r="BX24" s="659">
        <v>10923.62941116</v>
      </c>
      <c r="BY24" s="659">
        <v>12571.842598810001</v>
      </c>
      <c r="BZ24" s="659">
        <v>15463.15990488</v>
      </c>
      <c r="CA24" s="658">
        <v>15281.82572295</v>
      </c>
      <c r="CB24" s="659">
        <v>46.302300000000002</v>
      </c>
      <c r="CC24" s="659">
        <v>34.007300000000001</v>
      </c>
      <c r="CD24" s="659">
        <v>9.5785000000000018</v>
      </c>
      <c r="CE24" s="659">
        <v>3.4785000000000004</v>
      </c>
      <c r="CF24" s="659">
        <v>0.67200000000000015</v>
      </c>
      <c r="CG24" s="658">
        <v>0</v>
      </c>
      <c r="CH24" s="659">
        <v>0</v>
      </c>
      <c r="CI24" s="659">
        <v>0</v>
      </c>
      <c r="CJ24" s="659">
        <v>0</v>
      </c>
      <c r="CK24" s="659">
        <v>0</v>
      </c>
      <c r="CL24" s="659">
        <v>4553.0001468538467</v>
      </c>
      <c r="CM24" s="658">
        <v>8507.7877712067893</v>
      </c>
      <c r="CN24" s="659">
        <v>5011.7800474289998</v>
      </c>
      <c r="CO24" s="659">
        <v>9404.7652215579983</v>
      </c>
      <c r="CP24" s="659">
        <v>12951.637094704</v>
      </c>
      <c r="CQ24" s="659">
        <v>17378.172848646002</v>
      </c>
      <c r="CR24" s="659">
        <v>15998.214961079997</v>
      </c>
      <c r="CS24" s="658">
        <v>11199.9228</v>
      </c>
      <c r="CT24" s="659">
        <v>3044.2197551100003</v>
      </c>
      <c r="CU24" s="659">
        <v>3155.7241779999995</v>
      </c>
      <c r="CV24" s="659">
        <v>2875.8991806500007</v>
      </c>
      <c r="CW24" s="659">
        <v>2639.8153899866597</v>
      </c>
      <c r="CX24" s="659">
        <v>2408.4551434566606</v>
      </c>
      <c r="CY24" s="658">
        <v>2248.2252329233338</v>
      </c>
      <c r="CZ24" s="659">
        <v>13.248000000000001</v>
      </c>
      <c r="DA24" s="659">
        <v>201.01236562564037</v>
      </c>
      <c r="DB24" s="659">
        <v>281</v>
      </c>
      <c r="DC24" s="659">
        <v>215.53150108075255</v>
      </c>
      <c r="DD24" s="659">
        <v>236.32274025316957</v>
      </c>
      <c r="DE24" s="658">
        <v>158.98026014060872</v>
      </c>
      <c r="DF24" s="659">
        <v>321.59390011101527</v>
      </c>
      <c r="DG24" s="659">
        <v>240.99674049996366</v>
      </c>
      <c r="DH24" s="659">
        <v>305.15147418927421</v>
      </c>
      <c r="DI24" s="659">
        <v>722.13651670000002</v>
      </c>
      <c r="DJ24" s="659">
        <v>1604.104411</v>
      </c>
      <c r="DK24" s="658">
        <v>1915.1752355944059</v>
      </c>
      <c r="DL24" s="658">
        <v>0</v>
      </c>
      <c r="DM24" s="659">
        <v>0</v>
      </c>
      <c r="DN24" s="659">
        <v>0</v>
      </c>
      <c r="DO24" s="659">
        <v>0</v>
      </c>
      <c r="DP24" s="659">
        <v>0</v>
      </c>
      <c r="DQ24" s="658">
        <v>0</v>
      </c>
      <c r="DR24" s="659">
        <v>36.516999999999996</v>
      </c>
      <c r="DS24" s="659">
        <v>2919.0246215520001</v>
      </c>
      <c r="DT24" s="659">
        <v>4383.6332768000002</v>
      </c>
      <c r="DU24" s="659">
        <v>4749.4668432999997</v>
      </c>
      <c r="DV24" s="659">
        <v>5052.4237944000006</v>
      </c>
      <c r="DW24" s="658">
        <v>5774.8082828161669</v>
      </c>
      <c r="DX24" s="659">
        <v>0</v>
      </c>
      <c r="DY24" s="659">
        <v>235.5982997758698</v>
      </c>
      <c r="DZ24" s="659">
        <v>382.13703927886087</v>
      </c>
      <c r="EA24" s="659">
        <v>467.84948001047718</v>
      </c>
      <c r="EB24" s="659">
        <v>252.9740680282143</v>
      </c>
      <c r="EC24" s="658">
        <v>170.98903938992359</v>
      </c>
      <c r="ED24" s="659">
        <v>1342.9046999999998</v>
      </c>
      <c r="EE24" s="659">
        <v>1450.3210000000001</v>
      </c>
      <c r="EF24" s="659">
        <v>1478.7538999999999</v>
      </c>
      <c r="EG24" s="659">
        <v>1225.9098515789997</v>
      </c>
      <c r="EH24" s="659">
        <v>1138.8175746290001</v>
      </c>
      <c r="EI24" s="658">
        <v>1075.3356697290001</v>
      </c>
      <c r="EJ24" s="659">
        <v>515.16756744599991</v>
      </c>
      <c r="EK24" s="659">
        <v>478.8553482678106</v>
      </c>
      <c r="EL24" s="659">
        <v>215.8034131579999</v>
      </c>
      <c r="EM24" s="659">
        <v>365.70702678293327</v>
      </c>
      <c r="EN24" s="659">
        <v>341.59596320126661</v>
      </c>
      <c r="EO24" s="658">
        <v>306.00245902035545</v>
      </c>
      <c r="EP24" s="659">
        <v>41695.337077483018</v>
      </c>
      <c r="EQ24" s="659">
        <v>61830.937478820291</v>
      </c>
      <c r="ER24" s="659">
        <v>70664.255617650138</v>
      </c>
      <c r="ES24" s="659">
        <f>EM24+EG24+EA24+DU24+DO24+DI24+CW24+CQ24+CK24+CE24+W24+BY24+BS24+BM24+BG24+BA24+DC24+AU24+AO24+AI24+AC24+Q24+K24</f>
        <v>74765.082782721031</v>
      </c>
      <c r="ET24" s="659">
        <f>L24+R24+AD24+AJ24+AP24+AV24+BB24+BH24+BN24+BT24+BZ24+X24+CF24+CL24+CR24+CX24+DD24+DJ24+DP24+DV24+EB24+EH24+EN24</f>
        <v>77403.812668019047</v>
      </c>
      <c r="EU24" s="658">
        <v>74102.129386378961</v>
      </c>
      <c r="EV24" s="659">
        <v>52409.560077483016</v>
      </c>
      <c r="EW24" s="659">
        <v>84794.625978820288</v>
      </c>
      <c r="EX24" s="659">
        <v>110803.03411765014</v>
      </c>
      <c r="EY24" s="659">
        <f t="shared" si="3"/>
        <v>126847.13528272104</v>
      </c>
      <c r="EZ24" s="659">
        <f t="shared" si="3"/>
        <v>138314.09366801905</v>
      </c>
      <c r="FA24" s="658">
        <v>149189.15688637894</v>
      </c>
      <c r="FJ24" s="692"/>
    </row>
    <row r="25" spans="1:166" x14ac:dyDescent="0.2">
      <c r="A25" s="647" t="s">
        <v>214</v>
      </c>
      <c r="B25" s="659"/>
      <c r="C25" s="658"/>
      <c r="D25" s="658"/>
      <c r="E25" s="658"/>
      <c r="F25" s="658"/>
      <c r="G25" s="658"/>
      <c r="H25" s="695"/>
      <c r="I25" s="695"/>
      <c r="J25" s="695"/>
      <c r="K25" s="695"/>
      <c r="L25" s="695"/>
      <c r="M25" s="658"/>
      <c r="N25" s="659"/>
      <c r="O25" s="659"/>
      <c r="P25" s="659"/>
      <c r="Q25" s="659"/>
      <c r="R25" s="659"/>
      <c r="S25" s="658"/>
      <c r="T25" s="659"/>
      <c r="U25" s="659"/>
      <c r="V25" s="659"/>
      <c r="W25" s="659"/>
      <c r="X25" s="659"/>
      <c r="Y25" s="658"/>
      <c r="Z25" s="659"/>
      <c r="AA25" s="659"/>
      <c r="AB25" s="659"/>
      <c r="AC25" s="659"/>
      <c r="AD25" s="659"/>
      <c r="AE25" s="658"/>
      <c r="AF25" s="659"/>
      <c r="AG25" s="659"/>
      <c r="AH25" s="659"/>
      <c r="AI25" s="659"/>
      <c r="AJ25" s="659"/>
      <c r="AK25" s="658">
        <v>0</v>
      </c>
      <c r="AL25" s="659"/>
      <c r="AM25" s="659"/>
      <c r="AN25" s="659"/>
      <c r="AO25" s="659"/>
      <c r="AP25" s="659"/>
      <c r="AQ25" s="658"/>
      <c r="AR25" s="659"/>
      <c r="AS25" s="659"/>
      <c r="AT25" s="659"/>
      <c r="AU25" s="659"/>
      <c r="AV25" s="659"/>
      <c r="AW25" s="658"/>
      <c r="AX25" s="659" t="s">
        <v>191</v>
      </c>
      <c r="AY25" s="659" t="s">
        <v>191</v>
      </c>
      <c r="AZ25" s="659" t="s">
        <v>191</v>
      </c>
      <c r="BA25" s="659" t="s">
        <v>191</v>
      </c>
      <c r="BB25" s="659"/>
      <c r="BC25" s="658" t="s">
        <v>191</v>
      </c>
      <c r="BD25" s="659"/>
      <c r="BE25" s="659"/>
      <c r="BF25" s="659"/>
      <c r="BG25" s="659"/>
      <c r="BH25" s="659"/>
      <c r="BI25" s="658"/>
      <c r="BJ25" s="659"/>
      <c r="BK25" s="659"/>
      <c r="BL25" s="659"/>
      <c r="BM25" s="659"/>
      <c r="BN25" s="659"/>
      <c r="BO25" s="658"/>
      <c r="BP25" s="659"/>
      <c r="BQ25" s="659"/>
      <c r="BR25" s="659"/>
      <c r="BS25" s="659"/>
      <c r="BT25" s="659"/>
      <c r="BU25" s="658"/>
      <c r="BV25" s="659"/>
      <c r="BW25" s="659"/>
      <c r="BX25" s="659"/>
      <c r="BY25" s="659"/>
      <c r="BZ25" s="659"/>
      <c r="CA25" s="658"/>
      <c r="CB25" s="659"/>
      <c r="CC25" s="659"/>
      <c r="CD25" s="659"/>
      <c r="CE25" s="659"/>
      <c r="CF25" s="659"/>
      <c r="CG25" s="658"/>
      <c r="CH25" s="659"/>
      <c r="CI25" s="659"/>
      <c r="CJ25" s="659"/>
      <c r="CK25" s="659"/>
      <c r="CL25" s="659"/>
      <c r="CM25" s="658"/>
      <c r="CN25" s="659"/>
      <c r="CO25" s="659"/>
      <c r="CP25" s="659"/>
      <c r="CQ25" s="659"/>
      <c r="CR25" s="659"/>
      <c r="CS25" s="658"/>
      <c r="CT25" s="659"/>
      <c r="CU25" s="659"/>
      <c r="CV25" s="659"/>
      <c r="CW25" s="659"/>
      <c r="CX25" s="659"/>
      <c r="CY25" s="658"/>
      <c r="CZ25" s="659"/>
      <c r="DA25" s="659"/>
      <c r="DB25" s="659"/>
      <c r="DC25" s="659"/>
      <c r="DD25" s="659"/>
      <c r="DE25" s="658"/>
      <c r="DF25" s="659"/>
      <c r="DG25" s="659"/>
      <c r="DH25" s="659"/>
      <c r="DI25" s="659"/>
      <c r="DJ25" s="659"/>
      <c r="DK25" s="658"/>
      <c r="DL25" s="658"/>
      <c r="DM25" s="659"/>
      <c r="DN25" s="659"/>
      <c r="DO25" s="659"/>
      <c r="DP25" s="659"/>
      <c r="DQ25" s="658"/>
      <c r="DR25" s="659"/>
      <c r="DS25" s="659"/>
      <c r="DT25" s="659"/>
      <c r="DU25" s="659"/>
      <c r="DV25" s="659"/>
      <c r="DW25" s="658"/>
      <c r="DX25" s="659"/>
      <c r="DY25" s="659"/>
      <c r="DZ25" s="659"/>
      <c r="EA25" s="659"/>
      <c r="EB25" s="659"/>
      <c r="EC25" s="658"/>
      <c r="ED25" s="659"/>
      <c r="EE25" s="659"/>
      <c r="EF25" s="659"/>
      <c r="EG25" s="659"/>
      <c r="EH25" s="659"/>
      <c r="EI25" s="658"/>
      <c r="EJ25" s="659"/>
      <c r="EK25" s="659"/>
      <c r="EL25" s="659"/>
      <c r="EM25" s="659"/>
      <c r="EN25" s="659"/>
      <c r="EO25" s="658"/>
      <c r="EP25" s="659"/>
      <c r="EQ25" s="659"/>
      <c r="ER25" s="659"/>
      <c r="ES25" s="659"/>
      <c r="ET25" s="659"/>
      <c r="EU25" s="658"/>
      <c r="EV25" s="659"/>
      <c r="EW25" s="659"/>
      <c r="EX25" s="659"/>
      <c r="EY25" s="659"/>
      <c r="EZ25" s="659"/>
      <c r="FA25" s="658"/>
      <c r="FJ25" s="692"/>
    </row>
    <row r="26" spans="1:166" x14ac:dyDescent="0.2">
      <c r="A26" s="648" t="s">
        <v>190</v>
      </c>
      <c r="B26" s="659">
        <v>73919.879025786533</v>
      </c>
      <c r="C26" s="658">
        <v>61024.32287568655</v>
      </c>
      <c r="D26" s="658">
        <v>49913.381325820003</v>
      </c>
      <c r="E26" s="658">
        <v>50198.293775819999</v>
      </c>
      <c r="F26" s="658">
        <v>35523.75</v>
      </c>
      <c r="G26" s="658">
        <v>24893.870425820001</v>
      </c>
      <c r="H26" s="659">
        <v>77146.163855183506</v>
      </c>
      <c r="I26" s="659">
        <v>80399.548758615769</v>
      </c>
      <c r="J26" s="659">
        <v>77610.120500748002</v>
      </c>
      <c r="K26" s="659">
        <v>77162.020810685965</v>
      </c>
      <c r="L26" s="659">
        <v>75615.988274839998</v>
      </c>
      <c r="M26" s="658">
        <v>74164.282322211991</v>
      </c>
      <c r="N26" s="659">
        <v>2732.1516852209943</v>
      </c>
      <c r="O26" s="659">
        <v>3465.0840370330566</v>
      </c>
      <c r="P26" s="659">
        <v>3370.7365026937096</v>
      </c>
      <c r="Q26" s="659">
        <v>3219.5645163671647</v>
      </c>
      <c r="R26" s="659">
        <v>2746.5031403110006</v>
      </c>
      <c r="S26" s="658">
        <v>2208.083681459857</v>
      </c>
      <c r="T26" s="659">
        <v>3023.866</v>
      </c>
      <c r="U26" s="659">
        <v>4206.2649754669001</v>
      </c>
      <c r="V26" s="659">
        <v>6372.5293364331792</v>
      </c>
      <c r="W26" s="659">
        <v>7505.436481313428</v>
      </c>
      <c r="X26" s="659">
        <v>7440.990515898</v>
      </c>
      <c r="Y26" s="658">
        <v>8033.2908489060001</v>
      </c>
      <c r="Z26" s="659">
        <v>10800.285312100001</v>
      </c>
      <c r="AA26" s="659">
        <v>11330.282389500002</v>
      </c>
      <c r="AB26" s="659">
        <v>10122.771753600002</v>
      </c>
      <c r="AC26" s="659">
        <v>9362.4702811000006</v>
      </c>
      <c r="AD26" s="659">
        <v>7747.5912661000002</v>
      </c>
      <c r="AE26" s="658">
        <v>7437.3988899000005</v>
      </c>
      <c r="AF26" s="659">
        <v>62871.118860219656</v>
      </c>
      <c r="AG26" s="659">
        <v>63190.948144860362</v>
      </c>
      <c r="AH26" s="659">
        <v>64967.666237984202</v>
      </c>
      <c r="AI26" s="659">
        <v>69719.5778547355</v>
      </c>
      <c r="AJ26" s="659">
        <v>67318.762480036166</v>
      </c>
      <c r="AK26" s="658">
        <v>71125.06276704483</v>
      </c>
      <c r="AL26" s="659">
        <v>2642.5078120000003</v>
      </c>
      <c r="AM26" s="659">
        <v>2134.5572539</v>
      </c>
      <c r="AN26" s="659">
        <v>2021.8854850000002</v>
      </c>
      <c r="AO26" s="659">
        <v>2582.1876723</v>
      </c>
      <c r="AP26" s="659">
        <v>3065.0134870483998</v>
      </c>
      <c r="AQ26" s="658">
        <v>4082.7201902337297</v>
      </c>
      <c r="AR26" s="659">
        <v>19394.306050300002</v>
      </c>
      <c r="AS26" s="659">
        <v>21728.021072800002</v>
      </c>
      <c r="AT26" s="659">
        <v>22986.601629616998</v>
      </c>
      <c r="AU26" s="659">
        <v>24128.646143615999</v>
      </c>
      <c r="AV26" s="659">
        <v>25341.138448217003</v>
      </c>
      <c r="AW26" s="658">
        <v>25271.146783267999</v>
      </c>
      <c r="AX26" s="659">
        <v>516.90336249999996</v>
      </c>
      <c r="AY26" s="659">
        <v>1187.2535760799999</v>
      </c>
      <c r="AZ26" s="659">
        <v>2400.05279797</v>
      </c>
      <c r="BA26" s="659">
        <v>3523.8497590716906</v>
      </c>
      <c r="BB26" s="659">
        <v>3974.0024727145596</v>
      </c>
      <c r="BC26" s="658">
        <v>3955.1865099078595</v>
      </c>
      <c r="BD26" s="659">
        <v>4619.1146747392659</v>
      </c>
      <c r="BE26" s="659">
        <v>4307.6125625072036</v>
      </c>
      <c r="BF26" s="659">
        <v>4441.7967518475934</v>
      </c>
      <c r="BG26" s="659">
        <v>4176.0595948</v>
      </c>
      <c r="BH26" s="659">
        <v>3701.1600783230006</v>
      </c>
      <c r="BI26" s="658">
        <v>3558.2241542055003</v>
      </c>
      <c r="BJ26" s="659">
        <v>1755.1215269000002</v>
      </c>
      <c r="BK26" s="659">
        <v>1761.2520080809049</v>
      </c>
      <c r="BL26" s="659">
        <v>1915.4323152453414</v>
      </c>
      <c r="BM26" s="659">
        <v>1999.5334932432688</v>
      </c>
      <c r="BN26" s="659">
        <v>1835.2011411223143</v>
      </c>
      <c r="BO26" s="658">
        <v>1453.1446612335853</v>
      </c>
      <c r="BP26" s="659">
        <v>100416.94779149999</v>
      </c>
      <c r="BQ26" s="659">
        <v>116907.92830858614</v>
      </c>
      <c r="BR26" s="659">
        <v>141606.22246981229</v>
      </c>
      <c r="BS26" s="659">
        <v>166891.9737664827</v>
      </c>
      <c r="BT26" s="659">
        <v>165731.99138065369</v>
      </c>
      <c r="BU26" s="658">
        <v>161986.47562180154</v>
      </c>
      <c r="BV26" s="659">
        <v>150056.13979058701</v>
      </c>
      <c r="BW26" s="659">
        <v>213869.76242876958</v>
      </c>
      <c r="BX26" s="659">
        <v>254732.02975310889</v>
      </c>
      <c r="BY26" s="659">
        <v>285314.00350384496</v>
      </c>
      <c r="BZ26" s="659">
        <v>294547.707905235</v>
      </c>
      <c r="CA26" s="658">
        <v>301185.30194662488</v>
      </c>
      <c r="CB26" s="659">
        <v>7210.1787179999992</v>
      </c>
      <c r="CC26" s="659">
        <v>7211.1790312619996</v>
      </c>
      <c r="CD26" s="659">
        <v>8372.8634361669992</v>
      </c>
      <c r="CE26" s="659">
        <v>9917.7509900810019</v>
      </c>
      <c r="CF26" s="659">
        <v>10800.667643838002</v>
      </c>
      <c r="CG26" s="658">
        <v>11052.234968652001</v>
      </c>
      <c r="CH26" s="659">
        <v>18520.8376323105</v>
      </c>
      <c r="CI26" s="659">
        <v>21823.68605754793</v>
      </c>
      <c r="CJ26" s="659">
        <v>28973.875434091253</v>
      </c>
      <c r="CK26" s="659">
        <v>34605.188605511787</v>
      </c>
      <c r="CL26" s="659">
        <v>40001.001572846428</v>
      </c>
      <c r="CM26" s="658">
        <v>49263.770153130899</v>
      </c>
      <c r="CN26" s="659">
        <v>36078.915337686994</v>
      </c>
      <c r="CO26" s="659">
        <v>46983.102206433337</v>
      </c>
      <c r="CP26" s="659">
        <v>53325.351065694602</v>
      </c>
      <c r="CQ26" s="659">
        <v>62199.066842934808</v>
      </c>
      <c r="CR26" s="659">
        <v>74727.199688583991</v>
      </c>
      <c r="CS26" s="658">
        <v>79167.594446438743</v>
      </c>
      <c r="CT26" s="659">
        <v>26694.270678089</v>
      </c>
      <c r="CU26" s="659">
        <v>23145.404416475001</v>
      </c>
      <c r="CV26" s="659">
        <v>21518.589495923003</v>
      </c>
      <c r="CW26" s="659">
        <v>23677.810628559004</v>
      </c>
      <c r="CX26" s="659">
        <v>23555.572025475249</v>
      </c>
      <c r="CY26" s="658">
        <v>21973.261523496087</v>
      </c>
      <c r="CZ26" s="659">
        <v>584.4076508239998</v>
      </c>
      <c r="DA26" s="659">
        <v>573.96413539499974</v>
      </c>
      <c r="DB26" s="659">
        <v>765</v>
      </c>
      <c r="DC26" s="659">
        <v>842.2410425357474</v>
      </c>
      <c r="DD26" s="659">
        <v>689.70628931532895</v>
      </c>
      <c r="DE26" s="658">
        <v>614.97968895509871</v>
      </c>
      <c r="DF26" s="659">
        <v>10479.513031154998</v>
      </c>
      <c r="DG26" s="659">
        <v>15830.751799205509</v>
      </c>
      <c r="DH26" s="659">
        <v>14820.965427337229</v>
      </c>
      <c r="DI26" s="659">
        <v>15378.64197257922</v>
      </c>
      <c r="DJ26" s="659">
        <v>14836.520673901787</v>
      </c>
      <c r="DK26" s="658">
        <v>18232.656649206583</v>
      </c>
      <c r="DL26" s="658">
        <v>336.88</v>
      </c>
      <c r="DM26" s="659">
        <v>230.21</v>
      </c>
      <c r="DN26" s="659">
        <v>173.06</v>
      </c>
      <c r="DO26" s="659">
        <v>147.92117117858746</v>
      </c>
      <c r="DP26" s="659">
        <v>117.88</v>
      </c>
      <c r="DQ26" s="658">
        <v>118.39553784585495</v>
      </c>
      <c r="DR26" s="659">
        <v>90907.468201729338</v>
      </c>
      <c r="DS26" s="659">
        <v>132145.66436231529</v>
      </c>
      <c r="DT26" s="659">
        <v>180133.02764609261</v>
      </c>
      <c r="DU26" s="659">
        <v>233709.96821409409</v>
      </c>
      <c r="DV26" s="659">
        <v>286615.3086890835</v>
      </c>
      <c r="DW26" s="658">
        <v>310119.52163412143</v>
      </c>
      <c r="DX26" s="659">
        <v>1284.7256766000025</v>
      </c>
      <c r="DY26" s="659">
        <v>945.33522668700289</v>
      </c>
      <c r="DZ26" s="659">
        <v>754.5804174771655</v>
      </c>
      <c r="EA26" s="659">
        <v>703.14326121769864</v>
      </c>
      <c r="EB26" s="659">
        <v>699.87268723515047</v>
      </c>
      <c r="EC26" s="658">
        <v>559.57994948078795</v>
      </c>
      <c r="ED26" s="659">
        <v>5966.4074524999996</v>
      </c>
      <c r="EE26" s="659">
        <v>5542.0553113589995</v>
      </c>
      <c r="EF26" s="659">
        <v>5200.3097308460001</v>
      </c>
      <c r="EG26" s="659">
        <v>5109.2178240419998</v>
      </c>
      <c r="EH26" s="659">
        <v>5061.6319117379999</v>
      </c>
      <c r="EI26" s="658">
        <v>5266.9452173339996</v>
      </c>
      <c r="EJ26" s="659">
        <v>16576.959103199999</v>
      </c>
      <c r="EK26" s="659">
        <v>18156.740875200001</v>
      </c>
      <c r="EL26" s="659">
        <v>22266.30756641578</v>
      </c>
      <c r="EM26" s="659">
        <v>28511.480575944483</v>
      </c>
      <c r="EN26" s="659">
        <v>30634.720596300835</v>
      </c>
      <c r="EO26" s="658">
        <v>41314.662389514284</v>
      </c>
      <c r="EP26" s="659">
        <v>650615.19020334526</v>
      </c>
      <c r="EQ26" s="659">
        <v>797076.60893807991</v>
      </c>
      <c r="ER26" s="659">
        <v>928851.77575410483</v>
      </c>
      <c r="ES26" s="659">
        <f>EM26+EG26+EA26+DU26+DO26+DI26+CW26+CQ26+CK26+CE26+W26+BY26+BS26+BM26+BG26+BA26+DC26+AU26+AO26+AI26+AC26+Q26+K26</f>
        <v>1070387.7550062393</v>
      </c>
      <c r="ET26" s="659">
        <f>L26+R26+AD26+AJ26+AP26+AV26+BB26+BH26+BN26+BT26+BZ26+X26+CF26+CL26+CR26+CX26+DD26+DJ26+DP26+DV26+EB26+EH26+EN26</f>
        <v>1146806.1323688175</v>
      </c>
      <c r="EU26" s="658">
        <v>1202143.920534973</v>
      </c>
      <c r="EV26" s="659">
        <v>724535.0692291318</v>
      </c>
      <c r="EW26" s="659">
        <v>858100.93181376648</v>
      </c>
      <c r="EX26" s="659">
        <v>978765.15707992483</v>
      </c>
      <c r="EY26" s="659">
        <f t="shared" ref="EY26:EZ29" si="4">E26+ES26</f>
        <v>1120586.0487820592</v>
      </c>
      <c r="EZ26" s="659">
        <f t="shared" si="4"/>
        <v>1182329.8823688175</v>
      </c>
      <c r="FA26" s="658">
        <v>1227037.7909607929</v>
      </c>
      <c r="FJ26" s="692"/>
    </row>
    <row r="27" spans="1:166" x14ac:dyDescent="0.2">
      <c r="A27" s="648" t="s">
        <v>189</v>
      </c>
      <c r="B27" s="659">
        <v>364.75650000000002</v>
      </c>
      <c r="C27" s="658">
        <v>2497.3350009000001</v>
      </c>
      <c r="D27" s="658">
        <v>4591.3651</v>
      </c>
      <c r="E27" s="658">
        <v>2308.4522499999998</v>
      </c>
      <c r="F27" s="658">
        <v>4838.2</v>
      </c>
      <c r="G27" s="658">
        <v>10075.98775</v>
      </c>
      <c r="H27" s="659">
        <v>12962.903225931597</v>
      </c>
      <c r="I27" s="659">
        <v>6940.3086903932362</v>
      </c>
      <c r="J27" s="659">
        <v>8546.6532968289557</v>
      </c>
      <c r="K27" s="659">
        <v>8067.7643064390068</v>
      </c>
      <c r="L27" s="659">
        <v>8546.953574242998</v>
      </c>
      <c r="M27" s="658">
        <v>8785.6647074920111</v>
      </c>
      <c r="N27" s="659">
        <v>1888.4501774450162</v>
      </c>
      <c r="O27" s="659">
        <v>898.0317400720121</v>
      </c>
      <c r="P27" s="659">
        <v>573.00626336275286</v>
      </c>
      <c r="Q27" s="659">
        <v>259.04187544119856</v>
      </c>
      <c r="R27" s="659">
        <v>154.51985571200004</v>
      </c>
      <c r="S27" s="658">
        <v>59.158178049000078</v>
      </c>
      <c r="T27" s="659">
        <v>1689.923</v>
      </c>
      <c r="U27" s="659">
        <v>2672.5525208942095</v>
      </c>
      <c r="V27" s="659">
        <v>1879.2754798096985</v>
      </c>
      <c r="W27" s="659">
        <v>1037.7938406906501</v>
      </c>
      <c r="X27" s="659">
        <v>1731.6258450949999</v>
      </c>
      <c r="Y27" s="658">
        <v>2356.1558839240001</v>
      </c>
      <c r="Z27" s="659">
        <v>3202.4262343999999</v>
      </c>
      <c r="AA27" s="659">
        <v>1490.5107165000004</v>
      </c>
      <c r="AB27" s="659">
        <v>1063.1718069000001</v>
      </c>
      <c r="AC27" s="659">
        <v>556.45816320000006</v>
      </c>
      <c r="AD27" s="659">
        <v>1178.4481705000001</v>
      </c>
      <c r="AE27" s="658">
        <v>1222.8467395</v>
      </c>
      <c r="AF27" s="659">
        <v>11200.297032009328</v>
      </c>
      <c r="AG27" s="659">
        <v>11982.074059308172</v>
      </c>
      <c r="AH27" s="659">
        <v>13363.564639150998</v>
      </c>
      <c r="AI27" s="659">
        <v>10468.3472762</v>
      </c>
      <c r="AJ27" s="659">
        <v>12443.247057200002</v>
      </c>
      <c r="AK27" s="658">
        <v>17892.268686085001</v>
      </c>
      <c r="AL27" s="659">
        <v>246.67870471350682</v>
      </c>
      <c r="AM27" s="659">
        <v>476.6716854</v>
      </c>
      <c r="AN27" s="659">
        <v>952.00032139999996</v>
      </c>
      <c r="AO27" s="659">
        <v>826.31734766406259</v>
      </c>
      <c r="AP27" s="659">
        <v>1395.6705670449223</v>
      </c>
      <c r="AQ27" s="658">
        <v>1015.706845138672</v>
      </c>
      <c r="AR27" s="659">
        <v>5522.5464943000006</v>
      </c>
      <c r="AS27" s="659">
        <v>4368.3669705169996</v>
      </c>
      <c r="AT27" s="659">
        <v>4075.1792639489995</v>
      </c>
      <c r="AU27" s="659">
        <v>4158.808257572</v>
      </c>
      <c r="AV27" s="659">
        <v>3375.4902497739999</v>
      </c>
      <c r="AW27" s="658">
        <v>5273.1280380790004</v>
      </c>
      <c r="AX27" s="659">
        <v>765.43346892600005</v>
      </c>
      <c r="AY27" s="659">
        <v>1408.1466131700001</v>
      </c>
      <c r="AZ27" s="659">
        <v>1514.28841285</v>
      </c>
      <c r="BA27" s="659">
        <v>1088.7212445400401</v>
      </c>
      <c r="BB27" s="659">
        <v>682.17834823764292</v>
      </c>
      <c r="BC27" s="658">
        <v>868.59154594226891</v>
      </c>
      <c r="BD27" s="659">
        <v>3841.4147478495024</v>
      </c>
      <c r="BE27" s="659">
        <v>1032.6914561878882</v>
      </c>
      <c r="BF27" s="659">
        <v>516.64372691326025</v>
      </c>
      <c r="BG27" s="659">
        <v>316.5162266250004</v>
      </c>
      <c r="BH27" s="659">
        <v>451.15718276449991</v>
      </c>
      <c r="BI27" s="658">
        <v>667.40301180599999</v>
      </c>
      <c r="BJ27" s="659">
        <v>865.41275783880747</v>
      </c>
      <c r="BK27" s="659">
        <v>538.37052651617466</v>
      </c>
      <c r="BL27" s="659">
        <v>638.64870927254162</v>
      </c>
      <c r="BM27" s="659">
        <v>344.599837500376</v>
      </c>
      <c r="BN27" s="659">
        <v>302.08546424031539</v>
      </c>
      <c r="BO27" s="658">
        <v>271.38794375888114</v>
      </c>
      <c r="BP27" s="659">
        <v>31751.813131900002</v>
      </c>
      <c r="BQ27" s="659">
        <v>42870.630149099998</v>
      </c>
      <c r="BR27" s="659">
        <v>44110.338513099996</v>
      </c>
      <c r="BS27" s="659">
        <v>26426.972716470995</v>
      </c>
      <c r="BT27" s="659">
        <v>28421.038804547865</v>
      </c>
      <c r="BU27" s="658">
        <v>31719.939409549599</v>
      </c>
      <c r="BV27" s="659">
        <v>87612.195296033897</v>
      </c>
      <c r="BW27" s="659">
        <v>72068.054920133494</v>
      </c>
      <c r="BX27" s="659">
        <v>65822.546098442515</v>
      </c>
      <c r="BY27" s="659">
        <v>58716.01425655291</v>
      </c>
      <c r="BZ27" s="659">
        <v>53352.285027213744</v>
      </c>
      <c r="CA27" s="658">
        <v>57615.835444158525</v>
      </c>
      <c r="CB27" s="659">
        <v>1441.1430759</v>
      </c>
      <c r="CC27" s="659">
        <v>2319.8965480390002</v>
      </c>
      <c r="CD27" s="659">
        <v>2876.9732170709999</v>
      </c>
      <c r="CE27" s="659">
        <v>2392.0322271650002</v>
      </c>
      <c r="CF27" s="659">
        <v>2097.4595770999999</v>
      </c>
      <c r="CG27" s="658">
        <v>3061.5707040000002</v>
      </c>
      <c r="CH27" s="659">
        <v>6260.2134713632258</v>
      </c>
      <c r="CI27" s="659">
        <v>9691.114722065453</v>
      </c>
      <c r="CJ27" s="659">
        <v>8244.2012917953361</v>
      </c>
      <c r="CK27" s="659">
        <v>8475.9823106623953</v>
      </c>
      <c r="CL27" s="659">
        <v>12903.922364151287</v>
      </c>
      <c r="CM27" s="658">
        <v>13657.620540328469</v>
      </c>
      <c r="CN27" s="659">
        <v>18418.128234346339</v>
      </c>
      <c r="CO27" s="659">
        <v>14779.135041294599</v>
      </c>
      <c r="CP27" s="659">
        <v>17754.513339699999</v>
      </c>
      <c r="CQ27" s="659">
        <v>25316.314606202195</v>
      </c>
      <c r="CR27" s="659">
        <v>21027.90521170041</v>
      </c>
      <c r="CS27" s="658">
        <v>23350.787799999998</v>
      </c>
      <c r="CT27" s="659">
        <v>1530.732511327994</v>
      </c>
      <c r="CU27" s="659">
        <v>3122.7116854249998</v>
      </c>
      <c r="CV27" s="659">
        <v>6351.3494283</v>
      </c>
      <c r="CW27" s="659">
        <v>5674.8638593199994</v>
      </c>
      <c r="CX27" s="659">
        <v>4656.7091178306</v>
      </c>
      <c r="CY27" s="658">
        <v>3894.1537548116503</v>
      </c>
      <c r="CZ27" s="659">
        <v>204.62518791999997</v>
      </c>
      <c r="DA27" s="659">
        <v>335.90998259971889</v>
      </c>
      <c r="DB27" s="659">
        <v>270</v>
      </c>
      <c r="DC27" s="659">
        <v>93.479987998493002</v>
      </c>
      <c r="DD27" s="659">
        <v>112.66412989302981</v>
      </c>
      <c r="DE27" s="658">
        <v>121.48215620361991</v>
      </c>
      <c r="DF27" s="659">
        <v>18379.927176145167</v>
      </c>
      <c r="DG27" s="659">
        <v>2764.1613084585088</v>
      </c>
      <c r="DH27" s="659">
        <v>3577.1662194804417</v>
      </c>
      <c r="DI27" s="659">
        <v>3333.2944656151617</v>
      </c>
      <c r="DJ27" s="659">
        <v>6287.5391505082025</v>
      </c>
      <c r="DK27" s="658">
        <v>4264.7444716008958</v>
      </c>
      <c r="DL27" s="658">
        <v>6.04</v>
      </c>
      <c r="DM27" s="659">
        <v>4.16</v>
      </c>
      <c r="DN27" s="659">
        <v>6.13</v>
      </c>
      <c r="DO27" s="659">
        <v>0.43452668085788343</v>
      </c>
      <c r="DP27" s="659">
        <v>20.21</v>
      </c>
      <c r="DQ27" s="658">
        <v>7.8258660961171724</v>
      </c>
      <c r="DR27" s="659">
        <v>53189.062261358733</v>
      </c>
      <c r="DS27" s="659">
        <v>64222.738117631918</v>
      </c>
      <c r="DT27" s="659">
        <v>76751.990964112556</v>
      </c>
      <c r="DU27" s="659">
        <v>77641.51165493895</v>
      </c>
      <c r="DV27" s="659">
        <v>63058.194978515283</v>
      </c>
      <c r="DW27" s="658">
        <v>76681.012316178254</v>
      </c>
      <c r="DX27" s="659">
        <v>120.33738557265855</v>
      </c>
      <c r="DY27" s="659">
        <v>97.069860281245099</v>
      </c>
      <c r="DZ27" s="659">
        <v>117.98494844359071</v>
      </c>
      <c r="EA27" s="659">
        <v>126.48455674683341</v>
      </c>
      <c r="EB27" s="659">
        <v>76.976044311137301</v>
      </c>
      <c r="EC27" s="658">
        <v>82.140977475635296</v>
      </c>
      <c r="ED27" s="659">
        <v>1006.3334639000001</v>
      </c>
      <c r="EE27" s="659">
        <v>976.9076859999999</v>
      </c>
      <c r="EF27" s="659">
        <v>1115.0457939999999</v>
      </c>
      <c r="EG27" s="659">
        <v>1123.373691</v>
      </c>
      <c r="EH27" s="659">
        <v>1598.0694839999999</v>
      </c>
      <c r="EI27" s="658">
        <v>2736.5987768</v>
      </c>
      <c r="EJ27" s="659">
        <v>4845.9738587000002</v>
      </c>
      <c r="EK27" s="659">
        <v>6809.3234344162674</v>
      </c>
      <c r="EL27" s="659">
        <v>8710.5938584905543</v>
      </c>
      <c r="EM27" s="659">
        <v>6275.0218167724179</v>
      </c>
      <c r="EN27" s="659">
        <v>14968.130368701326</v>
      </c>
      <c r="EO27" s="658">
        <v>134980.14954260591</v>
      </c>
      <c r="EP27" s="659">
        <v>266952.01089788176</v>
      </c>
      <c r="EQ27" s="659">
        <v>251869.53843440389</v>
      </c>
      <c r="ER27" s="659">
        <v>268831.26559337316</v>
      </c>
      <c r="ES27" s="659">
        <f>EM27+EG27+EA27+DU27+DO27+DI27+CW27+CQ27+CK27+CE27+W27+BY27+BS27+BM27+BG27+BA27+DC27+AU27+AO27+AI27+AC27+Q27+K27</f>
        <v>242720.14905199857</v>
      </c>
      <c r="ET27" s="659">
        <f>L27+R27+AD27+AJ27+AP27+AV27+BB27+BH27+BN27+BT27+BZ27+X27+CF27+CL27+CR27+CX27+DD27+DJ27+DP27+DV27+EB27+EH27+EN27</f>
        <v>238842.48057328427</v>
      </c>
      <c r="EU27" s="658">
        <v>390586.1733395835</v>
      </c>
      <c r="EV27" s="659">
        <v>267316.76739788178</v>
      </c>
      <c r="EW27" s="659">
        <v>254366.87343530389</v>
      </c>
      <c r="EX27" s="659">
        <v>273422.63069337315</v>
      </c>
      <c r="EY27" s="659">
        <f t="shared" si="4"/>
        <v>245028.60130199857</v>
      </c>
      <c r="EZ27" s="659">
        <f t="shared" si="4"/>
        <v>243680.68057328428</v>
      </c>
      <c r="FA27" s="658">
        <v>400662.16108958353</v>
      </c>
      <c r="FJ27" s="692"/>
    </row>
    <row r="28" spans="1:166" x14ac:dyDescent="0.2">
      <c r="A28" s="648" t="s">
        <v>188</v>
      </c>
      <c r="B28" s="659">
        <v>13260.312650100001</v>
      </c>
      <c r="C28" s="658">
        <v>13608.276550799999</v>
      </c>
      <c r="D28" s="658">
        <v>4306.4526500000002</v>
      </c>
      <c r="E28" s="658">
        <v>16982.99135</v>
      </c>
      <c r="F28" s="658">
        <v>15468.08</v>
      </c>
      <c r="G28" s="658">
        <v>8824.10635</v>
      </c>
      <c r="H28" s="659">
        <v>9709.5183224993343</v>
      </c>
      <c r="I28" s="659">
        <v>9729.7369482609993</v>
      </c>
      <c r="J28" s="659">
        <v>8994.7529868910005</v>
      </c>
      <c r="K28" s="659">
        <v>9613.7968422850008</v>
      </c>
      <c r="L28" s="659">
        <v>9998.6595268709989</v>
      </c>
      <c r="M28" s="658">
        <v>10271.544675913998</v>
      </c>
      <c r="N28" s="659">
        <v>1155.5178256329555</v>
      </c>
      <c r="O28" s="659">
        <v>992.37927441136276</v>
      </c>
      <c r="P28" s="659">
        <v>724.17824968929222</v>
      </c>
      <c r="Q28" s="659">
        <v>732.10325149736775</v>
      </c>
      <c r="R28" s="659">
        <v>692.93931456314294</v>
      </c>
      <c r="S28" s="658">
        <v>460.79109831185707</v>
      </c>
      <c r="T28" s="659">
        <v>507.524</v>
      </c>
      <c r="U28" s="659">
        <v>506.28815992793005</v>
      </c>
      <c r="V28" s="659">
        <v>746.36833492944834</v>
      </c>
      <c r="W28" s="659">
        <v>1102.2398061065298</v>
      </c>
      <c r="X28" s="659">
        <v>1139.3255120860001</v>
      </c>
      <c r="Y28" s="658">
        <v>1191.44519855</v>
      </c>
      <c r="Z28" s="659">
        <v>2672.429157</v>
      </c>
      <c r="AA28" s="659">
        <v>2698.021352400001</v>
      </c>
      <c r="AB28" s="659">
        <v>1823.4732793999999</v>
      </c>
      <c r="AC28" s="659">
        <v>2171.3371782000004</v>
      </c>
      <c r="AD28" s="659">
        <v>1488.6405467</v>
      </c>
      <c r="AE28" s="658">
        <v>1217.5454156999997</v>
      </c>
      <c r="AF28" s="659">
        <v>10880.467747368622</v>
      </c>
      <c r="AG28" s="659">
        <v>10205.355966184336</v>
      </c>
      <c r="AH28" s="659">
        <v>8611.6530224877151</v>
      </c>
      <c r="AI28" s="659">
        <v>12869.162650675327</v>
      </c>
      <c r="AJ28" s="659">
        <v>8636.946768855647</v>
      </c>
      <c r="AK28" s="658">
        <v>9650.905186332815</v>
      </c>
      <c r="AL28" s="659">
        <v>754.62926261350685</v>
      </c>
      <c r="AM28" s="659">
        <v>589.34345330000008</v>
      </c>
      <c r="AN28" s="659">
        <v>391.69813309999995</v>
      </c>
      <c r="AO28" s="659">
        <v>343.49153291566239</v>
      </c>
      <c r="AP28" s="659">
        <v>377.963863859593</v>
      </c>
      <c r="AQ28" s="658">
        <v>439.34522320750563</v>
      </c>
      <c r="AR28" s="659">
        <v>3188.8314718000001</v>
      </c>
      <c r="AS28" s="659">
        <v>3109.7864137000001</v>
      </c>
      <c r="AT28" s="659">
        <v>2933.1347499499998</v>
      </c>
      <c r="AU28" s="659">
        <v>2946.3159529710001</v>
      </c>
      <c r="AV28" s="659">
        <v>3445.481914723</v>
      </c>
      <c r="AW28" s="658">
        <v>3554.7215392779999</v>
      </c>
      <c r="AX28" s="659">
        <v>95.083255348800009</v>
      </c>
      <c r="AY28" s="659">
        <v>195.34739128000001</v>
      </c>
      <c r="AZ28" s="659">
        <v>390.491451746</v>
      </c>
      <c r="BA28" s="659">
        <v>638.56853089716196</v>
      </c>
      <c r="BB28" s="659">
        <v>700.99431104437303</v>
      </c>
      <c r="BC28" s="658">
        <v>504.16068053332799</v>
      </c>
      <c r="BD28" s="659">
        <v>4152.9168600815647</v>
      </c>
      <c r="BE28" s="659">
        <v>898.50726684749895</v>
      </c>
      <c r="BF28" s="659">
        <v>710.38289841274809</v>
      </c>
      <c r="BG28" s="659">
        <v>791.41574310199996</v>
      </c>
      <c r="BH28" s="659">
        <v>594.09310688199992</v>
      </c>
      <c r="BI28" s="658">
        <v>521.80462912600001</v>
      </c>
      <c r="BJ28" s="659">
        <v>859.28227665790268</v>
      </c>
      <c r="BK28" s="659">
        <v>384.19021935173964</v>
      </c>
      <c r="BL28" s="659">
        <v>489.07338665779093</v>
      </c>
      <c r="BM28" s="659">
        <v>508.93218962132869</v>
      </c>
      <c r="BN28" s="659">
        <v>684.14194412904396</v>
      </c>
      <c r="BO28" s="658">
        <v>372.65801496805699</v>
      </c>
      <c r="BP28" s="659">
        <v>15260.832614813837</v>
      </c>
      <c r="BQ28" s="659">
        <v>18172.335987873863</v>
      </c>
      <c r="BR28" s="659">
        <v>18824.587216429609</v>
      </c>
      <c r="BS28" s="659">
        <v>27586.955102299999</v>
      </c>
      <c r="BT28" s="659">
        <v>32166.554563400001</v>
      </c>
      <c r="BU28" s="658">
        <v>27437.080705655939</v>
      </c>
      <c r="BV28" s="659">
        <v>23798.572657850418</v>
      </c>
      <c r="BW28" s="659">
        <v>31205.787595794452</v>
      </c>
      <c r="BX28" s="659">
        <v>35240.572347706977</v>
      </c>
      <c r="BY28" s="659">
        <v>49482.309855162952</v>
      </c>
      <c r="BZ28" s="659">
        <v>46714.690985822985</v>
      </c>
      <c r="CA28" s="658">
        <v>46360.660586043014</v>
      </c>
      <c r="CB28" s="659">
        <v>1440.142762638</v>
      </c>
      <c r="CC28" s="659">
        <v>1158.2121431339999</v>
      </c>
      <c r="CD28" s="659">
        <v>1332.0856631569998</v>
      </c>
      <c r="CE28" s="659">
        <v>1509.115573408</v>
      </c>
      <c r="CF28" s="659">
        <v>1845.8922522860003</v>
      </c>
      <c r="CG28" s="658">
        <v>1580.2677627820001</v>
      </c>
      <c r="CH28" s="659">
        <v>2957.3650461257967</v>
      </c>
      <c r="CI28" s="659">
        <v>2540.9253485221384</v>
      </c>
      <c r="CJ28" s="659">
        <v>2612.8881203747937</v>
      </c>
      <c r="CK28" s="659">
        <v>3080.1693433277619</v>
      </c>
      <c r="CL28" s="659">
        <v>3641.1537838668237</v>
      </c>
      <c r="CM28" s="658">
        <v>3459.4405097398108</v>
      </c>
      <c r="CN28" s="659">
        <v>7513.9413655999942</v>
      </c>
      <c r="CO28" s="659">
        <v>8436.8861820333314</v>
      </c>
      <c r="CP28" s="659">
        <v>8880.7975624597875</v>
      </c>
      <c r="CQ28" s="659">
        <v>12788.18176055301</v>
      </c>
      <c r="CR28" s="659">
        <v>16587.510453845662</v>
      </c>
      <c r="CS28" s="658">
        <v>15701.875099999999</v>
      </c>
      <c r="CT28" s="659">
        <v>5079.5987729419994</v>
      </c>
      <c r="CU28" s="659">
        <v>4749.5266059770001</v>
      </c>
      <c r="CV28" s="659">
        <v>4192.1282956640007</v>
      </c>
      <c r="CW28" s="659">
        <v>5797.10246240375</v>
      </c>
      <c r="CX28" s="659">
        <v>6239.0196198097501</v>
      </c>
      <c r="CY28" s="658">
        <v>4192.2496129376486</v>
      </c>
      <c r="CZ28" s="659">
        <v>215.06870334899995</v>
      </c>
      <c r="DA28" s="659">
        <v>145.2396683677116</v>
      </c>
      <c r="DB28" s="659">
        <v>192</v>
      </c>
      <c r="DC28" s="659">
        <v>246.01474121891144</v>
      </c>
      <c r="DD28" s="659">
        <v>187.39073025325999</v>
      </c>
      <c r="DE28" s="658">
        <v>125.67949760462001</v>
      </c>
      <c r="DF28" s="659">
        <v>13028.688408094657</v>
      </c>
      <c r="DG28" s="659">
        <v>3773.9476803267853</v>
      </c>
      <c r="DH28" s="659">
        <v>3019.4896742384485</v>
      </c>
      <c r="DI28" s="659">
        <v>3875.4157642925979</v>
      </c>
      <c r="DJ28" s="659">
        <v>2891.4031752034152</v>
      </c>
      <c r="DK28" s="658">
        <v>3509.401241693311</v>
      </c>
      <c r="DL28" s="658">
        <v>110.98</v>
      </c>
      <c r="DM28" s="659">
        <v>61.31</v>
      </c>
      <c r="DN28" s="659">
        <v>31.27</v>
      </c>
      <c r="DO28" s="659">
        <v>30.472014330624987</v>
      </c>
      <c r="DP28" s="659">
        <v>19.7</v>
      </c>
      <c r="DQ28" s="658">
        <v>27.520331993210682</v>
      </c>
      <c r="DR28" s="659">
        <v>11950.866100773936</v>
      </c>
      <c r="DS28" s="659">
        <v>16235.374833853288</v>
      </c>
      <c r="DT28" s="659">
        <v>23175.05039611919</v>
      </c>
      <c r="DU28" s="659">
        <v>24736.171179924844</v>
      </c>
      <c r="DV28" s="659">
        <v>39553.982033477361</v>
      </c>
      <c r="DW28" s="658">
        <v>39705.410492610135</v>
      </c>
      <c r="DX28" s="659">
        <v>459.72783548565803</v>
      </c>
      <c r="DY28" s="659">
        <v>287.82466949108237</v>
      </c>
      <c r="DZ28" s="659">
        <v>169.42210470305756</v>
      </c>
      <c r="EA28" s="659">
        <v>129.75513072938151</v>
      </c>
      <c r="EB28" s="659">
        <v>217.26878206549975</v>
      </c>
      <c r="EC28" s="658">
        <v>141.55099987592681</v>
      </c>
      <c r="ED28" s="659">
        <v>1789.4845600000001</v>
      </c>
      <c r="EE28" s="659">
        <v>1318.6532665129998</v>
      </c>
      <c r="EF28" s="659">
        <v>1206.1377008039999</v>
      </c>
      <c r="EG28" s="659">
        <v>1170.9596033039998</v>
      </c>
      <c r="EH28" s="659">
        <v>1392.7561784039999</v>
      </c>
      <c r="EI28" s="658">
        <v>1489.0878153369999</v>
      </c>
      <c r="EJ28" s="659">
        <v>3266.1920866999999</v>
      </c>
      <c r="EK28" s="659">
        <v>2699.7567432005326</v>
      </c>
      <c r="EL28" s="659">
        <v>2465.4208489618218</v>
      </c>
      <c r="EM28" s="659">
        <v>4151.7817964160658</v>
      </c>
      <c r="EN28" s="659">
        <v>4288.1885754878804</v>
      </c>
      <c r="EO28" s="658">
        <v>4818.3005422969018</v>
      </c>
      <c r="EP28" s="659">
        <v>120847.66109337598</v>
      </c>
      <c r="EQ28" s="659">
        <v>120094.73717075102</v>
      </c>
      <c r="ER28" s="659">
        <v>127157.05642388269</v>
      </c>
      <c r="ES28" s="659">
        <f>EM28+EG28+EA28+DU28+DO28+DI28+CW28+CQ28+CK28+CE28+W28+BY28+BS28+BM28+BG28+BA28+DC28+AU28+AO28+AI28+AC28+Q28+K28</f>
        <v>166301.76800564327</v>
      </c>
      <c r="ET28" s="659">
        <f>L28+R28+AD28+AJ28+AP28+AV28+BB28+BH28+BN28+BT28+BZ28+X28+CF28+CL28+CR28+CX28+DD28+DJ28+DP28+DV28+EB28+EH28+EN28</f>
        <v>183504.69794363645</v>
      </c>
      <c r="EU28" s="658">
        <v>176733.44686049104</v>
      </c>
      <c r="EV28" s="659">
        <v>134107.97374347597</v>
      </c>
      <c r="EW28" s="659">
        <v>133703.01372155102</v>
      </c>
      <c r="EX28" s="659">
        <v>131463.50907388268</v>
      </c>
      <c r="EY28" s="659">
        <f t="shared" si="4"/>
        <v>183284.75935564327</v>
      </c>
      <c r="EZ28" s="659">
        <f t="shared" si="4"/>
        <v>198972.77794363644</v>
      </c>
      <c r="FA28" s="658">
        <v>185557.55321049102</v>
      </c>
      <c r="FJ28" s="692"/>
    </row>
    <row r="29" spans="1:166" x14ac:dyDescent="0.2">
      <c r="A29" s="648" t="s">
        <v>213</v>
      </c>
      <c r="B29" s="659">
        <v>61024.32287568655</v>
      </c>
      <c r="C29" s="658">
        <v>49913.381325786548</v>
      </c>
      <c r="D29" s="658">
        <v>50198.293775820006</v>
      </c>
      <c r="E29" s="658">
        <v>35523.754675820004</v>
      </c>
      <c r="F29" s="658">
        <v>24893.870425820001</v>
      </c>
      <c r="G29" s="658">
        <v>26145.75182582</v>
      </c>
      <c r="H29" s="659">
        <v>80399.548758615769</v>
      </c>
      <c r="I29" s="659">
        <v>77610.120500748017</v>
      </c>
      <c r="J29" s="659">
        <v>77162.02081068595</v>
      </c>
      <c r="K29" s="659">
        <v>75615.988274839969</v>
      </c>
      <c r="L29" s="659">
        <v>74164.282322211991</v>
      </c>
      <c r="M29" s="658">
        <v>72678.402353789992</v>
      </c>
      <c r="N29" s="659">
        <v>3465.0840370330548</v>
      </c>
      <c r="O29" s="659">
        <v>3370.7365026937096</v>
      </c>
      <c r="P29" s="659">
        <v>3219.5645163671666</v>
      </c>
      <c r="Q29" s="659">
        <v>2746.5031403110006</v>
      </c>
      <c r="R29" s="659">
        <v>2208.0836814598579</v>
      </c>
      <c r="S29" s="658">
        <v>1806.4507611969998</v>
      </c>
      <c r="T29" s="659">
        <v>4206.2650000000003</v>
      </c>
      <c r="U29" s="659">
        <v>6372.5293364331801</v>
      </c>
      <c r="V29" s="659">
        <v>7505.436481313428</v>
      </c>
      <c r="W29" s="659">
        <v>7440.990515897548</v>
      </c>
      <c r="X29" s="659">
        <v>8033.2908489069996</v>
      </c>
      <c r="Y29" s="658">
        <v>9198.0015342799998</v>
      </c>
      <c r="Z29" s="659">
        <v>11330.2823895</v>
      </c>
      <c r="AA29" s="659">
        <v>10122.771753600002</v>
      </c>
      <c r="AB29" s="659">
        <v>9362.4702811000025</v>
      </c>
      <c r="AC29" s="659">
        <v>7747.5912661000011</v>
      </c>
      <c r="AD29" s="659">
        <v>7437.3988898999996</v>
      </c>
      <c r="AE29" s="658">
        <v>7442.7002137000009</v>
      </c>
      <c r="AF29" s="659">
        <v>63190.948144860362</v>
      </c>
      <c r="AG29" s="659">
        <v>64967.666237984202</v>
      </c>
      <c r="AH29" s="659">
        <v>69719.57785464749</v>
      </c>
      <c r="AI29" s="659">
        <v>67318.762480260164</v>
      </c>
      <c r="AJ29" s="659">
        <v>71125.062768380536</v>
      </c>
      <c r="AK29" s="658">
        <v>79366.426266797032</v>
      </c>
      <c r="AL29" s="659">
        <v>2134.5572541000001</v>
      </c>
      <c r="AM29" s="659">
        <v>2021.8854854999997</v>
      </c>
      <c r="AN29" s="659">
        <v>2582.1876723</v>
      </c>
      <c r="AO29" s="659">
        <v>3065.0134870483998</v>
      </c>
      <c r="AP29" s="659">
        <v>4082.7201902337297</v>
      </c>
      <c r="AQ29" s="658">
        <v>4659.0818121648963</v>
      </c>
      <c r="AR29" s="659">
        <v>21728.021072800002</v>
      </c>
      <c r="AS29" s="659">
        <v>22986.601629616998</v>
      </c>
      <c r="AT29" s="659">
        <v>24128.646143615995</v>
      </c>
      <c r="AU29" s="659">
        <v>25341.138448217003</v>
      </c>
      <c r="AV29" s="659">
        <v>25271.146783268003</v>
      </c>
      <c r="AW29" s="658">
        <v>26989.553282069002</v>
      </c>
      <c r="AX29" s="659">
        <v>1187.2535760799999</v>
      </c>
      <c r="AY29" s="659">
        <v>2400.05279797</v>
      </c>
      <c r="AZ29" s="659">
        <v>3523.8497590699999</v>
      </c>
      <c r="BA29" s="659">
        <v>3974.0024727145596</v>
      </c>
      <c r="BB29" s="659">
        <v>3955.1865099078595</v>
      </c>
      <c r="BC29" s="658">
        <v>4319.6173753167895</v>
      </c>
      <c r="BD29" s="659">
        <v>4307.6125625072036</v>
      </c>
      <c r="BE29" s="659">
        <v>4441.7967518475944</v>
      </c>
      <c r="BF29" s="659">
        <v>4248.0575803481061</v>
      </c>
      <c r="BG29" s="659">
        <v>3701.1600783230015</v>
      </c>
      <c r="BH29" s="659">
        <v>3558.2241542055012</v>
      </c>
      <c r="BI29" s="658">
        <v>3703.8225368855005</v>
      </c>
      <c r="BJ29" s="659">
        <v>1761.2520080809049</v>
      </c>
      <c r="BK29" s="659">
        <v>1915.4323152453401</v>
      </c>
      <c r="BL29" s="659">
        <v>2065.007637860092</v>
      </c>
      <c r="BM29" s="659">
        <v>1835.2011411223161</v>
      </c>
      <c r="BN29" s="659">
        <v>1453.1446612335858</v>
      </c>
      <c r="BO29" s="658">
        <v>1351.8745900244096</v>
      </c>
      <c r="BP29" s="659">
        <v>116907.92830858614</v>
      </c>
      <c r="BQ29" s="659">
        <v>141606.22246981229</v>
      </c>
      <c r="BR29" s="659">
        <v>166891.9737664827</v>
      </c>
      <c r="BS29" s="659">
        <v>165731.99138065369</v>
      </c>
      <c r="BT29" s="659">
        <v>161986.47562180154</v>
      </c>
      <c r="BU29" s="658">
        <v>166269.33432569521</v>
      </c>
      <c r="BV29" s="659">
        <v>213869.76242876958</v>
      </c>
      <c r="BW29" s="659">
        <v>254732.02975310889</v>
      </c>
      <c r="BX29" s="659">
        <v>285314.00350384496</v>
      </c>
      <c r="BY29" s="659">
        <v>294547.707905235</v>
      </c>
      <c r="BZ29" s="659">
        <v>301185.30194662488</v>
      </c>
      <c r="CA29" s="658">
        <v>312440.47680474026</v>
      </c>
      <c r="CB29" s="659">
        <v>7211.1790312619987</v>
      </c>
      <c r="CC29" s="659">
        <v>8372.8634361669992</v>
      </c>
      <c r="CD29" s="659">
        <v>9917.7509900809982</v>
      </c>
      <c r="CE29" s="659">
        <v>10800.667643838002</v>
      </c>
      <c r="CF29" s="659">
        <v>11052.234968652003</v>
      </c>
      <c r="CG29" s="658">
        <v>12533.537909870001</v>
      </c>
      <c r="CH29" s="659">
        <v>21823.686057547933</v>
      </c>
      <c r="CI29" s="659">
        <v>28973.875434091246</v>
      </c>
      <c r="CJ29" s="659">
        <v>34605.188605511794</v>
      </c>
      <c r="CK29" s="659">
        <v>40001.001572846428</v>
      </c>
      <c r="CL29" s="659">
        <v>49263.770153130892</v>
      </c>
      <c r="CM29" s="658">
        <v>59461.950183719564</v>
      </c>
      <c r="CN29" s="659">
        <v>46983.102206433337</v>
      </c>
      <c r="CO29" s="659">
        <v>53325.351065694602</v>
      </c>
      <c r="CP29" s="659">
        <v>62199.066842934808</v>
      </c>
      <c r="CQ29" s="659">
        <v>74727.199688583991</v>
      </c>
      <c r="CR29" s="659">
        <v>79167.594446438743</v>
      </c>
      <c r="CS29" s="658">
        <v>86816.507199999993</v>
      </c>
      <c r="CT29" s="659">
        <v>23145.404416475001</v>
      </c>
      <c r="CU29" s="659">
        <v>21518.589495923003</v>
      </c>
      <c r="CV29" s="659">
        <v>23677.810628559004</v>
      </c>
      <c r="CW29" s="659">
        <v>23555.572025475252</v>
      </c>
      <c r="CX29" s="659">
        <v>21973.261523496101</v>
      </c>
      <c r="CY29" s="658">
        <v>21675.165665370092</v>
      </c>
      <c r="CZ29" s="659">
        <v>573.96413539499974</v>
      </c>
      <c r="DA29" s="659">
        <v>764.63444962700703</v>
      </c>
      <c r="DB29" s="659">
        <v>843</v>
      </c>
      <c r="DC29" s="659">
        <v>689.70628931532895</v>
      </c>
      <c r="DD29" s="659">
        <v>614.97968895509871</v>
      </c>
      <c r="DE29" s="658">
        <v>610.78234755409858</v>
      </c>
      <c r="DF29" s="659">
        <v>15830.751799205515</v>
      </c>
      <c r="DG29" s="659">
        <v>14820.965427337233</v>
      </c>
      <c r="DH29" s="659">
        <v>15378.64197257922</v>
      </c>
      <c r="DI29" s="659">
        <v>14836.520673901785</v>
      </c>
      <c r="DJ29" s="659">
        <v>18232.656649206576</v>
      </c>
      <c r="DK29" s="658">
        <v>18987.999879114162</v>
      </c>
      <c r="DL29" s="658">
        <v>231.93</v>
      </c>
      <c r="DM29" s="659">
        <v>173.06</v>
      </c>
      <c r="DN29" s="659">
        <v>147.91999999999999</v>
      </c>
      <c r="DO29" s="659">
        <v>117.88368352882036</v>
      </c>
      <c r="DP29" s="659">
        <v>118.4</v>
      </c>
      <c r="DQ29" s="658">
        <v>98.701071948761438</v>
      </c>
      <c r="DR29" s="659">
        <v>132145.66436231416</v>
      </c>
      <c r="DS29" s="659">
        <v>180133.02764609395</v>
      </c>
      <c r="DT29" s="659">
        <v>233709.96821408597</v>
      </c>
      <c r="DU29" s="659">
        <v>286615.30868910818</v>
      </c>
      <c r="DV29" s="659">
        <v>310119.52163412143</v>
      </c>
      <c r="DW29" s="658">
        <v>347095.12345768942</v>
      </c>
      <c r="DX29" s="659">
        <v>945.33522668700289</v>
      </c>
      <c r="DY29" s="659">
        <v>754.5804174771655</v>
      </c>
      <c r="DZ29" s="659">
        <v>703.14326121769864</v>
      </c>
      <c r="EA29" s="659">
        <v>699.87268723515047</v>
      </c>
      <c r="EB29" s="659">
        <v>559.57994948078795</v>
      </c>
      <c r="EC29" s="658">
        <v>500.16992708049639</v>
      </c>
      <c r="ED29" s="659">
        <v>5183.2563564000002</v>
      </c>
      <c r="EE29" s="659">
        <v>5200.3097308459992</v>
      </c>
      <c r="EF29" s="659">
        <v>5109.2178240419998</v>
      </c>
      <c r="EG29" s="659">
        <v>5061.6319117379999</v>
      </c>
      <c r="EH29" s="659">
        <v>5266.9452173339996</v>
      </c>
      <c r="EI29" s="658">
        <v>6514.4561787969997</v>
      </c>
      <c r="EJ29" s="659">
        <v>18156.740875200001</v>
      </c>
      <c r="EK29" s="659">
        <v>22266.307566415733</v>
      </c>
      <c r="EL29" s="659">
        <v>28511.480575944512</v>
      </c>
      <c r="EM29" s="659">
        <v>30634.720596300842</v>
      </c>
      <c r="EN29" s="659">
        <v>41314.662389514284</v>
      </c>
      <c r="EO29" s="658">
        <v>171476.51138982328</v>
      </c>
      <c r="EP29" s="659">
        <v>796719.53000785306</v>
      </c>
      <c r="EQ29" s="659">
        <v>928851.41020423325</v>
      </c>
      <c r="ER29" s="659">
        <v>1070525.9849225918</v>
      </c>
      <c r="ES29" s="659">
        <f>EM29+EG29+EA29+DU29+DO29+DI29+CW29+CQ29+CK29+CE29+W29+BY29+BS29+BM29+BG29+BA29+DC29+AU29+AO29+AI29+AC29+Q29+K29</f>
        <v>1146806.1360525945</v>
      </c>
      <c r="ET29" s="659">
        <f>L29+R29+AD29+AJ29+AP29+AV29+BB29+BH29+BN29+BT29+BZ29+X29+CF29+CL29+CR29+CX29+DD29+DJ29+DP29+DV29+EB29+EH29+EN29</f>
        <v>1202143.9249984643</v>
      </c>
      <c r="EU29" s="658">
        <v>1415996.6470676269</v>
      </c>
      <c r="EV29" s="659">
        <v>857743.85288353963</v>
      </c>
      <c r="EW29" s="659">
        <v>978764.79153001984</v>
      </c>
      <c r="EX29" s="659">
        <v>1120724.2786984118</v>
      </c>
      <c r="EY29" s="659">
        <f t="shared" si="4"/>
        <v>1182329.8907284145</v>
      </c>
      <c r="EZ29" s="659">
        <f t="shared" si="4"/>
        <v>1227037.7954242844</v>
      </c>
      <c r="FA29" s="658">
        <v>1442142.3988934469</v>
      </c>
      <c r="FJ29" s="692"/>
    </row>
    <row r="30" spans="1:166" x14ac:dyDescent="0.2">
      <c r="A30" s="647" t="s">
        <v>212</v>
      </c>
      <c r="B30" s="659"/>
      <c r="C30" s="658"/>
      <c r="D30" s="658"/>
      <c r="E30" s="658"/>
      <c r="F30" s="658"/>
      <c r="G30" s="658"/>
      <c r="H30" s="695"/>
      <c r="I30" s="695"/>
      <c r="J30" s="695"/>
      <c r="K30" s="695"/>
      <c r="L30" s="695"/>
      <c r="M30" s="658"/>
      <c r="N30" s="659"/>
      <c r="O30" s="659"/>
      <c r="P30" s="659"/>
      <c r="Q30" s="659"/>
      <c r="R30" s="659"/>
      <c r="S30" s="658"/>
      <c r="T30" s="659"/>
      <c r="U30" s="659"/>
      <c r="V30" s="659"/>
      <c r="W30" s="659"/>
      <c r="X30" s="659"/>
      <c r="Y30" s="658"/>
      <c r="Z30" s="659"/>
      <c r="AA30" s="659"/>
      <c r="AB30" s="659"/>
      <c r="AC30" s="659"/>
      <c r="AD30" s="659"/>
      <c r="AE30" s="658"/>
      <c r="AF30" s="659"/>
      <c r="AG30" s="659"/>
      <c r="AH30" s="659"/>
      <c r="AI30" s="659"/>
      <c r="AJ30" s="659"/>
      <c r="AK30" s="658">
        <v>0</v>
      </c>
      <c r="AL30" s="659"/>
      <c r="AM30" s="659"/>
      <c r="AN30" s="659"/>
      <c r="AO30" s="659"/>
      <c r="AP30" s="659"/>
      <c r="AQ30" s="658"/>
      <c r="AR30" s="659"/>
      <c r="AS30" s="659"/>
      <c r="AT30" s="659"/>
      <c r="AU30" s="659"/>
      <c r="AV30" s="659"/>
      <c r="AW30" s="658"/>
      <c r="AX30" s="659" t="s">
        <v>191</v>
      </c>
      <c r="AY30" s="659" t="s">
        <v>191</v>
      </c>
      <c r="AZ30" s="659" t="s">
        <v>191</v>
      </c>
      <c r="BA30" s="659" t="s">
        <v>191</v>
      </c>
      <c r="BB30" s="659"/>
      <c r="BC30" s="658" t="s">
        <v>191</v>
      </c>
      <c r="BD30" s="659"/>
      <c r="BE30" s="659"/>
      <c r="BF30" s="659"/>
      <c r="BG30" s="659"/>
      <c r="BH30" s="659"/>
      <c r="BI30" s="658"/>
      <c r="BJ30" s="659"/>
      <c r="BK30" s="659"/>
      <c r="BL30" s="659"/>
      <c r="BM30" s="659"/>
      <c r="BN30" s="659"/>
      <c r="BO30" s="658"/>
      <c r="BP30" s="659"/>
      <c r="BQ30" s="659"/>
      <c r="BR30" s="659"/>
      <c r="BS30" s="659"/>
      <c r="BT30" s="659"/>
      <c r="BU30" s="658"/>
      <c r="BV30" s="659"/>
      <c r="BW30" s="659"/>
      <c r="BX30" s="659"/>
      <c r="BY30" s="659"/>
      <c r="BZ30" s="659"/>
      <c r="CA30" s="658"/>
      <c r="CB30" s="659"/>
      <c r="CC30" s="659"/>
      <c r="CD30" s="659"/>
      <c r="CE30" s="659"/>
      <c r="CF30" s="659"/>
      <c r="CG30" s="658"/>
      <c r="CH30" s="659"/>
      <c r="CI30" s="659"/>
      <c r="CJ30" s="659"/>
      <c r="CK30" s="659"/>
      <c r="CL30" s="659"/>
      <c r="CM30" s="658"/>
      <c r="CN30" s="659"/>
      <c r="CO30" s="659"/>
      <c r="CP30" s="659"/>
      <c r="CQ30" s="659"/>
      <c r="CR30" s="659"/>
      <c r="CS30" s="658"/>
      <c r="CT30" s="659"/>
      <c r="CU30" s="659"/>
      <c r="CV30" s="659"/>
      <c r="CW30" s="659"/>
      <c r="CX30" s="659"/>
      <c r="CY30" s="658"/>
      <c r="CZ30" s="659"/>
      <c r="DA30" s="659"/>
      <c r="DB30" s="659"/>
      <c r="DC30" s="659"/>
      <c r="DD30" s="659"/>
      <c r="DE30" s="658"/>
      <c r="DF30" s="659"/>
      <c r="DG30" s="659"/>
      <c r="DH30" s="659"/>
      <c r="DI30" s="659"/>
      <c r="DJ30" s="659"/>
      <c r="DK30" s="658"/>
      <c r="DL30" s="658"/>
      <c r="DM30" s="659"/>
      <c r="DN30" s="659"/>
      <c r="DO30" s="659"/>
      <c r="DP30" s="659"/>
      <c r="DQ30" s="658"/>
      <c r="DR30" s="659"/>
      <c r="DS30" s="659"/>
      <c r="DT30" s="659"/>
      <c r="DU30" s="659"/>
      <c r="DV30" s="659"/>
      <c r="DW30" s="658"/>
      <c r="DX30" s="659"/>
      <c r="DY30" s="659"/>
      <c r="DZ30" s="659"/>
      <c r="EA30" s="659"/>
      <c r="EB30" s="659"/>
      <c r="EC30" s="658"/>
      <c r="ED30" s="659"/>
      <c r="EE30" s="659"/>
      <c r="EF30" s="659"/>
      <c r="EG30" s="659"/>
      <c r="EH30" s="659"/>
      <c r="EI30" s="658"/>
      <c r="EJ30" s="659"/>
      <c r="EK30" s="659"/>
      <c r="EL30" s="659"/>
      <c r="EM30" s="659"/>
      <c r="EN30" s="659"/>
      <c r="EO30" s="658"/>
      <c r="EP30" s="659"/>
      <c r="EQ30" s="659"/>
      <c r="ER30" s="659"/>
      <c r="ES30" s="659"/>
      <c r="ET30" s="659"/>
      <c r="EU30" s="658"/>
      <c r="EV30" s="659"/>
      <c r="EW30" s="659"/>
      <c r="EX30" s="659"/>
      <c r="EY30" s="659"/>
      <c r="EZ30" s="659"/>
      <c r="FA30" s="658"/>
      <c r="FJ30" s="692"/>
    </row>
    <row r="31" spans="1:166" x14ac:dyDescent="0.2">
      <c r="A31" s="648" t="s">
        <v>190</v>
      </c>
      <c r="B31" s="659">
        <v>0</v>
      </c>
      <c r="C31" s="658">
        <v>0</v>
      </c>
      <c r="D31" s="658">
        <v>0</v>
      </c>
      <c r="E31" s="658">
        <v>0</v>
      </c>
      <c r="F31" s="658">
        <v>0</v>
      </c>
      <c r="G31" s="658">
        <v>0</v>
      </c>
      <c r="H31" s="659">
        <v>0</v>
      </c>
      <c r="I31" s="659">
        <v>0</v>
      </c>
      <c r="J31" s="659">
        <v>0</v>
      </c>
      <c r="K31" s="659">
        <v>0</v>
      </c>
      <c r="L31" s="659">
        <v>0</v>
      </c>
      <c r="M31" s="658">
        <v>0</v>
      </c>
      <c r="N31" s="659">
        <v>0</v>
      </c>
      <c r="O31" s="659">
        <v>0</v>
      </c>
      <c r="P31" s="659">
        <v>0</v>
      </c>
      <c r="Q31" s="659">
        <v>0</v>
      </c>
      <c r="R31" s="659">
        <v>0</v>
      </c>
      <c r="S31" s="658">
        <v>0</v>
      </c>
      <c r="T31" s="659">
        <v>0</v>
      </c>
      <c r="U31" s="659">
        <v>0</v>
      </c>
      <c r="V31" s="659">
        <v>0</v>
      </c>
      <c r="W31" s="659">
        <v>0</v>
      </c>
      <c r="X31" s="659">
        <v>0</v>
      </c>
      <c r="Y31" s="658">
        <v>0</v>
      </c>
      <c r="Z31" s="659">
        <v>0</v>
      </c>
      <c r="AA31" s="659">
        <v>0</v>
      </c>
      <c r="AB31" s="659">
        <v>0</v>
      </c>
      <c r="AC31" s="659">
        <v>0</v>
      </c>
      <c r="AD31" s="659">
        <v>0</v>
      </c>
      <c r="AE31" s="658">
        <v>0</v>
      </c>
      <c r="AF31" s="659">
        <v>0</v>
      </c>
      <c r="AG31" s="659">
        <v>0</v>
      </c>
      <c r="AH31" s="659">
        <v>0</v>
      </c>
      <c r="AI31" s="659">
        <v>0</v>
      </c>
      <c r="AJ31" s="659">
        <v>0</v>
      </c>
      <c r="AK31" s="658">
        <v>0</v>
      </c>
      <c r="AL31" s="659">
        <v>0</v>
      </c>
      <c r="AM31" s="659">
        <v>0</v>
      </c>
      <c r="AN31" s="659">
        <v>0</v>
      </c>
      <c r="AO31" s="659">
        <v>0</v>
      </c>
      <c r="AP31" s="659">
        <v>0</v>
      </c>
      <c r="AQ31" s="658">
        <v>0</v>
      </c>
      <c r="AR31" s="659">
        <v>0</v>
      </c>
      <c r="AS31" s="659">
        <v>0</v>
      </c>
      <c r="AT31" s="659">
        <v>0</v>
      </c>
      <c r="AU31" s="659">
        <v>0</v>
      </c>
      <c r="AV31" s="659">
        <v>0</v>
      </c>
      <c r="AW31" s="658">
        <v>0</v>
      </c>
      <c r="AX31" s="659">
        <v>0</v>
      </c>
      <c r="AY31" s="659">
        <v>0</v>
      </c>
      <c r="AZ31" s="659">
        <v>0</v>
      </c>
      <c r="BA31" s="659">
        <v>0</v>
      </c>
      <c r="BB31" s="659">
        <v>0</v>
      </c>
      <c r="BC31" s="658">
        <v>0</v>
      </c>
      <c r="BD31" s="659">
        <v>0</v>
      </c>
      <c r="BE31" s="659">
        <v>0</v>
      </c>
      <c r="BF31" s="659">
        <v>0</v>
      </c>
      <c r="BG31" s="659">
        <v>0</v>
      </c>
      <c r="BH31" s="659">
        <v>0</v>
      </c>
      <c r="BI31" s="658">
        <v>0</v>
      </c>
      <c r="BJ31" s="659">
        <v>0</v>
      </c>
      <c r="BK31" s="659">
        <v>0</v>
      </c>
      <c r="BL31" s="659">
        <v>0</v>
      </c>
      <c r="BM31" s="659">
        <v>0</v>
      </c>
      <c r="BN31" s="659">
        <v>0</v>
      </c>
      <c r="BO31" s="658">
        <v>0</v>
      </c>
      <c r="BP31" s="659">
        <v>0</v>
      </c>
      <c r="BQ31" s="659">
        <v>0</v>
      </c>
      <c r="BR31" s="659">
        <v>0</v>
      </c>
      <c r="BS31" s="659">
        <v>0</v>
      </c>
      <c r="BT31" s="659">
        <v>0</v>
      </c>
      <c r="BU31" s="658">
        <v>0</v>
      </c>
      <c r="BV31" s="659">
        <v>0</v>
      </c>
      <c r="BW31" s="659">
        <v>0</v>
      </c>
      <c r="BX31" s="659">
        <v>0</v>
      </c>
      <c r="BY31" s="659">
        <v>0</v>
      </c>
      <c r="BZ31" s="659">
        <v>0</v>
      </c>
      <c r="CA31" s="658">
        <v>0</v>
      </c>
      <c r="CB31" s="659">
        <v>0</v>
      </c>
      <c r="CC31" s="659">
        <v>0</v>
      </c>
      <c r="CD31" s="659">
        <v>0</v>
      </c>
      <c r="CE31" s="659">
        <v>0</v>
      </c>
      <c r="CF31" s="659">
        <v>0</v>
      </c>
      <c r="CG31" s="658">
        <v>0</v>
      </c>
      <c r="CH31" s="659">
        <v>0</v>
      </c>
      <c r="CI31" s="659">
        <v>0</v>
      </c>
      <c r="CJ31" s="659">
        <v>0</v>
      </c>
      <c r="CK31" s="659">
        <v>0</v>
      </c>
      <c r="CL31" s="659">
        <v>0</v>
      </c>
      <c r="CM31" s="658">
        <v>0</v>
      </c>
      <c r="CN31" s="659">
        <v>0</v>
      </c>
      <c r="CO31" s="659">
        <v>0</v>
      </c>
      <c r="CP31" s="659">
        <v>0</v>
      </c>
      <c r="CQ31" s="659">
        <v>0</v>
      </c>
      <c r="CR31" s="659"/>
      <c r="CS31" s="658">
        <v>0</v>
      </c>
      <c r="CT31" s="659">
        <v>0</v>
      </c>
      <c r="CU31" s="659">
        <v>0</v>
      </c>
      <c r="CV31" s="659">
        <v>0</v>
      </c>
      <c r="CW31" s="659">
        <v>0</v>
      </c>
      <c r="CX31" s="659">
        <v>0</v>
      </c>
      <c r="CY31" s="658">
        <v>0</v>
      </c>
      <c r="CZ31" s="659">
        <v>0</v>
      </c>
      <c r="DA31" s="659">
        <v>0</v>
      </c>
      <c r="DB31" s="659">
        <v>0</v>
      </c>
      <c r="DC31" s="659">
        <v>0</v>
      </c>
      <c r="DD31" s="659">
        <v>0</v>
      </c>
      <c r="DE31" s="658">
        <v>0</v>
      </c>
      <c r="DF31" s="659">
        <v>0</v>
      </c>
      <c r="DG31" s="659">
        <v>0</v>
      </c>
      <c r="DH31" s="659">
        <v>0</v>
      </c>
      <c r="DI31" s="659">
        <v>0</v>
      </c>
      <c r="DJ31" s="659">
        <v>0</v>
      </c>
      <c r="DK31" s="658">
        <v>0</v>
      </c>
      <c r="DL31" s="658">
        <v>0</v>
      </c>
      <c r="DM31" s="659">
        <v>0</v>
      </c>
      <c r="DN31" s="659">
        <v>0</v>
      </c>
      <c r="DO31" s="659">
        <v>0</v>
      </c>
      <c r="DP31" s="659">
        <v>0</v>
      </c>
      <c r="DQ31" s="658">
        <v>0</v>
      </c>
      <c r="DR31" s="659">
        <v>0</v>
      </c>
      <c r="DS31" s="659">
        <v>0</v>
      </c>
      <c r="DT31" s="659">
        <v>0</v>
      </c>
      <c r="DU31" s="659">
        <v>0</v>
      </c>
      <c r="DV31" s="659">
        <v>0</v>
      </c>
      <c r="DW31" s="658">
        <v>0</v>
      </c>
      <c r="DX31" s="659">
        <v>0</v>
      </c>
      <c r="DY31" s="659">
        <v>0</v>
      </c>
      <c r="DZ31" s="659">
        <v>0</v>
      </c>
      <c r="EA31" s="659">
        <v>0</v>
      </c>
      <c r="EB31" s="659">
        <v>0</v>
      </c>
      <c r="EC31" s="658">
        <v>0</v>
      </c>
      <c r="ED31" s="659">
        <v>0</v>
      </c>
      <c r="EE31" s="659">
        <v>0</v>
      </c>
      <c r="EF31" s="659">
        <v>0</v>
      </c>
      <c r="EG31" s="659">
        <v>0</v>
      </c>
      <c r="EH31" s="659">
        <v>0</v>
      </c>
      <c r="EI31" s="658">
        <v>0</v>
      </c>
      <c r="EJ31" s="659">
        <v>0</v>
      </c>
      <c r="EK31" s="659">
        <v>0</v>
      </c>
      <c r="EL31" s="659">
        <v>0</v>
      </c>
      <c r="EM31" s="659">
        <v>0</v>
      </c>
      <c r="EN31" s="659">
        <v>0</v>
      </c>
      <c r="EO31" s="658">
        <v>0</v>
      </c>
      <c r="EP31" s="659">
        <v>0</v>
      </c>
      <c r="EQ31" s="659">
        <v>0</v>
      </c>
      <c r="ER31" s="659">
        <v>0</v>
      </c>
      <c r="ES31" s="659">
        <f>EM31+EG31+EA31+DU31+DO31+DI31+CW31+CQ31+CK31+CE31+W31+BY31+BS31+BM31+BG31+BA31+DC31+AU31+AO31+AI31+AC31+Q31+K31</f>
        <v>0</v>
      </c>
      <c r="ET31" s="659">
        <f>L31+R31+AD31+AJ31+AP31+AV31+BB31+BH31+BN31+BT31+BZ31+X31+CF31+CL31+CR31+CX31+DD31+DJ31+DP31+DV31+EB31+EH31+EN31</f>
        <v>0</v>
      </c>
      <c r="EU31" s="658">
        <v>0</v>
      </c>
      <c r="EV31" s="659">
        <v>0</v>
      </c>
      <c r="EW31" s="659">
        <v>0</v>
      </c>
      <c r="EX31" s="659">
        <v>0</v>
      </c>
      <c r="EY31" s="659">
        <f t="shared" ref="EY31:EZ34" si="5">E31+ES31</f>
        <v>0</v>
      </c>
      <c r="EZ31" s="659">
        <f t="shared" si="5"/>
        <v>0</v>
      </c>
      <c r="FA31" s="658">
        <v>0</v>
      </c>
      <c r="FJ31" s="692"/>
    </row>
    <row r="32" spans="1:166" x14ac:dyDescent="0.2">
      <c r="A32" s="648" t="s">
        <v>189</v>
      </c>
      <c r="B32" s="659">
        <v>0</v>
      </c>
      <c r="C32" s="658">
        <v>0</v>
      </c>
      <c r="D32" s="658">
        <v>0</v>
      </c>
      <c r="E32" s="658">
        <v>0</v>
      </c>
      <c r="F32" s="658">
        <v>0</v>
      </c>
      <c r="G32" s="658">
        <v>0</v>
      </c>
      <c r="H32" s="659">
        <v>0</v>
      </c>
      <c r="I32" s="659">
        <v>0</v>
      </c>
      <c r="J32" s="659">
        <v>0</v>
      </c>
      <c r="K32" s="659">
        <v>0</v>
      </c>
      <c r="L32" s="659">
        <v>0</v>
      </c>
      <c r="M32" s="658">
        <v>0</v>
      </c>
      <c r="N32" s="659">
        <v>0</v>
      </c>
      <c r="O32" s="659">
        <v>0</v>
      </c>
      <c r="P32" s="659">
        <v>0</v>
      </c>
      <c r="Q32" s="659">
        <v>0</v>
      </c>
      <c r="R32" s="659">
        <v>0</v>
      </c>
      <c r="S32" s="658">
        <v>0</v>
      </c>
      <c r="T32" s="659">
        <v>0</v>
      </c>
      <c r="U32" s="659">
        <v>0</v>
      </c>
      <c r="V32" s="659">
        <v>0</v>
      </c>
      <c r="W32" s="659">
        <v>0</v>
      </c>
      <c r="X32" s="659">
        <v>0</v>
      </c>
      <c r="Y32" s="658">
        <v>0</v>
      </c>
      <c r="Z32" s="659">
        <v>0</v>
      </c>
      <c r="AA32" s="659">
        <v>0</v>
      </c>
      <c r="AB32" s="659">
        <v>0</v>
      </c>
      <c r="AC32" s="659">
        <v>0</v>
      </c>
      <c r="AD32" s="659">
        <v>0</v>
      </c>
      <c r="AE32" s="658">
        <v>0</v>
      </c>
      <c r="AF32" s="659">
        <v>0</v>
      </c>
      <c r="AG32" s="659">
        <v>0</v>
      </c>
      <c r="AH32" s="659">
        <v>0</v>
      </c>
      <c r="AI32" s="659">
        <v>0</v>
      </c>
      <c r="AJ32" s="659">
        <v>0</v>
      </c>
      <c r="AK32" s="658">
        <v>0</v>
      </c>
      <c r="AL32" s="659">
        <v>0</v>
      </c>
      <c r="AM32" s="659">
        <v>0</v>
      </c>
      <c r="AN32" s="659">
        <v>0</v>
      </c>
      <c r="AO32" s="659">
        <v>0</v>
      </c>
      <c r="AP32" s="659">
        <v>0</v>
      </c>
      <c r="AQ32" s="658">
        <v>0</v>
      </c>
      <c r="AR32" s="659">
        <v>0</v>
      </c>
      <c r="AS32" s="659">
        <v>0</v>
      </c>
      <c r="AT32" s="659">
        <v>0</v>
      </c>
      <c r="AU32" s="659">
        <v>0</v>
      </c>
      <c r="AV32" s="659">
        <v>0</v>
      </c>
      <c r="AW32" s="658">
        <v>0</v>
      </c>
      <c r="AX32" s="659">
        <v>0</v>
      </c>
      <c r="AY32" s="659">
        <v>0</v>
      </c>
      <c r="AZ32" s="659">
        <v>0</v>
      </c>
      <c r="BA32" s="659">
        <v>0</v>
      </c>
      <c r="BB32" s="659">
        <v>0</v>
      </c>
      <c r="BC32" s="658">
        <v>0</v>
      </c>
      <c r="BD32" s="659">
        <v>0</v>
      </c>
      <c r="BE32" s="659">
        <v>0</v>
      </c>
      <c r="BF32" s="659">
        <v>0</v>
      </c>
      <c r="BG32" s="659">
        <v>0</v>
      </c>
      <c r="BH32" s="659">
        <v>0</v>
      </c>
      <c r="BI32" s="658">
        <v>0</v>
      </c>
      <c r="BJ32" s="659">
        <v>0</v>
      </c>
      <c r="BK32" s="659">
        <v>0</v>
      </c>
      <c r="BL32" s="659">
        <v>0</v>
      </c>
      <c r="BM32" s="659">
        <v>0</v>
      </c>
      <c r="BN32" s="659">
        <v>0</v>
      </c>
      <c r="BO32" s="658">
        <v>0</v>
      </c>
      <c r="BP32" s="659">
        <v>0</v>
      </c>
      <c r="BQ32" s="659">
        <v>0</v>
      </c>
      <c r="BR32" s="659">
        <v>0</v>
      </c>
      <c r="BS32" s="659">
        <v>0</v>
      </c>
      <c r="BT32" s="659">
        <v>0</v>
      </c>
      <c r="BU32" s="658">
        <v>0</v>
      </c>
      <c r="BV32" s="659">
        <v>0</v>
      </c>
      <c r="BW32" s="659">
        <v>0</v>
      </c>
      <c r="BX32" s="659">
        <v>0</v>
      </c>
      <c r="BY32" s="659">
        <v>0</v>
      </c>
      <c r="BZ32" s="659">
        <v>0</v>
      </c>
      <c r="CA32" s="658">
        <v>0</v>
      </c>
      <c r="CB32" s="659">
        <v>0</v>
      </c>
      <c r="CC32" s="659">
        <v>0</v>
      </c>
      <c r="CD32" s="659">
        <v>0</v>
      </c>
      <c r="CE32" s="659">
        <v>0</v>
      </c>
      <c r="CF32" s="659">
        <v>0</v>
      </c>
      <c r="CG32" s="658">
        <v>0</v>
      </c>
      <c r="CH32" s="659">
        <v>0</v>
      </c>
      <c r="CI32" s="659">
        <v>0</v>
      </c>
      <c r="CJ32" s="659">
        <v>0</v>
      </c>
      <c r="CK32" s="659">
        <v>0</v>
      </c>
      <c r="CL32" s="659">
        <v>0</v>
      </c>
      <c r="CM32" s="658">
        <v>0</v>
      </c>
      <c r="CN32" s="659">
        <v>0</v>
      </c>
      <c r="CO32" s="659">
        <v>0</v>
      </c>
      <c r="CP32" s="659">
        <v>0</v>
      </c>
      <c r="CQ32" s="659">
        <v>0</v>
      </c>
      <c r="CR32" s="659"/>
      <c r="CS32" s="658">
        <v>0</v>
      </c>
      <c r="CT32" s="659">
        <v>0</v>
      </c>
      <c r="CU32" s="659">
        <v>0</v>
      </c>
      <c r="CV32" s="659">
        <v>0</v>
      </c>
      <c r="CW32" s="659">
        <v>0</v>
      </c>
      <c r="CX32" s="659">
        <v>0</v>
      </c>
      <c r="CY32" s="658">
        <v>0</v>
      </c>
      <c r="CZ32" s="659">
        <v>0</v>
      </c>
      <c r="DA32" s="659">
        <v>0</v>
      </c>
      <c r="DB32" s="659">
        <v>0</v>
      </c>
      <c r="DC32" s="659">
        <v>0</v>
      </c>
      <c r="DD32" s="659">
        <v>0</v>
      </c>
      <c r="DE32" s="658">
        <v>0</v>
      </c>
      <c r="DF32" s="659">
        <v>0</v>
      </c>
      <c r="DG32" s="659">
        <v>0</v>
      </c>
      <c r="DH32" s="659">
        <v>0</v>
      </c>
      <c r="DI32" s="659">
        <v>0</v>
      </c>
      <c r="DJ32" s="659">
        <v>0</v>
      </c>
      <c r="DK32" s="658">
        <v>0</v>
      </c>
      <c r="DL32" s="658">
        <v>0</v>
      </c>
      <c r="DM32" s="659">
        <v>0</v>
      </c>
      <c r="DN32" s="659">
        <v>0</v>
      </c>
      <c r="DO32" s="659">
        <v>0</v>
      </c>
      <c r="DP32" s="659">
        <v>0</v>
      </c>
      <c r="DQ32" s="658">
        <v>0</v>
      </c>
      <c r="DR32" s="659">
        <v>0</v>
      </c>
      <c r="DS32" s="659">
        <v>0</v>
      </c>
      <c r="DT32" s="659">
        <v>0</v>
      </c>
      <c r="DU32" s="659">
        <v>0</v>
      </c>
      <c r="DV32" s="659">
        <v>0</v>
      </c>
      <c r="DW32" s="658">
        <v>0</v>
      </c>
      <c r="DX32" s="659">
        <v>0</v>
      </c>
      <c r="DY32" s="659">
        <v>0</v>
      </c>
      <c r="DZ32" s="659">
        <v>0</v>
      </c>
      <c r="EA32" s="659">
        <v>0</v>
      </c>
      <c r="EB32" s="659">
        <v>0</v>
      </c>
      <c r="EC32" s="658">
        <v>0</v>
      </c>
      <c r="ED32" s="659">
        <v>0</v>
      </c>
      <c r="EE32" s="659">
        <v>0</v>
      </c>
      <c r="EF32" s="659">
        <v>0</v>
      </c>
      <c r="EG32" s="659">
        <v>0</v>
      </c>
      <c r="EH32" s="659">
        <v>0</v>
      </c>
      <c r="EI32" s="658">
        <v>0</v>
      </c>
      <c r="EJ32" s="659">
        <v>0</v>
      </c>
      <c r="EK32" s="659">
        <v>0</v>
      </c>
      <c r="EL32" s="659">
        <v>0</v>
      </c>
      <c r="EM32" s="659">
        <v>0</v>
      </c>
      <c r="EN32" s="659">
        <v>0</v>
      </c>
      <c r="EO32" s="658">
        <v>0</v>
      </c>
      <c r="EP32" s="659">
        <v>0</v>
      </c>
      <c r="EQ32" s="659">
        <v>0</v>
      </c>
      <c r="ER32" s="659">
        <v>0</v>
      </c>
      <c r="ES32" s="659">
        <f>EM32+EG32+EA32+DU32+DO32+DI32+CW32+CQ32+CK32+CE32+W32+BY32+BS32+BM32+BG32+BA32+DC32+AU32+AO32+AI32+AC32+Q32+K32</f>
        <v>0</v>
      </c>
      <c r="ET32" s="659">
        <f>L32+R32+AD32+AJ32+AP32+AV32+BB32+BH32+BN32+BT32+BZ32+X32+CF32+CL32+CR32+CX32+DD32+DJ32+DP32+DV32+EB32+EH32+EN32</f>
        <v>0</v>
      </c>
      <c r="EU32" s="658">
        <v>0</v>
      </c>
      <c r="EV32" s="659">
        <v>0</v>
      </c>
      <c r="EW32" s="659">
        <v>0</v>
      </c>
      <c r="EX32" s="659">
        <v>0</v>
      </c>
      <c r="EY32" s="659">
        <f t="shared" si="5"/>
        <v>0</v>
      </c>
      <c r="EZ32" s="659">
        <f t="shared" si="5"/>
        <v>0</v>
      </c>
      <c r="FA32" s="658">
        <v>0</v>
      </c>
      <c r="FJ32" s="692"/>
    </row>
    <row r="33" spans="1:166" x14ac:dyDescent="0.2">
      <c r="A33" s="648" t="s">
        <v>188</v>
      </c>
      <c r="B33" s="659">
        <v>0</v>
      </c>
      <c r="C33" s="658">
        <v>0</v>
      </c>
      <c r="D33" s="658">
        <v>0</v>
      </c>
      <c r="E33" s="658">
        <v>0</v>
      </c>
      <c r="F33" s="658">
        <v>0</v>
      </c>
      <c r="G33" s="658">
        <v>0</v>
      </c>
      <c r="H33" s="659">
        <v>0</v>
      </c>
      <c r="I33" s="659">
        <v>0</v>
      </c>
      <c r="J33" s="659">
        <v>0</v>
      </c>
      <c r="K33" s="659">
        <v>0</v>
      </c>
      <c r="L33" s="659">
        <v>0</v>
      </c>
      <c r="M33" s="658">
        <v>0</v>
      </c>
      <c r="N33" s="659">
        <v>0</v>
      </c>
      <c r="O33" s="659">
        <v>0</v>
      </c>
      <c r="P33" s="659">
        <v>0</v>
      </c>
      <c r="Q33" s="659">
        <v>0</v>
      </c>
      <c r="R33" s="659">
        <v>0</v>
      </c>
      <c r="S33" s="658">
        <v>0</v>
      </c>
      <c r="T33" s="659">
        <v>0</v>
      </c>
      <c r="U33" s="659">
        <v>0</v>
      </c>
      <c r="V33" s="659">
        <v>0</v>
      </c>
      <c r="W33" s="659">
        <v>0</v>
      </c>
      <c r="X33" s="659">
        <v>0</v>
      </c>
      <c r="Y33" s="658">
        <v>0</v>
      </c>
      <c r="Z33" s="659">
        <v>0</v>
      </c>
      <c r="AA33" s="659">
        <v>0</v>
      </c>
      <c r="AB33" s="659">
        <v>0</v>
      </c>
      <c r="AC33" s="659">
        <v>0</v>
      </c>
      <c r="AD33" s="659">
        <v>0</v>
      </c>
      <c r="AE33" s="658">
        <v>0</v>
      </c>
      <c r="AF33" s="659">
        <v>0</v>
      </c>
      <c r="AG33" s="659">
        <v>0</v>
      </c>
      <c r="AH33" s="659">
        <v>0</v>
      </c>
      <c r="AI33" s="659">
        <v>0</v>
      </c>
      <c r="AJ33" s="659">
        <v>0</v>
      </c>
      <c r="AK33" s="658">
        <v>0</v>
      </c>
      <c r="AL33" s="659">
        <v>0</v>
      </c>
      <c r="AM33" s="659">
        <v>0</v>
      </c>
      <c r="AN33" s="659">
        <v>0</v>
      </c>
      <c r="AO33" s="659">
        <v>0</v>
      </c>
      <c r="AP33" s="659">
        <v>0</v>
      </c>
      <c r="AQ33" s="658">
        <v>0</v>
      </c>
      <c r="AR33" s="659">
        <v>0</v>
      </c>
      <c r="AS33" s="659">
        <v>0</v>
      </c>
      <c r="AT33" s="659">
        <v>0</v>
      </c>
      <c r="AU33" s="659">
        <v>0</v>
      </c>
      <c r="AV33" s="659">
        <v>0</v>
      </c>
      <c r="AW33" s="658">
        <v>0</v>
      </c>
      <c r="AX33" s="659">
        <v>0</v>
      </c>
      <c r="AY33" s="659">
        <v>0</v>
      </c>
      <c r="AZ33" s="659">
        <v>0</v>
      </c>
      <c r="BA33" s="659">
        <v>0</v>
      </c>
      <c r="BB33" s="659">
        <v>0</v>
      </c>
      <c r="BC33" s="658">
        <v>0</v>
      </c>
      <c r="BD33" s="659">
        <v>0</v>
      </c>
      <c r="BE33" s="659">
        <v>0</v>
      </c>
      <c r="BF33" s="659">
        <v>0</v>
      </c>
      <c r="BG33" s="659">
        <v>0</v>
      </c>
      <c r="BH33" s="659">
        <v>0</v>
      </c>
      <c r="BI33" s="658">
        <v>0</v>
      </c>
      <c r="BJ33" s="659">
        <v>0</v>
      </c>
      <c r="BK33" s="659">
        <v>0</v>
      </c>
      <c r="BL33" s="659">
        <v>0</v>
      </c>
      <c r="BM33" s="659">
        <v>0</v>
      </c>
      <c r="BN33" s="659">
        <v>0</v>
      </c>
      <c r="BO33" s="658">
        <v>0</v>
      </c>
      <c r="BP33" s="659">
        <v>0</v>
      </c>
      <c r="BQ33" s="659">
        <v>0</v>
      </c>
      <c r="BR33" s="659">
        <v>0</v>
      </c>
      <c r="BS33" s="659">
        <v>0</v>
      </c>
      <c r="BT33" s="659">
        <v>0</v>
      </c>
      <c r="BU33" s="658">
        <v>0</v>
      </c>
      <c r="BV33" s="659">
        <v>0</v>
      </c>
      <c r="BW33" s="659">
        <v>0</v>
      </c>
      <c r="BX33" s="659">
        <v>0</v>
      </c>
      <c r="BY33" s="659">
        <v>0</v>
      </c>
      <c r="BZ33" s="659">
        <v>0</v>
      </c>
      <c r="CA33" s="658">
        <v>0</v>
      </c>
      <c r="CB33" s="659">
        <v>0</v>
      </c>
      <c r="CC33" s="659">
        <v>0</v>
      </c>
      <c r="CD33" s="659">
        <v>0</v>
      </c>
      <c r="CE33" s="659">
        <v>0</v>
      </c>
      <c r="CF33" s="659">
        <v>0</v>
      </c>
      <c r="CG33" s="658">
        <v>0</v>
      </c>
      <c r="CH33" s="659">
        <v>0</v>
      </c>
      <c r="CI33" s="659">
        <v>0</v>
      </c>
      <c r="CJ33" s="659">
        <v>0</v>
      </c>
      <c r="CK33" s="659">
        <v>0</v>
      </c>
      <c r="CL33" s="659">
        <v>0</v>
      </c>
      <c r="CM33" s="658">
        <v>0</v>
      </c>
      <c r="CN33" s="659">
        <v>0</v>
      </c>
      <c r="CO33" s="659">
        <v>0</v>
      </c>
      <c r="CP33" s="659">
        <v>0</v>
      </c>
      <c r="CQ33" s="659">
        <v>0</v>
      </c>
      <c r="CR33" s="659">
        <v>0</v>
      </c>
      <c r="CS33" s="658">
        <v>0</v>
      </c>
      <c r="CT33" s="659">
        <v>0</v>
      </c>
      <c r="CU33" s="659">
        <v>0</v>
      </c>
      <c r="CV33" s="659">
        <v>0</v>
      </c>
      <c r="CW33" s="659">
        <v>0</v>
      </c>
      <c r="CX33" s="659">
        <v>0</v>
      </c>
      <c r="CY33" s="658">
        <v>0</v>
      </c>
      <c r="CZ33" s="659">
        <v>0</v>
      </c>
      <c r="DA33" s="659">
        <v>0</v>
      </c>
      <c r="DB33" s="659">
        <v>0</v>
      </c>
      <c r="DC33" s="659">
        <v>0</v>
      </c>
      <c r="DD33" s="659">
        <v>0</v>
      </c>
      <c r="DE33" s="658">
        <v>0</v>
      </c>
      <c r="DF33" s="659">
        <v>0</v>
      </c>
      <c r="DG33" s="659">
        <v>0</v>
      </c>
      <c r="DH33" s="659">
        <v>0</v>
      </c>
      <c r="DI33" s="659">
        <v>0</v>
      </c>
      <c r="DJ33" s="659">
        <v>0</v>
      </c>
      <c r="DK33" s="658">
        <v>0</v>
      </c>
      <c r="DL33" s="658">
        <v>0</v>
      </c>
      <c r="DM33" s="659">
        <v>0</v>
      </c>
      <c r="DN33" s="659">
        <v>0</v>
      </c>
      <c r="DO33" s="659">
        <v>0</v>
      </c>
      <c r="DP33" s="659">
        <v>0</v>
      </c>
      <c r="DQ33" s="658">
        <v>0</v>
      </c>
      <c r="DR33" s="659">
        <v>0</v>
      </c>
      <c r="DS33" s="659">
        <v>0</v>
      </c>
      <c r="DT33" s="659">
        <v>0</v>
      </c>
      <c r="DU33" s="659">
        <v>0</v>
      </c>
      <c r="DV33" s="659">
        <v>0</v>
      </c>
      <c r="DW33" s="658">
        <v>0</v>
      </c>
      <c r="DX33" s="659">
        <v>0</v>
      </c>
      <c r="DY33" s="659">
        <v>0</v>
      </c>
      <c r="DZ33" s="659">
        <v>0</v>
      </c>
      <c r="EA33" s="659">
        <v>0</v>
      </c>
      <c r="EB33" s="659">
        <v>0</v>
      </c>
      <c r="EC33" s="658">
        <v>0</v>
      </c>
      <c r="ED33" s="659">
        <v>0</v>
      </c>
      <c r="EE33" s="659">
        <v>0</v>
      </c>
      <c r="EF33" s="659">
        <v>0</v>
      </c>
      <c r="EG33" s="659">
        <v>0</v>
      </c>
      <c r="EH33" s="659">
        <v>0</v>
      </c>
      <c r="EI33" s="658">
        <v>0</v>
      </c>
      <c r="EJ33" s="659">
        <v>0</v>
      </c>
      <c r="EK33" s="659">
        <v>0</v>
      </c>
      <c r="EL33" s="659">
        <v>0</v>
      </c>
      <c r="EM33" s="659">
        <v>0</v>
      </c>
      <c r="EN33" s="659">
        <v>0</v>
      </c>
      <c r="EO33" s="658">
        <v>0</v>
      </c>
      <c r="EP33" s="659">
        <v>0</v>
      </c>
      <c r="EQ33" s="659">
        <v>0</v>
      </c>
      <c r="ER33" s="659">
        <v>0</v>
      </c>
      <c r="ES33" s="659">
        <f>EM33+EG33+EA33+DU33+DO33+DI33+CW33+CQ33+CK33+CE33+W33+BY33+BS33+BM33+BG33+BA33+DC33+AU33+AO33+AI33+AC33+Q33+K33</f>
        <v>0</v>
      </c>
      <c r="ET33" s="659">
        <f>L33+R33+AD33+AJ33+AP33+AV33+BB33+BH33+BN33+BT33+BZ33+X33+CF33+CL33+CR33+CX33+DD33+DJ33+DP33+DV33+EB33+EH33+EN33</f>
        <v>0</v>
      </c>
      <c r="EU33" s="658">
        <v>0</v>
      </c>
      <c r="EV33" s="659">
        <v>0</v>
      </c>
      <c r="EW33" s="659">
        <v>0</v>
      </c>
      <c r="EX33" s="659">
        <v>0</v>
      </c>
      <c r="EY33" s="659">
        <f t="shared" si="5"/>
        <v>0</v>
      </c>
      <c r="EZ33" s="659">
        <f t="shared" si="5"/>
        <v>0</v>
      </c>
      <c r="FA33" s="658">
        <v>0</v>
      </c>
      <c r="FJ33" s="692"/>
    </row>
    <row r="34" spans="1:166" x14ac:dyDescent="0.2">
      <c r="A34" s="648" t="s">
        <v>211</v>
      </c>
      <c r="B34" s="659">
        <v>0</v>
      </c>
      <c r="C34" s="658">
        <v>0</v>
      </c>
      <c r="D34" s="658">
        <v>0</v>
      </c>
      <c r="E34" s="658">
        <v>0</v>
      </c>
      <c r="F34" s="658">
        <v>0</v>
      </c>
      <c r="G34" s="658">
        <v>0</v>
      </c>
      <c r="H34" s="659">
        <v>0</v>
      </c>
      <c r="I34" s="659">
        <v>0</v>
      </c>
      <c r="J34" s="659">
        <v>0</v>
      </c>
      <c r="K34" s="659">
        <v>0</v>
      </c>
      <c r="L34" s="659">
        <v>0</v>
      </c>
      <c r="M34" s="658">
        <v>0</v>
      </c>
      <c r="N34" s="659">
        <v>0</v>
      </c>
      <c r="O34" s="659">
        <v>0</v>
      </c>
      <c r="P34" s="659">
        <v>0</v>
      </c>
      <c r="Q34" s="659">
        <v>0</v>
      </c>
      <c r="R34" s="659">
        <v>0</v>
      </c>
      <c r="S34" s="658">
        <v>0</v>
      </c>
      <c r="T34" s="659">
        <v>0</v>
      </c>
      <c r="U34" s="659">
        <v>0</v>
      </c>
      <c r="V34" s="659">
        <v>0</v>
      </c>
      <c r="W34" s="659">
        <v>0</v>
      </c>
      <c r="X34" s="659">
        <v>0</v>
      </c>
      <c r="Y34" s="658">
        <v>0</v>
      </c>
      <c r="Z34" s="659">
        <v>0</v>
      </c>
      <c r="AA34" s="659">
        <v>0</v>
      </c>
      <c r="AB34" s="659">
        <v>0</v>
      </c>
      <c r="AC34" s="659">
        <v>0</v>
      </c>
      <c r="AD34" s="659">
        <v>0</v>
      </c>
      <c r="AE34" s="658">
        <v>0</v>
      </c>
      <c r="AF34" s="659">
        <v>0</v>
      </c>
      <c r="AG34" s="659">
        <v>0</v>
      </c>
      <c r="AH34" s="659">
        <v>0</v>
      </c>
      <c r="AI34" s="659">
        <v>0</v>
      </c>
      <c r="AJ34" s="659">
        <v>0</v>
      </c>
      <c r="AK34" s="658">
        <v>0</v>
      </c>
      <c r="AL34" s="659">
        <v>0</v>
      </c>
      <c r="AM34" s="659">
        <v>0</v>
      </c>
      <c r="AN34" s="659">
        <v>0</v>
      </c>
      <c r="AO34" s="659">
        <v>0</v>
      </c>
      <c r="AP34" s="659">
        <v>0</v>
      </c>
      <c r="AQ34" s="658">
        <v>0</v>
      </c>
      <c r="AR34" s="659">
        <v>0</v>
      </c>
      <c r="AS34" s="659">
        <v>0</v>
      </c>
      <c r="AT34" s="659">
        <v>0</v>
      </c>
      <c r="AU34" s="659">
        <v>0</v>
      </c>
      <c r="AV34" s="659">
        <v>0</v>
      </c>
      <c r="AW34" s="658">
        <v>0</v>
      </c>
      <c r="AX34" s="659">
        <v>0</v>
      </c>
      <c r="AY34" s="659">
        <v>0</v>
      </c>
      <c r="AZ34" s="659">
        <v>0</v>
      </c>
      <c r="BA34" s="659">
        <v>0</v>
      </c>
      <c r="BB34" s="659">
        <v>0</v>
      </c>
      <c r="BC34" s="658">
        <v>0</v>
      </c>
      <c r="BD34" s="659">
        <v>0</v>
      </c>
      <c r="BE34" s="659">
        <v>0</v>
      </c>
      <c r="BF34" s="659">
        <v>0</v>
      </c>
      <c r="BG34" s="659">
        <v>0</v>
      </c>
      <c r="BH34" s="659">
        <v>0</v>
      </c>
      <c r="BI34" s="658">
        <v>0</v>
      </c>
      <c r="BJ34" s="659">
        <v>0</v>
      </c>
      <c r="BK34" s="659">
        <v>0</v>
      </c>
      <c r="BL34" s="659">
        <v>0</v>
      </c>
      <c r="BM34" s="659">
        <v>0</v>
      </c>
      <c r="BN34" s="659">
        <v>0</v>
      </c>
      <c r="BO34" s="658">
        <v>0</v>
      </c>
      <c r="BP34" s="659">
        <v>0</v>
      </c>
      <c r="BQ34" s="659">
        <v>0</v>
      </c>
      <c r="BR34" s="659">
        <v>0</v>
      </c>
      <c r="BS34" s="659">
        <v>0</v>
      </c>
      <c r="BT34" s="659">
        <v>0</v>
      </c>
      <c r="BU34" s="658">
        <v>0</v>
      </c>
      <c r="BV34" s="659">
        <v>0</v>
      </c>
      <c r="BW34" s="659">
        <v>0</v>
      </c>
      <c r="BX34" s="659">
        <v>0</v>
      </c>
      <c r="BY34" s="659">
        <v>0</v>
      </c>
      <c r="BZ34" s="659">
        <v>0</v>
      </c>
      <c r="CA34" s="658">
        <v>0</v>
      </c>
      <c r="CB34" s="659">
        <v>0</v>
      </c>
      <c r="CC34" s="659">
        <v>0</v>
      </c>
      <c r="CD34" s="659">
        <v>0</v>
      </c>
      <c r="CE34" s="659">
        <v>0</v>
      </c>
      <c r="CF34" s="659">
        <v>0</v>
      </c>
      <c r="CG34" s="658">
        <v>0</v>
      </c>
      <c r="CH34" s="659">
        <v>0</v>
      </c>
      <c r="CI34" s="659">
        <v>0</v>
      </c>
      <c r="CJ34" s="659">
        <v>0</v>
      </c>
      <c r="CK34" s="659">
        <v>0</v>
      </c>
      <c r="CL34" s="659">
        <v>0</v>
      </c>
      <c r="CM34" s="658">
        <v>0</v>
      </c>
      <c r="CN34" s="659">
        <v>0</v>
      </c>
      <c r="CO34" s="659">
        <v>0</v>
      </c>
      <c r="CP34" s="659">
        <v>0</v>
      </c>
      <c r="CQ34" s="659">
        <v>0</v>
      </c>
      <c r="CR34" s="659">
        <v>0</v>
      </c>
      <c r="CS34" s="658">
        <v>0</v>
      </c>
      <c r="CT34" s="659">
        <v>0</v>
      </c>
      <c r="CU34" s="659">
        <v>0</v>
      </c>
      <c r="CV34" s="659">
        <v>0</v>
      </c>
      <c r="CW34" s="659">
        <v>0</v>
      </c>
      <c r="CX34" s="659">
        <v>0</v>
      </c>
      <c r="CY34" s="658">
        <v>0</v>
      </c>
      <c r="CZ34" s="659">
        <v>0</v>
      </c>
      <c r="DA34" s="659">
        <v>0</v>
      </c>
      <c r="DB34" s="659">
        <v>0</v>
      </c>
      <c r="DC34" s="659">
        <v>0</v>
      </c>
      <c r="DD34" s="659">
        <v>0</v>
      </c>
      <c r="DE34" s="658">
        <v>0</v>
      </c>
      <c r="DF34" s="659">
        <v>0</v>
      </c>
      <c r="DG34" s="659">
        <v>0</v>
      </c>
      <c r="DH34" s="659">
        <v>0</v>
      </c>
      <c r="DI34" s="659">
        <v>0</v>
      </c>
      <c r="DJ34" s="659">
        <v>0</v>
      </c>
      <c r="DK34" s="658">
        <v>0</v>
      </c>
      <c r="DL34" s="658">
        <v>0</v>
      </c>
      <c r="DM34" s="659">
        <v>0</v>
      </c>
      <c r="DN34" s="659">
        <v>0</v>
      </c>
      <c r="DO34" s="659">
        <v>0</v>
      </c>
      <c r="DP34" s="659">
        <v>0</v>
      </c>
      <c r="DQ34" s="658">
        <v>0</v>
      </c>
      <c r="DR34" s="659">
        <v>0</v>
      </c>
      <c r="DS34" s="659">
        <v>0</v>
      </c>
      <c r="DT34" s="659">
        <v>0</v>
      </c>
      <c r="DU34" s="659">
        <v>0</v>
      </c>
      <c r="DV34" s="659">
        <v>0</v>
      </c>
      <c r="DW34" s="658">
        <v>0</v>
      </c>
      <c r="DX34" s="659">
        <v>0</v>
      </c>
      <c r="DY34" s="659">
        <v>0</v>
      </c>
      <c r="DZ34" s="659">
        <v>0</v>
      </c>
      <c r="EA34" s="659">
        <v>0</v>
      </c>
      <c r="EB34" s="659">
        <v>0</v>
      </c>
      <c r="EC34" s="658">
        <v>0</v>
      </c>
      <c r="ED34" s="659">
        <v>0</v>
      </c>
      <c r="EE34" s="659">
        <v>0</v>
      </c>
      <c r="EF34" s="659">
        <v>0</v>
      </c>
      <c r="EG34" s="659">
        <v>0</v>
      </c>
      <c r="EH34" s="659">
        <v>0</v>
      </c>
      <c r="EI34" s="658">
        <v>0</v>
      </c>
      <c r="EJ34" s="659">
        <v>0</v>
      </c>
      <c r="EK34" s="659">
        <v>0</v>
      </c>
      <c r="EL34" s="659">
        <v>0</v>
      </c>
      <c r="EM34" s="659">
        <v>0</v>
      </c>
      <c r="EN34" s="659">
        <v>0</v>
      </c>
      <c r="EO34" s="658">
        <v>0</v>
      </c>
      <c r="EP34" s="659">
        <v>0</v>
      </c>
      <c r="EQ34" s="659">
        <v>0</v>
      </c>
      <c r="ER34" s="659">
        <v>0</v>
      </c>
      <c r="ES34" s="659">
        <f>EM34+EG34+EA34+DU34+DO34+DI34+CW34+CQ34+CK34+CE34+W34+BY34+BS34+BM34+BG34+BA34+DC34+AU34+AO34+AI34+AC34+Q34+K34</f>
        <v>0</v>
      </c>
      <c r="ET34" s="659">
        <f>L34+R34+AD34+AJ34+AP34+AV34+BB34+BH34+BN34+BT34+BZ34+X34+CF34+CL34+CR34+CX34+DD34+DJ34+DP34+DV34+EB34+EH34+EN34</f>
        <v>0</v>
      </c>
      <c r="EU34" s="658">
        <v>0</v>
      </c>
      <c r="EV34" s="659">
        <v>0</v>
      </c>
      <c r="EW34" s="659">
        <v>0</v>
      </c>
      <c r="EX34" s="659">
        <v>0</v>
      </c>
      <c r="EY34" s="659">
        <f t="shared" si="5"/>
        <v>0</v>
      </c>
      <c r="EZ34" s="659">
        <f t="shared" si="5"/>
        <v>0</v>
      </c>
      <c r="FA34" s="658">
        <v>0</v>
      </c>
      <c r="FJ34" s="692"/>
    </row>
    <row r="35" spans="1:166" x14ac:dyDescent="0.2">
      <c r="A35" s="647" t="s">
        <v>210</v>
      </c>
      <c r="B35" s="659"/>
      <c r="C35" s="658"/>
      <c r="D35" s="658"/>
      <c r="E35" s="658"/>
      <c r="F35" s="658"/>
      <c r="G35" s="658"/>
      <c r="H35" s="695"/>
      <c r="I35" s="695"/>
      <c r="J35" s="695"/>
      <c r="K35" s="695"/>
      <c r="L35" s="695"/>
      <c r="M35" s="658"/>
      <c r="N35" s="659"/>
      <c r="O35" s="659"/>
      <c r="P35" s="659"/>
      <c r="Q35" s="659"/>
      <c r="R35" s="659"/>
      <c r="S35" s="658"/>
      <c r="T35" s="659"/>
      <c r="U35" s="659"/>
      <c r="V35" s="659"/>
      <c r="W35" s="659"/>
      <c r="X35" s="659"/>
      <c r="Y35" s="658">
        <v>0</v>
      </c>
      <c r="Z35" s="659"/>
      <c r="AA35" s="659"/>
      <c r="AB35" s="659"/>
      <c r="AC35" s="659"/>
      <c r="AD35" s="659"/>
      <c r="AE35" s="658"/>
      <c r="AF35" s="659"/>
      <c r="AG35" s="659"/>
      <c r="AH35" s="659"/>
      <c r="AI35" s="659"/>
      <c r="AJ35" s="659"/>
      <c r="AK35" s="658">
        <v>0</v>
      </c>
      <c r="AL35" s="659"/>
      <c r="AM35" s="659"/>
      <c r="AN35" s="659"/>
      <c r="AO35" s="659"/>
      <c r="AP35" s="659"/>
      <c r="AQ35" s="658"/>
      <c r="AR35" s="659"/>
      <c r="AS35" s="659"/>
      <c r="AT35" s="659"/>
      <c r="AU35" s="659"/>
      <c r="AV35" s="659"/>
      <c r="AW35" s="658"/>
      <c r="AX35" s="659" t="s">
        <v>191</v>
      </c>
      <c r="AY35" s="659" t="s">
        <v>191</v>
      </c>
      <c r="AZ35" s="659" t="s">
        <v>191</v>
      </c>
      <c r="BA35" s="659" t="s">
        <v>191</v>
      </c>
      <c r="BB35" s="659"/>
      <c r="BC35" s="658" t="s">
        <v>191</v>
      </c>
      <c r="BD35" s="659"/>
      <c r="BE35" s="659"/>
      <c r="BF35" s="659"/>
      <c r="BG35" s="659"/>
      <c r="BH35" s="659"/>
      <c r="BI35" s="658"/>
      <c r="BJ35" s="659"/>
      <c r="BK35" s="659"/>
      <c r="BL35" s="659"/>
      <c r="BM35" s="659"/>
      <c r="BN35" s="659"/>
      <c r="BO35" s="658"/>
      <c r="BP35" s="659"/>
      <c r="BQ35" s="659"/>
      <c r="BR35" s="659"/>
      <c r="BS35" s="659"/>
      <c r="BT35" s="659"/>
      <c r="BU35" s="658"/>
      <c r="BV35" s="659"/>
      <c r="BW35" s="659"/>
      <c r="BX35" s="659"/>
      <c r="BY35" s="659"/>
      <c r="BZ35" s="659"/>
      <c r="CA35" s="658"/>
      <c r="CB35" s="659"/>
      <c r="CC35" s="659"/>
      <c r="CD35" s="659"/>
      <c r="CE35" s="659"/>
      <c r="CF35" s="659"/>
      <c r="CG35" s="658"/>
      <c r="CH35" s="659"/>
      <c r="CI35" s="659"/>
      <c r="CJ35" s="659"/>
      <c r="CK35" s="659"/>
      <c r="CL35" s="659"/>
      <c r="CM35" s="658"/>
      <c r="CN35" s="659"/>
      <c r="CO35" s="659"/>
      <c r="CP35" s="659"/>
      <c r="CQ35" s="659"/>
      <c r="CR35" s="659"/>
      <c r="CS35" s="658"/>
      <c r="CT35" s="659"/>
      <c r="CU35" s="659"/>
      <c r="CV35" s="659"/>
      <c r="CW35" s="659"/>
      <c r="CX35" s="659"/>
      <c r="CY35" s="658"/>
      <c r="CZ35" s="659"/>
      <c r="DA35" s="659"/>
      <c r="DB35" s="659"/>
      <c r="DC35" s="659"/>
      <c r="DD35" s="659"/>
      <c r="DE35" s="658"/>
      <c r="DF35" s="659"/>
      <c r="DG35" s="659"/>
      <c r="DH35" s="659"/>
      <c r="DI35" s="659"/>
      <c r="DJ35" s="659"/>
      <c r="DK35" s="658"/>
      <c r="DL35" s="658"/>
      <c r="DM35" s="659"/>
      <c r="DN35" s="659"/>
      <c r="DO35" s="659"/>
      <c r="DP35" s="659"/>
      <c r="DQ35" s="658"/>
      <c r="DR35" s="659"/>
      <c r="DS35" s="659"/>
      <c r="DT35" s="659"/>
      <c r="DU35" s="659"/>
      <c r="DV35" s="659"/>
      <c r="DW35" s="658"/>
      <c r="DX35" s="659"/>
      <c r="DY35" s="659"/>
      <c r="DZ35" s="659"/>
      <c r="EA35" s="659"/>
      <c r="EB35" s="659"/>
      <c r="EC35" s="658"/>
      <c r="ED35" s="659"/>
      <c r="EE35" s="659"/>
      <c r="EF35" s="659"/>
      <c r="EG35" s="659"/>
      <c r="EH35" s="659"/>
      <c r="EI35" s="658"/>
      <c r="EJ35" s="659"/>
      <c r="EK35" s="659"/>
      <c r="EL35" s="659"/>
      <c r="EM35" s="659"/>
      <c r="EN35" s="659"/>
      <c r="EO35" s="658"/>
      <c r="EP35" s="659"/>
      <c r="EQ35" s="659"/>
      <c r="ER35" s="659"/>
      <c r="ES35" s="659"/>
      <c r="ET35" s="659"/>
      <c r="EU35" s="658"/>
      <c r="EV35" s="659"/>
      <c r="EW35" s="659"/>
      <c r="EX35" s="659"/>
      <c r="EY35" s="659"/>
      <c r="EZ35" s="659"/>
      <c r="FA35" s="658"/>
      <c r="FJ35" s="692"/>
    </row>
    <row r="36" spans="1:166" x14ac:dyDescent="0.2">
      <c r="A36" s="648" t="s">
        <v>190</v>
      </c>
      <c r="B36" s="659">
        <v>1176.1315360000001</v>
      </c>
      <c r="C36" s="658">
        <v>981.02823599999999</v>
      </c>
      <c r="D36" s="658">
        <v>868</v>
      </c>
      <c r="E36" s="658">
        <v>759.55643599999996</v>
      </c>
      <c r="F36" s="658">
        <v>643.51</v>
      </c>
      <c r="G36" s="658">
        <v>564.20783600000004</v>
      </c>
      <c r="H36" s="659">
        <v>56.196399999999997</v>
      </c>
      <c r="I36" s="659">
        <v>891.66894827425949</v>
      </c>
      <c r="J36" s="659">
        <v>840.87997114299981</v>
      </c>
      <c r="K36" s="659">
        <v>763.49742038500005</v>
      </c>
      <c r="L36" s="659">
        <v>637.96700910699997</v>
      </c>
      <c r="M36" s="658">
        <v>736.42624086600006</v>
      </c>
      <c r="N36" s="659">
        <v>84.327366243530975</v>
      </c>
      <c r="O36" s="659">
        <v>76.313784545777651</v>
      </c>
      <c r="P36" s="659">
        <v>62.534495766666666</v>
      </c>
      <c r="Q36" s="659">
        <v>55.916400444027587</v>
      </c>
      <c r="R36" s="659">
        <v>42.560130480666658</v>
      </c>
      <c r="S36" s="658">
        <v>48.051628266666661</v>
      </c>
      <c r="T36" s="659">
        <v>0</v>
      </c>
      <c r="U36" s="659">
        <v>0</v>
      </c>
      <c r="V36" s="659">
        <v>89.035715122910005</v>
      </c>
      <c r="W36" s="659">
        <v>85.033438193089978</v>
      </c>
      <c r="X36" s="659">
        <v>47.304265299000001</v>
      </c>
      <c r="Y36" s="658">
        <v>30.506809168</v>
      </c>
      <c r="Z36" s="659">
        <v>3.7650000000000001</v>
      </c>
      <c r="AA36" s="659">
        <v>508.3020057999999</v>
      </c>
      <c r="AB36" s="659">
        <v>418.65186649999998</v>
      </c>
      <c r="AC36" s="659">
        <v>370.32919929999991</v>
      </c>
      <c r="AD36" s="659">
        <v>252.02875920000002</v>
      </c>
      <c r="AE36" s="658">
        <v>329.49181470000002</v>
      </c>
      <c r="AF36" s="659">
        <v>249.35451349999997</v>
      </c>
      <c r="AG36" s="659">
        <v>977.0296070557855</v>
      </c>
      <c r="AH36" s="659">
        <v>934.97459520038092</v>
      </c>
      <c r="AI36" s="659">
        <v>904.58655479999982</v>
      </c>
      <c r="AJ36" s="659">
        <v>740.34406250000006</v>
      </c>
      <c r="AK36" s="658">
        <v>799.0779897000001</v>
      </c>
      <c r="AL36" s="659">
        <v>186.01337369999999</v>
      </c>
      <c r="AM36" s="659">
        <v>160.7411496</v>
      </c>
      <c r="AN36" s="659">
        <v>133.05491889999999</v>
      </c>
      <c r="AO36" s="659">
        <v>107.8577612</v>
      </c>
      <c r="AP36" s="659">
        <v>68.28644085400002</v>
      </c>
      <c r="AQ36" s="658">
        <v>78.519959497599999</v>
      </c>
      <c r="AR36" s="659">
        <v>10.278824999999999</v>
      </c>
      <c r="AS36" s="659">
        <v>8.5276999999999994</v>
      </c>
      <c r="AT36" s="659">
        <v>7.3296250000000001</v>
      </c>
      <c r="AU36" s="659">
        <v>5.9922500000000003</v>
      </c>
      <c r="AV36" s="659">
        <v>4.04765</v>
      </c>
      <c r="AW36" s="658">
        <v>2.4167749999999999</v>
      </c>
      <c r="AX36" s="659">
        <v>0</v>
      </c>
      <c r="AY36" s="659">
        <v>12.321988368700001</v>
      </c>
      <c r="AZ36" s="659">
        <v>16.750982168099998</v>
      </c>
      <c r="BA36" s="659">
        <v>21.434907314280402</v>
      </c>
      <c r="BB36" s="659">
        <v>24.723435138612999</v>
      </c>
      <c r="BC36" s="658">
        <v>29.819413574512001</v>
      </c>
      <c r="BD36" s="659">
        <v>169.13552563398687</v>
      </c>
      <c r="BE36" s="659">
        <v>161.87138570431392</v>
      </c>
      <c r="BF36" s="659">
        <v>143.30304238421613</v>
      </c>
      <c r="BG36" s="659">
        <v>119.84322450000001</v>
      </c>
      <c r="BH36" s="659">
        <v>68.685374988549569</v>
      </c>
      <c r="BI36" s="658">
        <v>92.498739290921009</v>
      </c>
      <c r="BJ36" s="659">
        <v>1.29</v>
      </c>
      <c r="BK36" s="659">
        <v>21.267568250671005</v>
      </c>
      <c r="BL36" s="659">
        <v>18.575813684532001</v>
      </c>
      <c r="BM36" s="659">
        <v>16.857992852256995</v>
      </c>
      <c r="BN36" s="659">
        <v>9.3294384389350018</v>
      </c>
      <c r="BO36" s="658">
        <v>11.570585323190999</v>
      </c>
      <c r="BP36" s="659">
        <v>7711.5143198818951</v>
      </c>
      <c r="BQ36" s="659">
        <v>8596.0161131190616</v>
      </c>
      <c r="BR36" s="659">
        <v>8564.529917019061</v>
      </c>
      <c r="BS36" s="659">
        <v>8191.72537951906</v>
      </c>
      <c r="BT36" s="659">
        <v>6267.059927222861</v>
      </c>
      <c r="BU36" s="658">
        <v>6379.3960425968971</v>
      </c>
      <c r="BV36" s="659">
        <v>1848.1237794000001</v>
      </c>
      <c r="BW36" s="659">
        <v>15918.815020013073</v>
      </c>
      <c r="BX36" s="659">
        <v>12762.378343766031</v>
      </c>
      <c r="BY36" s="659">
        <v>10204.372400647262</v>
      </c>
      <c r="BZ36" s="659">
        <v>6271.484242411283</v>
      </c>
      <c r="CA36" s="658">
        <v>6847.3556773169994</v>
      </c>
      <c r="CB36" s="659">
        <v>0</v>
      </c>
      <c r="CC36" s="659">
        <v>0</v>
      </c>
      <c r="CD36" s="659">
        <v>0</v>
      </c>
      <c r="CE36" s="659">
        <v>0</v>
      </c>
      <c r="CF36" s="659">
        <v>0</v>
      </c>
      <c r="CG36" s="658">
        <v>0</v>
      </c>
      <c r="CH36" s="659">
        <v>325.17823073436432</v>
      </c>
      <c r="CI36" s="659">
        <v>279.97897746406431</v>
      </c>
      <c r="CJ36" s="659">
        <v>196.04539915340942</v>
      </c>
      <c r="CK36" s="659">
        <v>113.7079931960098</v>
      </c>
      <c r="CL36" s="659">
        <v>82.166501563569</v>
      </c>
      <c r="CM36" s="658">
        <v>73.741377614170105</v>
      </c>
      <c r="CN36" s="659">
        <v>389.30208483249999</v>
      </c>
      <c r="CO36" s="659">
        <v>1829.5903904847528</v>
      </c>
      <c r="CP36" s="659">
        <v>1884.297064186334</v>
      </c>
      <c r="CQ36" s="659">
        <v>1958.5691123503245</v>
      </c>
      <c r="CR36" s="659">
        <v>1679.9393007044471</v>
      </c>
      <c r="CS36" s="658">
        <v>1880.5468953669404</v>
      </c>
      <c r="CT36" s="659">
        <v>0</v>
      </c>
      <c r="CU36" s="659">
        <v>0</v>
      </c>
      <c r="CV36" s="659">
        <v>0</v>
      </c>
      <c r="CW36" s="659">
        <v>0</v>
      </c>
      <c r="CX36" s="659">
        <v>0</v>
      </c>
      <c r="CY36" s="658">
        <v>0</v>
      </c>
      <c r="CZ36" s="659">
        <v>0</v>
      </c>
      <c r="DA36" s="659">
        <v>16.188595580091626</v>
      </c>
      <c r="DB36" s="659">
        <v>15</v>
      </c>
      <c r="DC36" s="659">
        <v>13.839391057469813</v>
      </c>
      <c r="DD36" s="659">
        <v>7.0507881036039386</v>
      </c>
      <c r="DE36" s="658">
        <v>7.3794971565650078</v>
      </c>
      <c r="DF36" s="659">
        <v>120.5266659</v>
      </c>
      <c r="DG36" s="659">
        <v>607.85488125493032</v>
      </c>
      <c r="DH36" s="659">
        <v>508.27495659365775</v>
      </c>
      <c r="DI36" s="659">
        <v>432.12427498648094</v>
      </c>
      <c r="DJ36" s="659">
        <v>291.11814594025731</v>
      </c>
      <c r="DK36" s="658">
        <v>315.3591615717026</v>
      </c>
      <c r="DL36" s="658">
        <v>9.42</v>
      </c>
      <c r="DM36" s="659">
        <v>6.29</v>
      </c>
      <c r="DN36" s="659">
        <v>5.41</v>
      </c>
      <c r="DO36" s="659">
        <v>5.4063776328010071</v>
      </c>
      <c r="DP36" s="659">
        <v>3.99</v>
      </c>
      <c r="DQ36" s="658">
        <v>5.8535894687306236</v>
      </c>
      <c r="DR36" s="659">
        <v>164.90253749999999</v>
      </c>
      <c r="DS36" s="659">
        <v>141.9879875</v>
      </c>
      <c r="DT36" s="659">
        <v>3177.7003095</v>
      </c>
      <c r="DU36" s="659">
        <v>5597.7743219050008</v>
      </c>
      <c r="DV36" s="659">
        <v>9083.7133829350005</v>
      </c>
      <c r="DW36" s="658">
        <v>14943.425391749999</v>
      </c>
      <c r="DX36" s="659">
        <v>0</v>
      </c>
      <c r="DY36" s="659">
        <v>3.8161078999999987E-2</v>
      </c>
      <c r="DZ36" s="659">
        <v>0.28055745999999998</v>
      </c>
      <c r="EA36" s="659">
        <v>0.47796198799999995</v>
      </c>
      <c r="EB36" s="659">
        <v>1.1947674594</v>
      </c>
      <c r="EC36" s="658">
        <v>0.78088493300000006</v>
      </c>
      <c r="ED36" s="659">
        <v>27.541509999999999</v>
      </c>
      <c r="EE36" s="659">
        <v>22.47213</v>
      </c>
      <c r="EF36" s="659">
        <v>18.202159999999999</v>
      </c>
      <c r="EG36" s="659">
        <v>15.714639999999999</v>
      </c>
      <c r="EH36" s="659">
        <v>10.38907</v>
      </c>
      <c r="EI36" s="658">
        <v>8.9272500000000008</v>
      </c>
      <c r="EJ36" s="659">
        <v>393.88706589999998</v>
      </c>
      <c r="EK36" s="659">
        <v>367.82951900000006</v>
      </c>
      <c r="EL36" s="659">
        <v>345.57091766578668</v>
      </c>
      <c r="EM36" s="659">
        <v>312.88730950619612</v>
      </c>
      <c r="EN36" s="659">
        <v>160.1001063113994</v>
      </c>
      <c r="EO36" s="658">
        <v>169.20503029198994</v>
      </c>
      <c r="EP36" s="659">
        <v>11750.757198226278</v>
      </c>
      <c r="EQ36" s="659">
        <v>30605.105913094478</v>
      </c>
      <c r="ER36" s="659">
        <v>30142.780651214089</v>
      </c>
      <c r="ES36" s="659">
        <f>EM36+EG36+EA36+DU36+DO36+DI36+CW36+CQ36+CK36+CE36+W36+BY36+BS36+BM36+BG36+BA36+DC36+AU36+AO36+AI36+AC36+Q36+K36</f>
        <v>29297.948311777258</v>
      </c>
      <c r="ET36" s="659">
        <f>L36+R36+AD36+AJ36+AP36+AV36+BB36+BH36+BN36+BT36+BZ36+X36+CF36+CL36+CR36+CX36+DD36+DJ36+DP36+DV36+EB36+EH36+EN36</f>
        <v>25753.482798658591</v>
      </c>
      <c r="EU36" s="658">
        <v>32790.35075345388</v>
      </c>
      <c r="EV36" s="659">
        <v>12926.888734226279</v>
      </c>
      <c r="EW36" s="659">
        <v>31586.134149094476</v>
      </c>
      <c r="EX36" s="659">
        <v>31010.780651214089</v>
      </c>
      <c r="EY36" s="659">
        <f t="shared" ref="EY36:EZ39" si="6">E36+ES36</f>
        <v>30057.504747777257</v>
      </c>
      <c r="EZ36" s="659">
        <f t="shared" si="6"/>
        <v>26396.99279865859</v>
      </c>
      <c r="FA36" s="658">
        <v>33354.558589453882</v>
      </c>
      <c r="FJ36" s="692"/>
    </row>
    <row r="37" spans="1:166" x14ac:dyDescent="0.2">
      <c r="A37" s="648" t="s">
        <v>189</v>
      </c>
      <c r="B37" s="659">
        <v>0.94950000000000001</v>
      </c>
      <c r="C37" s="658">
        <v>56.241099999999996</v>
      </c>
      <c r="D37" s="658">
        <v>13.4</v>
      </c>
      <c r="E37" s="658">
        <v>0.4955</v>
      </c>
      <c r="F37" s="658">
        <v>9.4499999999999993</v>
      </c>
      <c r="G37" s="658">
        <v>11.560274999999999</v>
      </c>
      <c r="H37" s="659">
        <v>1059.8949708022594</v>
      </c>
      <c r="I37" s="659">
        <v>135.5950185257405</v>
      </c>
      <c r="J37" s="659">
        <v>113.25395431300029</v>
      </c>
      <c r="K37" s="659">
        <v>68.383589254000043</v>
      </c>
      <c r="L37" s="659">
        <v>224.38125189300001</v>
      </c>
      <c r="M37" s="658">
        <v>153.57643620399995</v>
      </c>
      <c r="N37" s="659">
        <v>8.9269018593573719</v>
      </c>
      <c r="O37" s="659">
        <v>4.6432950157469897</v>
      </c>
      <c r="P37" s="659">
        <v>5.0760214361180829</v>
      </c>
      <c r="Q37" s="659">
        <v>0.67959300682381141</v>
      </c>
      <c r="R37" s="659">
        <v>11.081991796000001</v>
      </c>
      <c r="S37" s="658">
        <v>5.4164210253333422</v>
      </c>
      <c r="T37" s="659">
        <v>0</v>
      </c>
      <c r="U37" s="659">
        <v>111.49852687588002</v>
      </c>
      <c r="V37" s="659">
        <v>8.8055968077999953</v>
      </c>
      <c r="W37" s="659">
        <v>0.62203397227999968</v>
      </c>
      <c r="X37" s="659">
        <v>10.274560449999999</v>
      </c>
      <c r="Y37" s="658">
        <v>4.7736740100000006</v>
      </c>
      <c r="Z37" s="659">
        <v>651.00496199999998</v>
      </c>
      <c r="AA37" s="659">
        <v>50.175800300000006</v>
      </c>
      <c r="AB37" s="659">
        <v>49.109061799999964</v>
      </c>
      <c r="AC37" s="659">
        <v>0.20950110000004771</v>
      </c>
      <c r="AD37" s="659">
        <v>111.05488759999999</v>
      </c>
      <c r="AE37" s="658">
        <v>52.410095700000007</v>
      </c>
      <c r="AF37" s="659">
        <v>763.71820128978504</v>
      </c>
      <c r="AG37" s="659">
        <v>179.13027428698092</v>
      </c>
      <c r="AH37" s="659">
        <v>203.31583011833754</v>
      </c>
      <c r="AI37" s="659">
        <v>89.932071399999998</v>
      </c>
      <c r="AJ37" s="659">
        <v>195.20730090000001</v>
      </c>
      <c r="AK37" s="658">
        <v>100.5906004</v>
      </c>
      <c r="AL37" s="659">
        <v>38.562382799999995</v>
      </c>
      <c r="AM37" s="659">
        <v>22.259635299999999</v>
      </c>
      <c r="AN37" s="659">
        <v>13.701503899999999</v>
      </c>
      <c r="AO37" s="659">
        <v>0.61858505888286452</v>
      </c>
      <c r="AP37" s="659">
        <v>31.471618710006233</v>
      </c>
      <c r="AQ37" s="658">
        <v>12.76812331275079</v>
      </c>
      <c r="AR37" s="659">
        <v>0</v>
      </c>
      <c r="AS37" s="659">
        <v>1.2E-2</v>
      </c>
      <c r="AT37" s="659">
        <v>0</v>
      </c>
      <c r="AU37" s="659">
        <v>0</v>
      </c>
      <c r="AV37" s="659">
        <v>0</v>
      </c>
      <c r="AW37" s="658">
        <v>0</v>
      </c>
      <c r="AX37" s="659">
        <v>12.623414889599999</v>
      </c>
      <c r="AY37" s="659">
        <v>8.2968640215399994</v>
      </c>
      <c r="AZ37" s="659">
        <v>9.09998256117</v>
      </c>
      <c r="BA37" s="659">
        <v>7.5501207985759002</v>
      </c>
      <c r="BB37" s="659">
        <v>9.8391822991790008</v>
      </c>
      <c r="BC37" s="658">
        <v>6.4186622393642994</v>
      </c>
      <c r="BD37" s="659">
        <v>28.746772370327054</v>
      </c>
      <c r="BE37" s="659">
        <v>13.848869979902217</v>
      </c>
      <c r="BF37" s="659">
        <v>12.243308545880559</v>
      </c>
      <c r="BG37" s="659">
        <v>9.5797300966978076E-3</v>
      </c>
      <c r="BH37" s="659">
        <v>46.581454802371432</v>
      </c>
      <c r="BI37" s="658">
        <v>89.02454295814853</v>
      </c>
      <c r="BJ37" s="659">
        <v>25.578371947759003</v>
      </c>
      <c r="BK37" s="659">
        <v>1.8961354971419939</v>
      </c>
      <c r="BL37" s="659">
        <v>2.4680291981530025</v>
      </c>
      <c r="BM37" s="659">
        <v>0</v>
      </c>
      <c r="BN37" s="659">
        <v>4.4770753760020012</v>
      </c>
      <c r="BO37" s="658">
        <v>1.9747698380950025</v>
      </c>
      <c r="BP37" s="659">
        <v>2317.4812023000004</v>
      </c>
      <c r="BQ37" s="659">
        <v>1643.4877973999999</v>
      </c>
      <c r="BR37" s="659">
        <v>1527.9509158000001</v>
      </c>
      <c r="BS37" s="659">
        <v>704.21068650379959</v>
      </c>
      <c r="BT37" s="659">
        <v>2028.7007630740368</v>
      </c>
      <c r="BU37" s="658">
        <v>1029.5914212519765</v>
      </c>
      <c r="BV37" s="659">
        <v>14392.262926577376</v>
      </c>
      <c r="BW37" s="659">
        <v>1469.7174835941601</v>
      </c>
      <c r="BX37" s="659">
        <v>804.72268581712763</v>
      </c>
      <c r="BY37" s="659">
        <v>213.21794484727616</v>
      </c>
      <c r="BZ37" s="659">
        <v>2109.5225304472879</v>
      </c>
      <c r="CA37" s="658">
        <v>889.14335146312987</v>
      </c>
      <c r="CB37" s="659">
        <v>0</v>
      </c>
      <c r="CC37" s="659">
        <v>0</v>
      </c>
      <c r="CD37" s="659">
        <v>0</v>
      </c>
      <c r="CE37" s="659">
        <v>0</v>
      </c>
      <c r="CF37" s="659">
        <v>0</v>
      </c>
      <c r="CG37" s="658">
        <v>0</v>
      </c>
      <c r="CH37" s="659">
        <v>5.9782493089406898</v>
      </c>
      <c r="CI37" s="659">
        <v>9.9999999999909051E-3</v>
      </c>
      <c r="CJ37" s="659">
        <v>1.0394999999988386E-2</v>
      </c>
      <c r="CK37" s="659">
        <v>0</v>
      </c>
      <c r="CL37" s="659">
        <v>9.1097296091788849E-2</v>
      </c>
      <c r="CM37" s="658">
        <v>0.12840500000000077</v>
      </c>
      <c r="CN37" s="659">
        <v>1697.8715782522529</v>
      </c>
      <c r="CO37" s="659">
        <v>362.99819276824763</v>
      </c>
      <c r="CP37" s="659">
        <v>404.82842606399089</v>
      </c>
      <c r="CQ37" s="659">
        <v>243.42819616245558</v>
      </c>
      <c r="CR37" s="659">
        <v>593.2757303194926</v>
      </c>
      <c r="CS37" s="658">
        <v>359.09930000000003</v>
      </c>
      <c r="CT37" s="659">
        <v>0</v>
      </c>
      <c r="CU37" s="659">
        <v>0</v>
      </c>
      <c r="CV37" s="659">
        <v>0</v>
      </c>
      <c r="CW37" s="659">
        <v>0</v>
      </c>
      <c r="CX37" s="659">
        <v>0</v>
      </c>
      <c r="CY37" s="658">
        <v>0</v>
      </c>
      <c r="CZ37" s="659">
        <v>21.416411470878305</v>
      </c>
      <c r="DA37" s="659">
        <v>1.9292465846290334</v>
      </c>
      <c r="DB37" s="659">
        <v>2</v>
      </c>
      <c r="DC37" s="659">
        <v>0.176316467</v>
      </c>
      <c r="DD37" s="659">
        <v>2.4674699766729997</v>
      </c>
      <c r="DE37" s="658">
        <v>1.0829919764589999</v>
      </c>
      <c r="DF37" s="659">
        <v>669.10678383480638</v>
      </c>
      <c r="DG37" s="659">
        <v>75.44563162597629</v>
      </c>
      <c r="DH37" s="659">
        <v>61.687556805632006</v>
      </c>
      <c r="DI37" s="659">
        <v>29.6881010336385</v>
      </c>
      <c r="DJ37" s="659">
        <v>101.85412987527641</v>
      </c>
      <c r="DK37" s="658">
        <v>59.949015491237105</v>
      </c>
      <c r="DL37" s="658">
        <v>0.28000000000000003</v>
      </c>
      <c r="DM37" s="659">
        <v>0.44</v>
      </c>
      <c r="DN37" s="659">
        <v>0.68</v>
      </c>
      <c r="DO37" s="659">
        <v>-3.8295070626961775E-3</v>
      </c>
      <c r="DP37" s="659">
        <v>2.0699999999999998</v>
      </c>
      <c r="DQ37" s="658">
        <v>0.80438852559411878</v>
      </c>
      <c r="DR37" s="659">
        <v>6.9192</v>
      </c>
      <c r="DS37" s="659">
        <v>3061.0298720000001</v>
      </c>
      <c r="DT37" s="659">
        <v>2715.1684319049996</v>
      </c>
      <c r="DU37" s="659">
        <v>4008.4197022800008</v>
      </c>
      <c r="DV37" s="659">
        <v>6812.5468257000002</v>
      </c>
      <c r="DW37" s="658">
        <v>9603.3968295450013</v>
      </c>
      <c r="DX37" s="659">
        <v>3.8161078999999987E-2</v>
      </c>
      <c r="DY37" s="659">
        <v>0.24267839400000002</v>
      </c>
      <c r="DZ37" s="659">
        <v>0.29673454699999996</v>
      </c>
      <c r="EA37" s="659">
        <v>0.82197419240000003</v>
      </c>
      <c r="EB37" s="659">
        <v>0.34766320800000006</v>
      </c>
      <c r="EC37" s="658">
        <v>0.323249599</v>
      </c>
      <c r="ED37" s="659">
        <v>2.41E-2</v>
      </c>
      <c r="EE37" s="659">
        <v>5.8099999999999999E-2</v>
      </c>
      <c r="EF37" s="659">
        <v>0.192</v>
      </c>
      <c r="EG37" s="659">
        <v>4.7E-2</v>
      </c>
      <c r="EH37" s="659">
        <v>9.3600000000000003E-2</v>
      </c>
      <c r="EI37" s="658">
        <v>9.6500000000000002E-2</v>
      </c>
      <c r="EJ37" s="659">
        <v>65.468909300000007</v>
      </c>
      <c r="EK37" s="659">
        <v>40.342907553367191</v>
      </c>
      <c r="EL37" s="659">
        <v>38.546274139974521</v>
      </c>
      <c r="EM37" s="659">
        <v>1.8732651414486998</v>
      </c>
      <c r="EN37" s="659">
        <v>62.401364505759105</v>
      </c>
      <c r="EO37" s="658">
        <v>25.459924910388455</v>
      </c>
      <c r="EP37" s="659">
        <v>21765.903500082342</v>
      </c>
      <c r="EQ37" s="659">
        <v>7183.0583297233134</v>
      </c>
      <c r="ER37" s="659">
        <v>5973.1567087591848</v>
      </c>
      <c r="ES37" s="659">
        <f>EM37+EG37+EA37+DU37+DO37+DI37+CW37+CQ37+CK37+CE37+W37+BY37+BS37+BM37+BG37+BA37+DC37+AU37+AO37+AI37+AC37+Q37+K37</f>
        <v>5369.8844314416156</v>
      </c>
      <c r="ET37" s="659">
        <f>L37+R37+AD37+AJ37+AP37+AV37+BB37+BH37+BN37+BT37+BZ37+X37+CF37+CL37+CR37+CX37+DD37+DJ37+DP37+DV37+EB37+EH37+EN37</f>
        <v>12357.740498229176</v>
      </c>
      <c r="EU37" s="658">
        <v>12396.028703450476</v>
      </c>
      <c r="EV37" s="659">
        <v>21766.853000082341</v>
      </c>
      <c r="EW37" s="659">
        <v>7239.2994297233136</v>
      </c>
      <c r="EX37" s="659">
        <v>5986.5567087591844</v>
      </c>
      <c r="EY37" s="659">
        <f t="shared" si="6"/>
        <v>5370.3799314416156</v>
      </c>
      <c r="EZ37" s="659">
        <f t="shared" si="6"/>
        <v>12367.190498229176</v>
      </c>
      <c r="FA37" s="658">
        <v>12407.588978450476</v>
      </c>
      <c r="FJ37" s="692"/>
    </row>
    <row r="38" spans="1:166" x14ac:dyDescent="0.2">
      <c r="A38" s="648" t="s">
        <v>188</v>
      </c>
      <c r="B38" s="659">
        <v>196.05279999999999</v>
      </c>
      <c r="C38" s="658">
        <v>169.10599999999999</v>
      </c>
      <c r="D38" s="658">
        <v>121.9</v>
      </c>
      <c r="E38" s="658">
        <v>116.5395</v>
      </c>
      <c r="F38" s="658">
        <v>88.75</v>
      </c>
      <c r="G38" s="658">
        <v>64.515999999999991</v>
      </c>
      <c r="H38" s="659">
        <v>224.42242252800003</v>
      </c>
      <c r="I38" s="659">
        <v>186.38399565699999</v>
      </c>
      <c r="J38" s="659">
        <v>190.63650507099999</v>
      </c>
      <c r="K38" s="659">
        <v>193.91400053199999</v>
      </c>
      <c r="L38" s="659">
        <v>125.92202013400002</v>
      </c>
      <c r="M38" s="658">
        <v>139.26251076299999</v>
      </c>
      <c r="N38" s="659">
        <v>16.940483557110646</v>
      </c>
      <c r="O38" s="659">
        <v>18.422583794858053</v>
      </c>
      <c r="P38" s="659">
        <v>11.694116758757108</v>
      </c>
      <c r="Q38" s="659">
        <v>14.035862970184766</v>
      </c>
      <c r="R38" s="659">
        <v>5.5904940099999987</v>
      </c>
      <c r="S38" s="658">
        <v>6.3772491023333338</v>
      </c>
      <c r="T38" s="659">
        <v>0</v>
      </c>
      <c r="U38" s="659">
        <v>22.462811752969991</v>
      </c>
      <c r="V38" s="659">
        <v>12.807873737620001</v>
      </c>
      <c r="W38" s="659">
        <v>38.351206866059997</v>
      </c>
      <c r="X38" s="659">
        <v>27.072016582</v>
      </c>
      <c r="Y38" s="658">
        <v>3.258599185</v>
      </c>
      <c r="Z38" s="659">
        <v>146.4679562</v>
      </c>
      <c r="AA38" s="659">
        <v>139.82593959999991</v>
      </c>
      <c r="AB38" s="659">
        <v>97.43172899999999</v>
      </c>
      <c r="AC38" s="659">
        <v>118.5099412</v>
      </c>
      <c r="AD38" s="659">
        <v>33.591832099999998</v>
      </c>
      <c r="AE38" s="658">
        <v>66.853150200000002</v>
      </c>
      <c r="AF38" s="659">
        <v>36.043107733999719</v>
      </c>
      <c r="AG38" s="659">
        <v>221.18528614238542</v>
      </c>
      <c r="AH38" s="659">
        <v>233.70387065818099</v>
      </c>
      <c r="AI38" s="659">
        <v>254.17456370000002</v>
      </c>
      <c r="AJ38" s="659">
        <v>136.47337339999999</v>
      </c>
      <c r="AK38" s="658">
        <v>157.68249110000002</v>
      </c>
      <c r="AL38" s="659">
        <v>63.834607099999999</v>
      </c>
      <c r="AM38" s="659">
        <v>49.945865999999995</v>
      </c>
      <c r="AN38" s="659">
        <v>38.898661999999995</v>
      </c>
      <c r="AO38" s="659">
        <v>40.189905404882829</v>
      </c>
      <c r="AP38" s="659">
        <v>21.238100066406261</v>
      </c>
      <c r="AQ38" s="658">
        <v>15.970258590429692</v>
      </c>
      <c r="AR38" s="659">
        <v>1.751125</v>
      </c>
      <c r="AS38" s="659">
        <v>1.210075</v>
      </c>
      <c r="AT38" s="659">
        <v>1.337375</v>
      </c>
      <c r="AU38" s="659">
        <v>1.9446000000000001</v>
      </c>
      <c r="AV38" s="659">
        <v>1.6308750000000001</v>
      </c>
      <c r="AW38" s="658">
        <v>0.66562500000000002</v>
      </c>
      <c r="AX38" s="659">
        <v>0.30142652092</v>
      </c>
      <c r="AY38" s="659">
        <v>3.8678702221300001</v>
      </c>
      <c r="AZ38" s="659">
        <v>4.416057415</v>
      </c>
      <c r="BA38" s="659">
        <v>4.2615929742432996</v>
      </c>
      <c r="BB38" s="659">
        <v>4.7432038632799998</v>
      </c>
      <c r="BC38" s="658">
        <v>8.4384834206209991</v>
      </c>
      <c r="BD38" s="659">
        <v>36.010912300000001</v>
      </c>
      <c r="BE38" s="659">
        <v>32.4172133</v>
      </c>
      <c r="BF38" s="659">
        <v>35.703126400000002</v>
      </c>
      <c r="BG38" s="659">
        <v>51.167429241547104</v>
      </c>
      <c r="BH38" s="659">
        <v>22.7680905</v>
      </c>
      <c r="BI38" s="658">
        <v>10.6828822</v>
      </c>
      <c r="BJ38" s="659">
        <v>5.6008036970879997</v>
      </c>
      <c r="BK38" s="659">
        <v>4.5878900632810007</v>
      </c>
      <c r="BL38" s="659">
        <v>4.1858500304279991</v>
      </c>
      <c r="BM38" s="659">
        <v>7.5285544133219986</v>
      </c>
      <c r="BN38" s="659">
        <v>2.2359284917460003</v>
      </c>
      <c r="BO38" s="658">
        <v>1.9471097114349996</v>
      </c>
      <c r="BP38" s="659">
        <v>1432.979409062835</v>
      </c>
      <c r="BQ38" s="659">
        <v>1674.9739935000002</v>
      </c>
      <c r="BR38" s="659">
        <v>1900.7554533</v>
      </c>
      <c r="BS38" s="659">
        <v>2628.8761387999998</v>
      </c>
      <c r="BT38" s="659">
        <v>1916.3646477000002</v>
      </c>
      <c r="BU38" s="658">
        <v>1376.3445508741013</v>
      </c>
      <c r="BV38" s="659">
        <v>321.57168596430796</v>
      </c>
      <c r="BW38" s="659">
        <v>4626.1541598412323</v>
      </c>
      <c r="BX38" s="659">
        <v>3362.7286289359458</v>
      </c>
      <c r="BY38" s="659">
        <v>4146.1061030832461</v>
      </c>
      <c r="BZ38" s="659">
        <v>1533.6510955415599</v>
      </c>
      <c r="CA38" s="658">
        <v>1059.8521445109511</v>
      </c>
      <c r="CB38" s="659">
        <v>0</v>
      </c>
      <c r="CC38" s="659">
        <v>0</v>
      </c>
      <c r="CD38" s="659">
        <v>0</v>
      </c>
      <c r="CE38" s="659">
        <v>0</v>
      </c>
      <c r="CF38" s="659">
        <v>0</v>
      </c>
      <c r="CG38" s="658">
        <v>0</v>
      </c>
      <c r="CH38" s="659">
        <v>51.177502579240702</v>
      </c>
      <c r="CI38" s="659">
        <v>83.9435783106549</v>
      </c>
      <c r="CJ38" s="659">
        <v>82.347800957399613</v>
      </c>
      <c r="CK38" s="659">
        <v>31.54149163244081</v>
      </c>
      <c r="CL38" s="659">
        <v>8.5162212454906978</v>
      </c>
      <c r="CM38" s="658">
        <v>8.636366082299503</v>
      </c>
      <c r="CN38" s="659">
        <v>257.58327260000016</v>
      </c>
      <c r="CO38" s="659">
        <v>308.29151906666664</v>
      </c>
      <c r="CP38" s="659">
        <v>330.55637789999997</v>
      </c>
      <c r="CQ38" s="659">
        <v>522.05800780833351</v>
      </c>
      <c r="CR38" s="659">
        <v>392.6681356569996</v>
      </c>
      <c r="CS38" s="658">
        <v>403.30700000000002</v>
      </c>
      <c r="CT38" s="659">
        <v>0</v>
      </c>
      <c r="CU38" s="659">
        <v>0</v>
      </c>
      <c r="CV38" s="659">
        <v>0</v>
      </c>
      <c r="CW38" s="659">
        <v>0</v>
      </c>
      <c r="CX38" s="659">
        <v>0</v>
      </c>
      <c r="CY38" s="658">
        <v>0</v>
      </c>
      <c r="CZ38" s="659">
        <v>5.2278158907866814</v>
      </c>
      <c r="DA38" s="659">
        <v>3.5121412497195226</v>
      </c>
      <c r="DB38" s="659">
        <v>3</v>
      </c>
      <c r="DC38" s="659">
        <v>6.9649194208658738</v>
      </c>
      <c r="DD38" s="659">
        <v>2.1387609237119296</v>
      </c>
      <c r="DE38" s="658">
        <v>0.79069222610964329</v>
      </c>
      <c r="DF38" s="659">
        <v>181.77856847987641</v>
      </c>
      <c r="DG38" s="659">
        <v>175.02555628724792</v>
      </c>
      <c r="DH38" s="659">
        <v>137.83823841280909</v>
      </c>
      <c r="DI38" s="659">
        <v>170.69423007986208</v>
      </c>
      <c r="DJ38" s="659">
        <v>77.613114243831191</v>
      </c>
      <c r="DK38" s="658">
        <v>61.956750303699103</v>
      </c>
      <c r="DL38" s="658">
        <v>1.97</v>
      </c>
      <c r="DM38" s="659">
        <v>1.33</v>
      </c>
      <c r="DN38" s="659">
        <v>0.69</v>
      </c>
      <c r="DO38" s="659">
        <v>1.4129013573727272</v>
      </c>
      <c r="DP38" s="659">
        <v>0.2</v>
      </c>
      <c r="DQ38" s="658">
        <v>1.0977780098469008</v>
      </c>
      <c r="DR38" s="659">
        <v>29.833749999999998</v>
      </c>
      <c r="DS38" s="659">
        <v>25.317550000000001</v>
      </c>
      <c r="DT38" s="659">
        <v>295.0944194999999</v>
      </c>
      <c r="DU38" s="659">
        <v>522.48064124999996</v>
      </c>
      <c r="DV38" s="659">
        <v>952.83481688500001</v>
      </c>
      <c r="DW38" s="658">
        <v>1562.7014995</v>
      </c>
      <c r="DX38" s="659">
        <v>0</v>
      </c>
      <c r="DY38" s="659">
        <v>2.8201300000000001E-4</v>
      </c>
      <c r="DZ38" s="659">
        <v>9.9330019000000006E-2</v>
      </c>
      <c r="EA38" s="659">
        <v>0.10516872100000001</v>
      </c>
      <c r="EB38" s="659">
        <v>0.76154573440000006</v>
      </c>
      <c r="EC38" s="658">
        <v>0.73136827699999996</v>
      </c>
      <c r="ED38" s="659">
        <v>7.7610799999999989</v>
      </c>
      <c r="EE38" s="659">
        <v>4.3280699999999994</v>
      </c>
      <c r="EF38" s="659">
        <v>2.6795200000000001</v>
      </c>
      <c r="EG38" s="659">
        <v>5.3725699999999996</v>
      </c>
      <c r="EH38" s="659">
        <v>1.55542</v>
      </c>
      <c r="EI38" s="658">
        <v>1.6197999999999999</v>
      </c>
      <c r="EJ38" s="659">
        <v>91.526456200000013</v>
      </c>
      <c r="EK38" s="659">
        <v>62.601508887579918</v>
      </c>
      <c r="EL38" s="659">
        <v>71.229882299565105</v>
      </c>
      <c r="EM38" s="659">
        <v>154.6604683362454</v>
      </c>
      <c r="EN38" s="659">
        <v>53.296440524715997</v>
      </c>
      <c r="EO38" s="658">
        <v>20.302092223235753</v>
      </c>
      <c r="EP38" s="659">
        <v>2912.7823854141657</v>
      </c>
      <c r="EQ38" s="659">
        <v>7645.7878906887236</v>
      </c>
      <c r="ER38" s="659">
        <v>6817.8348173957047</v>
      </c>
      <c r="ES38" s="659">
        <f>EM38+EG38+EA38+DU38+DO38+DI38+CW38+CQ38+CK38+CE38+W38+BY38+BS38+BM38+BG38+BA38+DC38+AU38+AO38+AI38+AC38+Q38+K38</f>
        <v>8914.3502977916069</v>
      </c>
      <c r="ET38" s="659">
        <f>L38+R38+AD38+AJ38+AP38+AV38+BB38+BH38+BN38+BT38+BZ38+X38+CF38+CL38+CR38+CX38+DD38+DJ38+DP38+DV38+EB38+EH38+EN38</f>
        <v>5320.8661326031397</v>
      </c>
      <c r="EU38" s="658">
        <v>4908.4784012800628</v>
      </c>
      <c r="EV38" s="659">
        <v>3108.8351854141656</v>
      </c>
      <c r="EW38" s="659">
        <v>7814.8938906887233</v>
      </c>
      <c r="EX38" s="659">
        <v>6939.7348173957043</v>
      </c>
      <c r="EY38" s="659">
        <f t="shared" si="6"/>
        <v>9030.8897977916076</v>
      </c>
      <c r="EZ38" s="659">
        <f t="shared" si="6"/>
        <v>5409.6161326031397</v>
      </c>
      <c r="FA38" s="658">
        <v>4972.9944012800624</v>
      </c>
      <c r="FJ38" s="692"/>
    </row>
    <row r="39" spans="1:166" x14ac:dyDescent="0.2">
      <c r="A39" s="648" t="s">
        <v>209</v>
      </c>
      <c r="B39" s="659">
        <v>981.02823599999999</v>
      </c>
      <c r="C39" s="658">
        <v>868.16333600000007</v>
      </c>
      <c r="D39" s="658">
        <v>759.5</v>
      </c>
      <c r="E39" s="658">
        <v>643.51243599999998</v>
      </c>
      <c r="F39" s="658">
        <v>564.21</v>
      </c>
      <c r="G39" s="658">
        <v>511.25211100000013</v>
      </c>
      <c r="H39" s="659">
        <v>891.66894827425949</v>
      </c>
      <c r="I39" s="659">
        <v>840.87997114299981</v>
      </c>
      <c r="J39" s="659">
        <v>763.49742038500028</v>
      </c>
      <c r="K39" s="659">
        <v>637.96700910700008</v>
      </c>
      <c r="L39" s="659">
        <v>736.42624086600006</v>
      </c>
      <c r="M39" s="658">
        <v>750.74016630699987</v>
      </c>
      <c r="N39" s="659">
        <v>76.313784545777665</v>
      </c>
      <c r="O39" s="659">
        <v>62.534495766666666</v>
      </c>
      <c r="P39" s="659">
        <v>55.916400444027602</v>
      </c>
      <c r="Q39" s="659">
        <v>42.560130480666672</v>
      </c>
      <c r="R39" s="659">
        <v>48.051628266666675</v>
      </c>
      <c r="S39" s="658">
        <v>47.090800189666652</v>
      </c>
      <c r="T39" s="659">
        <v>0</v>
      </c>
      <c r="U39" s="659">
        <v>89.03571512291002</v>
      </c>
      <c r="V39" s="659">
        <v>85.033438193090007</v>
      </c>
      <c r="W39" s="659">
        <v>47.304265299309982</v>
      </c>
      <c r="X39" s="659">
        <v>30.506809167</v>
      </c>
      <c r="Y39" s="658">
        <v>32.021883993000003</v>
      </c>
      <c r="Z39" s="659">
        <v>508.30200579999996</v>
      </c>
      <c r="AA39" s="659">
        <v>418.65186650000004</v>
      </c>
      <c r="AB39" s="659">
        <v>370.32919929999991</v>
      </c>
      <c r="AC39" s="659">
        <v>252.02875919999997</v>
      </c>
      <c r="AD39" s="659">
        <v>329.49181470000002</v>
      </c>
      <c r="AE39" s="658">
        <v>315.0487602</v>
      </c>
      <c r="AF39" s="659">
        <v>977.02960705578528</v>
      </c>
      <c r="AG39" s="659">
        <v>934.97459520038092</v>
      </c>
      <c r="AH39" s="659">
        <v>904.58655466053744</v>
      </c>
      <c r="AI39" s="659">
        <v>740.34406249999995</v>
      </c>
      <c r="AJ39" s="659">
        <v>799.07799</v>
      </c>
      <c r="AK39" s="658">
        <v>741.98609900000008</v>
      </c>
      <c r="AL39" s="659">
        <v>160.74114939999998</v>
      </c>
      <c r="AM39" s="659">
        <v>133.0549192</v>
      </c>
      <c r="AN39" s="659">
        <v>107.8577612</v>
      </c>
      <c r="AO39" s="659">
        <v>68.28644085400002</v>
      </c>
      <c r="AP39" s="659">
        <v>78.519959497599999</v>
      </c>
      <c r="AQ39" s="658">
        <v>75.317824219921093</v>
      </c>
      <c r="AR39" s="659">
        <v>8.5276999999999994</v>
      </c>
      <c r="AS39" s="659">
        <v>7.3296250000000001</v>
      </c>
      <c r="AT39" s="659">
        <v>5.9922500000000003</v>
      </c>
      <c r="AU39" s="659">
        <v>4.04765</v>
      </c>
      <c r="AV39" s="659">
        <v>2.4167749999999999</v>
      </c>
      <c r="AW39" s="658">
        <v>1.75115</v>
      </c>
      <c r="AX39" s="659">
        <v>12.321988368700001</v>
      </c>
      <c r="AY39" s="659">
        <v>16.750982168099998</v>
      </c>
      <c r="AZ39" s="659">
        <v>21.434907314300002</v>
      </c>
      <c r="BA39" s="659">
        <v>24.723435138612999</v>
      </c>
      <c r="BB39" s="659">
        <v>29.819413574512001</v>
      </c>
      <c r="BC39" s="658">
        <v>27.799592393255299</v>
      </c>
      <c r="BD39" s="659">
        <v>161.87138570431392</v>
      </c>
      <c r="BE39" s="659">
        <v>143.30304238421616</v>
      </c>
      <c r="BF39" s="659">
        <v>119.84322453009668</v>
      </c>
      <c r="BG39" s="659">
        <v>68.685374988549583</v>
      </c>
      <c r="BH39" s="659">
        <v>92.498739290921023</v>
      </c>
      <c r="BI39" s="658">
        <v>170.84040004906956</v>
      </c>
      <c r="BJ39" s="659">
        <v>21.267568250671005</v>
      </c>
      <c r="BK39" s="659">
        <v>18.575813684531994</v>
      </c>
      <c r="BL39" s="659">
        <v>16.857992852257002</v>
      </c>
      <c r="BM39" s="659">
        <v>9.3294384389349965</v>
      </c>
      <c r="BN39" s="659">
        <v>11.570585323191002</v>
      </c>
      <c r="BO39" s="658">
        <v>11.598245449851001</v>
      </c>
      <c r="BP39" s="659">
        <v>8596.0161131190616</v>
      </c>
      <c r="BQ39" s="659">
        <v>8564.529917019061</v>
      </c>
      <c r="BR39" s="659">
        <v>8191.72537951906</v>
      </c>
      <c r="BS39" s="659">
        <v>6267.059927222861</v>
      </c>
      <c r="BT39" s="659">
        <v>6379.3960425968971</v>
      </c>
      <c r="BU39" s="658">
        <v>6032.642912974773</v>
      </c>
      <c r="BV39" s="659">
        <v>15918.815020013075</v>
      </c>
      <c r="BW39" s="659">
        <v>12762.378343766031</v>
      </c>
      <c r="BX39" s="659">
        <v>10204.372400647262</v>
      </c>
      <c r="BY39" s="659">
        <v>6271.484242411283</v>
      </c>
      <c r="BZ39" s="659">
        <v>6847.3556773169994</v>
      </c>
      <c r="CA39" s="658">
        <v>6676.6468842691729</v>
      </c>
      <c r="CB39" s="659">
        <v>0</v>
      </c>
      <c r="CC39" s="659">
        <v>0</v>
      </c>
      <c r="CD39" s="659">
        <v>0</v>
      </c>
      <c r="CE39" s="659">
        <v>0</v>
      </c>
      <c r="CF39" s="659">
        <v>0</v>
      </c>
      <c r="CG39" s="658">
        <v>0</v>
      </c>
      <c r="CH39" s="659">
        <v>279.97897746406431</v>
      </c>
      <c r="CI39" s="659">
        <v>196.04539915340939</v>
      </c>
      <c r="CJ39" s="659">
        <v>113.7079931960098</v>
      </c>
      <c r="CK39" s="659">
        <v>82.166501563568985</v>
      </c>
      <c r="CL39" s="659">
        <v>73.741377614170091</v>
      </c>
      <c r="CM39" s="658">
        <v>65.233416531870603</v>
      </c>
      <c r="CN39" s="659">
        <v>1829.5903904847528</v>
      </c>
      <c r="CO39" s="659">
        <v>1884.297064186334</v>
      </c>
      <c r="CP39" s="659">
        <v>1958.5691123503245</v>
      </c>
      <c r="CQ39" s="659">
        <v>1679.9393007044471</v>
      </c>
      <c r="CR39" s="659">
        <v>1880.5468953669404</v>
      </c>
      <c r="CS39" s="658">
        <v>1836.3391999999999</v>
      </c>
      <c r="CT39" s="659">
        <v>0</v>
      </c>
      <c r="CU39" s="659">
        <v>0</v>
      </c>
      <c r="CV39" s="659">
        <v>0</v>
      </c>
      <c r="CW39" s="659">
        <v>0</v>
      </c>
      <c r="CX39" s="659">
        <v>0</v>
      </c>
      <c r="CY39" s="658">
        <v>0</v>
      </c>
      <c r="CZ39" s="659">
        <v>16.188595580091622</v>
      </c>
      <c r="DA39" s="659">
        <v>14.605700915001137</v>
      </c>
      <c r="DB39" s="659">
        <v>14</v>
      </c>
      <c r="DC39" s="659">
        <v>7.0507881036039386</v>
      </c>
      <c r="DD39" s="659">
        <v>7.3794971565650087</v>
      </c>
      <c r="DE39" s="658">
        <v>7.6717969069143646</v>
      </c>
      <c r="DF39" s="659">
        <v>607.85488125492998</v>
      </c>
      <c r="DG39" s="659">
        <v>508.27495659365866</v>
      </c>
      <c r="DH39" s="659">
        <v>432.12427498648066</v>
      </c>
      <c r="DI39" s="659">
        <v>291.11814594025731</v>
      </c>
      <c r="DJ39" s="659">
        <v>315.35916157170249</v>
      </c>
      <c r="DK39" s="658">
        <v>313.35142675924061</v>
      </c>
      <c r="DL39" s="658">
        <v>7.73</v>
      </c>
      <c r="DM39" s="659">
        <v>5.41</v>
      </c>
      <c r="DN39" s="659">
        <v>5.41</v>
      </c>
      <c r="DO39" s="659">
        <v>3.9896467683655836</v>
      </c>
      <c r="DP39" s="659">
        <v>5.85</v>
      </c>
      <c r="DQ39" s="658">
        <v>5.5601999844778414</v>
      </c>
      <c r="DR39" s="659">
        <v>141.9879875</v>
      </c>
      <c r="DS39" s="659">
        <v>3177.7003095</v>
      </c>
      <c r="DT39" s="659">
        <v>5597.7743219049999</v>
      </c>
      <c r="DU39" s="659">
        <v>9083.7133829350005</v>
      </c>
      <c r="DV39" s="659">
        <v>14943.425391749999</v>
      </c>
      <c r="DW39" s="658">
        <v>22984.120721795003</v>
      </c>
      <c r="DX39" s="659">
        <v>3.8161078999999987E-2</v>
      </c>
      <c r="DY39" s="659">
        <v>0.28055745999999998</v>
      </c>
      <c r="DZ39" s="659">
        <v>0.47796198799999995</v>
      </c>
      <c r="EA39" s="659">
        <v>1.1947674594</v>
      </c>
      <c r="EB39" s="659">
        <v>0.78088493300000006</v>
      </c>
      <c r="EC39" s="658">
        <v>0.3727662550000001</v>
      </c>
      <c r="ED39" s="659">
        <v>19.80453</v>
      </c>
      <c r="EE39" s="659">
        <v>18.202159999999999</v>
      </c>
      <c r="EF39" s="659">
        <v>15.714639999999999</v>
      </c>
      <c r="EG39" s="659">
        <v>10.38907</v>
      </c>
      <c r="EH39" s="659">
        <v>8.9272500000000008</v>
      </c>
      <c r="EI39" s="658">
        <v>7.4039500000000018</v>
      </c>
      <c r="EJ39" s="659">
        <v>367.82951900000006</v>
      </c>
      <c r="EK39" s="659">
        <v>345.57091766578725</v>
      </c>
      <c r="EL39" s="659">
        <v>312.88730950619606</v>
      </c>
      <c r="EM39" s="659">
        <v>160.10010631139943</v>
      </c>
      <c r="EN39" s="659">
        <v>169.2050302924425</v>
      </c>
      <c r="EO39" s="658">
        <v>174.36286297914262</v>
      </c>
      <c r="EP39" s="659">
        <v>30603.878312894481</v>
      </c>
      <c r="EQ39" s="659">
        <v>30142.386352429094</v>
      </c>
      <c r="ER39" s="659">
        <v>29298.11254297764</v>
      </c>
      <c r="ES39" s="659">
        <f>EM39+EG39+EA39+DU39+DO39+DI39+CW39+CQ39+CK39+CE39+W39+BY39+BS39+BM39+BG39+BA39+DC39+AU39+AO39+AI39+AC39+Q39+K39</f>
        <v>25753.482445427257</v>
      </c>
      <c r="ET39" s="659">
        <f>L39+R39+AD39+AJ39+AP39+AV39+BB39+BH39+BN39+BT39+BZ39+X39+CF39+CL39+CR39+CX39+DD39+DJ39+DP39+DV39+EB39+EH39+EN39</f>
        <v>32790.347164284605</v>
      </c>
      <c r="EU39" s="658">
        <v>40277.901060257362</v>
      </c>
      <c r="EV39" s="659">
        <v>31584.90654889448</v>
      </c>
      <c r="EW39" s="659">
        <v>31010.549688429095</v>
      </c>
      <c r="EX39" s="659">
        <v>30057.61254297764</v>
      </c>
      <c r="EY39" s="659">
        <f t="shared" si="6"/>
        <v>26396.994881427257</v>
      </c>
      <c r="EZ39" s="659">
        <f t="shared" si="6"/>
        <v>33354.557164284604</v>
      </c>
      <c r="FA39" s="658">
        <v>40789.153171257363</v>
      </c>
      <c r="FJ39" s="692"/>
    </row>
    <row r="40" spans="1:166" x14ac:dyDescent="0.2">
      <c r="A40" s="647" t="s">
        <v>208</v>
      </c>
      <c r="B40" s="659"/>
      <c r="C40" s="658"/>
      <c r="D40" s="658"/>
      <c r="E40" s="658"/>
      <c r="F40" s="658"/>
      <c r="G40" s="658"/>
      <c r="H40" s="695"/>
      <c r="I40" s="695"/>
      <c r="J40" s="695"/>
      <c r="K40" s="695"/>
      <c r="L40" s="695"/>
      <c r="M40" s="658"/>
      <c r="N40" s="659"/>
      <c r="O40" s="659"/>
      <c r="P40" s="659"/>
      <c r="Q40" s="659"/>
      <c r="R40" s="659"/>
      <c r="S40" s="658"/>
      <c r="T40" s="659"/>
      <c r="U40" s="659"/>
      <c r="V40" s="659"/>
      <c r="W40" s="659"/>
      <c r="X40" s="659"/>
      <c r="Y40" s="658"/>
      <c r="Z40" s="659"/>
      <c r="AA40" s="659"/>
      <c r="AB40" s="659"/>
      <c r="AC40" s="659"/>
      <c r="AD40" s="659"/>
      <c r="AE40" s="658"/>
      <c r="AF40" s="659"/>
      <c r="AG40" s="659"/>
      <c r="AH40" s="659"/>
      <c r="AI40" s="659"/>
      <c r="AJ40" s="659"/>
      <c r="AK40" s="658">
        <v>0</v>
      </c>
      <c r="AL40" s="659"/>
      <c r="AM40" s="659"/>
      <c r="AN40" s="659"/>
      <c r="AO40" s="659"/>
      <c r="AP40" s="659"/>
      <c r="AQ40" s="658"/>
      <c r="AR40" s="659"/>
      <c r="AS40" s="659"/>
      <c r="AT40" s="659"/>
      <c r="AU40" s="659"/>
      <c r="AV40" s="659"/>
      <c r="AW40" s="658"/>
      <c r="AX40" s="659" t="s">
        <v>191</v>
      </c>
      <c r="AY40" s="659" t="s">
        <v>191</v>
      </c>
      <c r="AZ40" s="659" t="s">
        <v>191</v>
      </c>
      <c r="BA40" s="659" t="s">
        <v>191</v>
      </c>
      <c r="BB40" s="659"/>
      <c r="BC40" s="658" t="s">
        <v>191</v>
      </c>
      <c r="BD40" s="659"/>
      <c r="BE40" s="659"/>
      <c r="BF40" s="659"/>
      <c r="BG40" s="659"/>
      <c r="BH40" s="659"/>
      <c r="BI40" s="658"/>
      <c r="BJ40" s="659"/>
      <c r="BK40" s="659"/>
      <c r="BL40" s="659"/>
      <c r="BM40" s="659"/>
      <c r="BN40" s="659"/>
      <c r="BO40" s="658"/>
      <c r="BP40" s="659"/>
      <c r="BQ40" s="659"/>
      <c r="BR40" s="659"/>
      <c r="BS40" s="659"/>
      <c r="BT40" s="659"/>
      <c r="BU40" s="658"/>
      <c r="BV40" s="659"/>
      <c r="BW40" s="659"/>
      <c r="BX40" s="659"/>
      <c r="BY40" s="659"/>
      <c r="BZ40" s="659"/>
      <c r="CA40" s="658"/>
      <c r="CB40" s="659"/>
      <c r="CC40" s="659"/>
      <c r="CD40" s="659"/>
      <c r="CE40" s="659"/>
      <c r="CF40" s="659"/>
      <c r="CG40" s="658"/>
      <c r="CH40" s="659"/>
      <c r="CI40" s="659"/>
      <c r="CJ40" s="659"/>
      <c r="CK40" s="659"/>
      <c r="CL40" s="659"/>
      <c r="CM40" s="658"/>
      <c r="CN40" s="659"/>
      <c r="CO40" s="659"/>
      <c r="CP40" s="659"/>
      <c r="CQ40" s="659"/>
      <c r="CR40" s="659"/>
      <c r="CS40" s="658"/>
      <c r="CT40" s="659"/>
      <c r="CU40" s="659"/>
      <c r="CV40" s="659"/>
      <c r="CW40" s="659"/>
      <c r="CX40" s="659"/>
      <c r="CY40" s="658"/>
      <c r="CZ40" s="659"/>
      <c r="DA40" s="659"/>
      <c r="DB40" s="659"/>
      <c r="DC40" s="659"/>
      <c r="DD40" s="659"/>
      <c r="DE40" s="658"/>
      <c r="DF40" s="659"/>
      <c r="DG40" s="659"/>
      <c r="DH40" s="659"/>
      <c r="DI40" s="659"/>
      <c r="DJ40" s="659"/>
      <c r="DK40" s="658"/>
      <c r="DL40" s="658"/>
      <c r="DM40" s="659"/>
      <c r="DN40" s="659"/>
      <c r="DO40" s="659"/>
      <c r="DP40" s="659"/>
      <c r="DQ40" s="658"/>
      <c r="DR40" s="659"/>
      <c r="DS40" s="659"/>
      <c r="DT40" s="659"/>
      <c r="DU40" s="659"/>
      <c r="DV40" s="659"/>
      <c r="DW40" s="658"/>
      <c r="DX40" s="659"/>
      <c r="DY40" s="659"/>
      <c r="DZ40" s="659"/>
      <c r="EA40" s="659"/>
      <c r="EB40" s="659"/>
      <c r="EC40" s="658"/>
      <c r="ED40" s="659"/>
      <c r="EE40" s="659"/>
      <c r="EF40" s="659"/>
      <c r="EG40" s="659"/>
      <c r="EH40" s="659"/>
      <c r="EI40" s="658"/>
      <c r="EJ40" s="659"/>
      <c r="EK40" s="659"/>
      <c r="EL40" s="659"/>
      <c r="EM40" s="659"/>
      <c r="EN40" s="659"/>
      <c r="EO40" s="658"/>
      <c r="EP40" s="659"/>
      <c r="EQ40" s="659"/>
      <c r="ER40" s="659"/>
      <c r="ES40" s="659"/>
      <c r="ET40" s="659"/>
      <c r="EU40" s="658"/>
      <c r="EV40" s="659"/>
      <c r="EW40" s="659"/>
      <c r="EX40" s="659"/>
      <c r="EY40" s="659"/>
      <c r="EZ40" s="659"/>
      <c r="FA40" s="658"/>
      <c r="FJ40" s="692"/>
    </row>
    <row r="41" spans="1:166" x14ac:dyDescent="0.2">
      <c r="A41" s="648" t="s">
        <v>190</v>
      </c>
      <c r="B41" s="659">
        <v>8367.7183999999997</v>
      </c>
      <c r="C41" s="658">
        <v>7894.6494000000002</v>
      </c>
      <c r="D41" s="658">
        <v>7466.2514000000001</v>
      </c>
      <c r="E41" s="658">
        <v>7037.0164000000004</v>
      </c>
      <c r="F41" s="658">
        <v>6609.75</v>
      </c>
      <c r="G41" s="658">
        <v>5991.2754000000004</v>
      </c>
      <c r="H41" s="659">
        <v>810.73800000000006</v>
      </c>
      <c r="I41" s="659">
        <v>935.05013374299983</v>
      </c>
      <c r="J41" s="659">
        <v>861.36599999999999</v>
      </c>
      <c r="K41" s="659">
        <v>831.11599999999999</v>
      </c>
      <c r="L41" s="659">
        <v>740.18799999999999</v>
      </c>
      <c r="M41" s="658">
        <v>666.37599999999998</v>
      </c>
      <c r="N41" s="659">
        <v>0</v>
      </c>
      <c r="O41" s="659">
        <v>0</v>
      </c>
      <c r="P41" s="659">
        <v>0</v>
      </c>
      <c r="Q41" s="659">
        <v>0</v>
      </c>
      <c r="R41" s="659">
        <v>0</v>
      </c>
      <c r="S41" s="658">
        <v>0</v>
      </c>
      <c r="T41" s="659">
        <v>0</v>
      </c>
      <c r="U41" s="659">
        <v>0</v>
      </c>
      <c r="V41" s="659">
        <v>0</v>
      </c>
      <c r="W41" s="659">
        <v>0</v>
      </c>
      <c r="X41" s="659">
        <v>0</v>
      </c>
      <c r="Y41" s="658">
        <v>0</v>
      </c>
      <c r="Z41" s="659">
        <v>0</v>
      </c>
      <c r="AA41" s="659">
        <v>0</v>
      </c>
      <c r="AB41" s="659">
        <v>0</v>
      </c>
      <c r="AC41" s="659">
        <v>0</v>
      </c>
      <c r="AD41" s="659">
        <v>0</v>
      </c>
      <c r="AE41" s="658">
        <v>0</v>
      </c>
      <c r="AF41" s="659">
        <v>0</v>
      </c>
      <c r="AG41" s="659">
        <v>0</v>
      </c>
      <c r="AH41" s="659">
        <v>0</v>
      </c>
      <c r="AI41" s="659">
        <v>0</v>
      </c>
      <c r="AJ41" s="659">
        <v>0</v>
      </c>
      <c r="AK41" s="658">
        <v>0</v>
      </c>
      <c r="AL41" s="659">
        <v>0</v>
      </c>
      <c r="AM41" s="659">
        <v>0</v>
      </c>
      <c r="AN41" s="659">
        <v>0</v>
      </c>
      <c r="AO41" s="659">
        <v>0</v>
      </c>
      <c r="AP41" s="659">
        <v>0</v>
      </c>
      <c r="AQ41" s="658">
        <v>0</v>
      </c>
      <c r="AR41" s="659">
        <v>0</v>
      </c>
      <c r="AS41" s="659">
        <v>0</v>
      </c>
      <c r="AT41" s="659">
        <v>0</v>
      </c>
      <c r="AU41" s="659">
        <v>0</v>
      </c>
      <c r="AV41" s="659">
        <v>0</v>
      </c>
      <c r="AW41" s="658">
        <v>0</v>
      </c>
      <c r="AX41" s="659">
        <v>0</v>
      </c>
      <c r="AY41" s="659">
        <v>0</v>
      </c>
      <c r="AZ41" s="659">
        <v>0</v>
      </c>
      <c r="BA41" s="659">
        <v>0</v>
      </c>
      <c r="BB41" s="659">
        <v>0</v>
      </c>
      <c r="BC41" s="658">
        <v>0</v>
      </c>
      <c r="BD41" s="659">
        <v>0</v>
      </c>
      <c r="BE41" s="659">
        <v>0</v>
      </c>
      <c r="BF41" s="659">
        <v>0</v>
      </c>
      <c r="BG41" s="659">
        <v>0</v>
      </c>
      <c r="BH41" s="659">
        <v>0</v>
      </c>
      <c r="BI41" s="658">
        <v>0</v>
      </c>
      <c r="BJ41" s="659">
        <v>0</v>
      </c>
      <c r="BK41" s="659">
        <v>0</v>
      </c>
      <c r="BL41" s="659">
        <v>0</v>
      </c>
      <c r="BM41" s="659">
        <v>0</v>
      </c>
      <c r="BN41" s="659">
        <v>0</v>
      </c>
      <c r="BO41" s="658">
        <v>0</v>
      </c>
      <c r="BP41" s="659">
        <v>0</v>
      </c>
      <c r="BQ41" s="659">
        <v>0</v>
      </c>
      <c r="BR41" s="659">
        <v>0</v>
      </c>
      <c r="BS41" s="659">
        <v>0</v>
      </c>
      <c r="BT41" s="659">
        <v>0</v>
      </c>
      <c r="BU41" s="658">
        <v>0</v>
      </c>
      <c r="BV41" s="659">
        <v>5001.12</v>
      </c>
      <c r="BW41" s="659">
        <v>5692.4198541109699</v>
      </c>
      <c r="BX41" s="659">
        <v>5633.1983839663399</v>
      </c>
      <c r="BY41" s="659">
        <v>5412.0216201646699</v>
      </c>
      <c r="BZ41" s="659">
        <v>4800.4118657009803</v>
      </c>
      <c r="CA41" s="658">
        <v>4954.7079590295207</v>
      </c>
      <c r="CB41" s="659">
        <v>105.17</v>
      </c>
      <c r="CC41" s="659">
        <v>84.185000000000002</v>
      </c>
      <c r="CD41" s="659">
        <v>73.989999999999995</v>
      </c>
      <c r="CE41" s="659">
        <v>66.150000000000006</v>
      </c>
      <c r="CF41" s="659">
        <v>60.57</v>
      </c>
      <c r="CG41" s="658">
        <v>55.26</v>
      </c>
      <c r="CH41" s="659">
        <v>0</v>
      </c>
      <c r="CI41" s="659">
        <v>0</v>
      </c>
      <c r="CJ41" s="659">
        <v>0</v>
      </c>
      <c r="CK41" s="659">
        <v>0</v>
      </c>
      <c r="CL41" s="659">
        <v>0</v>
      </c>
      <c r="CM41" s="658">
        <v>0</v>
      </c>
      <c r="CN41" s="659">
        <v>0</v>
      </c>
      <c r="CO41" s="659">
        <v>0</v>
      </c>
      <c r="CP41" s="659">
        <v>0</v>
      </c>
      <c r="CQ41" s="659">
        <v>0</v>
      </c>
      <c r="CR41" s="659"/>
      <c r="CS41" s="658">
        <v>0</v>
      </c>
      <c r="CT41" s="659">
        <v>0</v>
      </c>
      <c r="CU41" s="659">
        <v>0</v>
      </c>
      <c r="CV41" s="659">
        <v>0</v>
      </c>
      <c r="CW41" s="659">
        <v>0</v>
      </c>
      <c r="CX41" s="659">
        <v>0</v>
      </c>
      <c r="CY41" s="658">
        <v>0</v>
      </c>
      <c r="CZ41" s="659">
        <v>0</v>
      </c>
      <c r="DA41" s="659">
        <v>0</v>
      </c>
      <c r="DB41" s="659">
        <v>0</v>
      </c>
      <c r="DC41" s="659">
        <v>0</v>
      </c>
      <c r="DD41" s="659">
        <v>0</v>
      </c>
      <c r="DE41" s="658">
        <v>0</v>
      </c>
      <c r="DF41" s="659">
        <v>157.30916004850002</v>
      </c>
      <c r="DG41" s="659">
        <v>265.02096912800482</v>
      </c>
      <c r="DH41" s="659">
        <v>178.51627653940551</v>
      </c>
      <c r="DI41" s="659">
        <v>98.856609013766516</v>
      </c>
      <c r="DJ41" s="659">
        <v>53.099094293594405</v>
      </c>
      <c r="DK41" s="658">
        <v>55.830001898412803</v>
      </c>
      <c r="DL41" s="658">
        <v>0</v>
      </c>
      <c r="DM41" s="659">
        <v>0</v>
      </c>
      <c r="DN41" s="659">
        <v>0</v>
      </c>
      <c r="DO41" s="659">
        <v>0</v>
      </c>
      <c r="DP41" s="659">
        <v>0</v>
      </c>
      <c r="DQ41" s="658">
        <v>0</v>
      </c>
      <c r="DR41" s="659">
        <v>0</v>
      </c>
      <c r="DS41" s="659">
        <v>0</v>
      </c>
      <c r="DT41" s="659">
        <v>0</v>
      </c>
      <c r="DU41" s="659">
        <v>0</v>
      </c>
      <c r="DV41" s="659">
        <v>0</v>
      </c>
      <c r="DW41" s="658">
        <v>0</v>
      </c>
      <c r="DX41" s="659">
        <v>0</v>
      </c>
      <c r="DY41" s="659">
        <v>0</v>
      </c>
      <c r="DZ41" s="659">
        <v>0</v>
      </c>
      <c r="EA41" s="659">
        <v>0</v>
      </c>
      <c r="EB41" s="659">
        <v>0</v>
      </c>
      <c r="EC41" s="658">
        <v>0</v>
      </c>
      <c r="ED41" s="659">
        <v>0</v>
      </c>
      <c r="EE41" s="659">
        <v>0</v>
      </c>
      <c r="EF41" s="659">
        <v>0</v>
      </c>
      <c r="EG41" s="659">
        <v>0</v>
      </c>
      <c r="EH41" s="659"/>
      <c r="EI41" s="658">
        <v>0</v>
      </c>
      <c r="EJ41" s="659">
        <v>857.61246969999991</v>
      </c>
      <c r="EK41" s="659">
        <v>652.8394892</v>
      </c>
      <c r="EL41" s="659">
        <v>581.21301850312068</v>
      </c>
      <c r="EM41" s="659">
        <v>500.90787740216723</v>
      </c>
      <c r="EN41" s="659">
        <v>393.95817166866607</v>
      </c>
      <c r="EO41" s="658">
        <v>330.69293500000003</v>
      </c>
      <c r="EP41" s="659">
        <v>6931.9496297485002</v>
      </c>
      <c r="EQ41" s="659">
        <v>7629.5154461819748</v>
      </c>
      <c r="ER41" s="659">
        <v>7328.2836790088659</v>
      </c>
      <c r="ES41" s="659">
        <f>EM41+EG41+EA41+DU41+DO41+DI41+CW41+CQ41+CK41+CE41+W41+BY41+BS41+BM41+BG41+BA41+DC41+AU41+AO41+AI41+AC41+Q41+K41</f>
        <v>6909.0521065806033</v>
      </c>
      <c r="ET41" s="659">
        <f>L41+R41+AD41+AJ41+AP41+AV41+BB41+BH41+BN41+BT41+BZ41+X41+CF41+CL41+CR41+CX41+DD41+DJ41+DP41+DV41+EB41+EH41+EN41</f>
        <v>6048.2271316632405</v>
      </c>
      <c r="EU41" s="658">
        <v>6062.8668959279339</v>
      </c>
      <c r="EV41" s="659">
        <v>15299.6680297485</v>
      </c>
      <c r="EW41" s="659">
        <v>15524.164846181975</v>
      </c>
      <c r="EX41" s="659">
        <v>14794.535079008867</v>
      </c>
      <c r="EY41" s="659">
        <f t="shared" ref="EY41:EZ44" si="7">E41+ES41</f>
        <v>13946.068506580603</v>
      </c>
      <c r="EZ41" s="659">
        <f t="shared" si="7"/>
        <v>12657.97713166324</v>
      </c>
      <c r="FA41" s="658">
        <v>12054.142295927933</v>
      </c>
      <c r="FJ41" s="692"/>
    </row>
    <row r="42" spans="1:166" x14ac:dyDescent="0.2">
      <c r="A42" s="648" t="s">
        <v>189</v>
      </c>
      <c r="B42" s="659">
        <v>2.161</v>
      </c>
      <c r="C42" s="658">
        <v>2.387</v>
      </c>
      <c r="D42" s="658">
        <v>1.538</v>
      </c>
      <c r="E42" s="658">
        <v>1.3779999999999999</v>
      </c>
      <c r="F42" s="658">
        <v>1.23</v>
      </c>
      <c r="G42" s="658">
        <v>1.45</v>
      </c>
      <c r="H42" s="659">
        <v>157.61313374299985</v>
      </c>
      <c r="I42" s="659">
        <v>17.8081</v>
      </c>
      <c r="J42" s="659">
        <v>14.458</v>
      </c>
      <c r="K42" s="659">
        <v>11.821999999999999</v>
      </c>
      <c r="L42" s="659">
        <v>7.46</v>
      </c>
      <c r="M42" s="658">
        <v>7.3179999999999996</v>
      </c>
      <c r="N42" s="659">
        <v>0</v>
      </c>
      <c r="O42" s="659">
        <v>0</v>
      </c>
      <c r="P42" s="659">
        <v>0</v>
      </c>
      <c r="Q42" s="659">
        <v>0</v>
      </c>
      <c r="R42" s="659">
        <v>0</v>
      </c>
      <c r="S42" s="658">
        <v>0</v>
      </c>
      <c r="T42" s="659">
        <v>0</v>
      </c>
      <c r="U42" s="659">
        <v>0</v>
      </c>
      <c r="V42" s="659">
        <v>0</v>
      </c>
      <c r="W42" s="659">
        <v>0</v>
      </c>
      <c r="X42" s="659">
        <v>0</v>
      </c>
      <c r="Y42" s="658">
        <v>0</v>
      </c>
      <c r="Z42" s="659">
        <v>0</v>
      </c>
      <c r="AA42" s="659">
        <v>0</v>
      </c>
      <c r="AB42" s="659">
        <v>0</v>
      </c>
      <c r="AC42" s="659">
        <v>0</v>
      </c>
      <c r="AD42" s="659">
        <v>0</v>
      </c>
      <c r="AE42" s="658">
        <v>0</v>
      </c>
      <c r="AF42" s="659">
        <v>0</v>
      </c>
      <c r="AG42" s="659">
        <v>0</v>
      </c>
      <c r="AH42" s="659">
        <v>0</v>
      </c>
      <c r="AI42" s="659">
        <v>0</v>
      </c>
      <c r="AJ42" s="659">
        <v>0</v>
      </c>
      <c r="AK42" s="658">
        <v>0</v>
      </c>
      <c r="AL42" s="659">
        <v>0</v>
      </c>
      <c r="AM42" s="659">
        <v>0</v>
      </c>
      <c r="AN42" s="659">
        <v>0</v>
      </c>
      <c r="AO42" s="659">
        <v>0</v>
      </c>
      <c r="AP42" s="659">
        <v>0</v>
      </c>
      <c r="AQ42" s="658">
        <v>0</v>
      </c>
      <c r="AR42" s="659">
        <v>0</v>
      </c>
      <c r="AS42" s="659">
        <v>0</v>
      </c>
      <c r="AT42" s="659">
        <v>0</v>
      </c>
      <c r="AU42" s="659">
        <v>0</v>
      </c>
      <c r="AV42" s="659">
        <v>0</v>
      </c>
      <c r="AW42" s="658">
        <v>0</v>
      </c>
      <c r="AX42" s="659">
        <v>0</v>
      </c>
      <c r="AY42" s="659">
        <v>0</v>
      </c>
      <c r="AZ42" s="659">
        <v>0</v>
      </c>
      <c r="BA42" s="659">
        <v>0</v>
      </c>
      <c r="BB42" s="659">
        <v>0</v>
      </c>
      <c r="BC42" s="658">
        <v>0</v>
      </c>
      <c r="BD42" s="659">
        <v>0</v>
      </c>
      <c r="BE42" s="659">
        <v>0</v>
      </c>
      <c r="BF42" s="659">
        <v>0</v>
      </c>
      <c r="BG42" s="659">
        <v>0</v>
      </c>
      <c r="BH42" s="659">
        <v>0</v>
      </c>
      <c r="BI42" s="658">
        <v>0</v>
      </c>
      <c r="BJ42" s="659">
        <v>0</v>
      </c>
      <c r="BK42" s="659">
        <v>0</v>
      </c>
      <c r="BL42" s="659">
        <v>0</v>
      </c>
      <c r="BM42" s="659">
        <v>0</v>
      </c>
      <c r="BN42" s="659">
        <v>0</v>
      </c>
      <c r="BO42" s="658">
        <v>0</v>
      </c>
      <c r="BP42" s="659">
        <v>0</v>
      </c>
      <c r="BQ42" s="659">
        <v>0</v>
      </c>
      <c r="BR42" s="659">
        <v>0</v>
      </c>
      <c r="BS42" s="659">
        <v>0</v>
      </c>
      <c r="BT42" s="659">
        <v>0</v>
      </c>
      <c r="BU42" s="658">
        <v>0</v>
      </c>
      <c r="BV42" s="659">
        <v>4853.9733070878901</v>
      </c>
      <c r="BW42" s="659">
        <v>108.66108436794951</v>
      </c>
      <c r="BX42" s="659">
        <v>62.219091778890046</v>
      </c>
      <c r="BY42" s="659">
        <v>10.637443615420125</v>
      </c>
      <c r="BZ42" s="659">
        <v>272.4050214275303</v>
      </c>
      <c r="CA42" s="658">
        <v>97.998791098439142</v>
      </c>
      <c r="CB42" s="659">
        <v>1.48</v>
      </c>
      <c r="CC42" s="659">
        <v>0.49</v>
      </c>
      <c r="CD42" s="659">
        <v>0.22500000000000001</v>
      </c>
      <c r="CE42" s="659">
        <v>3.5000000000000003E-2</v>
      </c>
      <c r="CF42" s="659">
        <v>0</v>
      </c>
      <c r="CG42" s="658">
        <v>1.4999999999999999E-2</v>
      </c>
      <c r="CH42" s="659">
        <v>0</v>
      </c>
      <c r="CI42" s="659">
        <v>0</v>
      </c>
      <c r="CJ42" s="659">
        <v>0</v>
      </c>
      <c r="CK42" s="659">
        <v>0</v>
      </c>
      <c r="CL42" s="659">
        <v>0</v>
      </c>
      <c r="CM42" s="658">
        <v>0</v>
      </c>
      <c r="CN42" s="659">
        <v>0</v>
      </c>
      <c r="CO42" s="659">
        <v>0</v>
      </c>
      <c r="CP42" s="659">
        <v>0</v>
      </c>
      <c r="CQ42" s="659">
        <v>0</v>
      </c>
      <c r="CR42" s="659"/>
      <c r="CS42" s="658">
        <v>0</v>
      </c>
      <c r="CT42" s="659">
        <v>0</v>
      </c>
      <c r="CU42" s="659">
        <v>0</v>
      </c>
      <c r="CV42" s="659">
        <v>0</v>
      </c>
      <c r="CW42" s="659">
        <v>0</v>
      </c>
      <c r="CX42" s="659">
        <v>0</v>
      </c>
      <c r="CY42" s="658">
        <v>0</v>
      </c>
      <c r="CZ42" s="659">
        <v>0</v>
      </c>
      <c r="DA42" s="659">
        <v>0</v>
      </c>
      <c r="DB42" s="659">
        <v>0</v>
      </c>
      <c r="DC42" s="659">
        <v>0</v>
      </c>
      <c r="DD42" s="659">
        <v>0</v>
      </c>
      <c r="DE42" s="658">
        <v>0</v>
      </c>
      <c r="DF42" s="659">
        <v>162.15027718139245</v>
      </c>
      <c r="DG42" s="659">
        <v>13.0201593721081</v>
      </c>
      <c r="DH42" s="659">
        <v>6.6415756932803998</v>
      </c>
      <c r="DI42" s="659">
        <v>0.24563992799770004</v>
      </c>
      <c r="DJ42" s="659">
        <v>13.358723109820401</v>
      </c>
      <c r="DK42" s="658">
        <v>6.1362076582809006</v>
      </c>
      <c r="DL42" s="658">
        <v>0</v>
      </c>
      <c r="DM42" s="659">
        <v>0</v>
      </c>
      <c r="DN42" s="659">
        <v>0</v>
      </c>
      <c r="DO42" s="659">
        <v>0</v>
      </c>
      <c r="DP42" s="659">
        <v>0</v>
      </c>
      <c r="DQ42" s="658">
        <v>0</v>
      </c>
      <c r="DR42" s="659">
        <v>0</v>
      </c>
      <c r="DS42" s="659">
        <v>0</v>
      </c>
      <c r="DT42" s="659">
        <v>0</v>
      </c>
      <c r="DU42" s="659">
        <v>0</v>
      </c>
      <c r="DV42" s="659">
        <v>0</v>
      </c>
      <c r="DW42" s="658">
        <v>0</v>
      </c>
      <c r="DX42" s="659">
        <v>0</v>
      </c>
      <c r="DY42" s="659">
        <v>0</v>
      </c>
      <c r="DZ42" s="659">
        <v>0</v>
      </c>
      <c r="EA42" s="659">
        <v>0</v>
      </c>
      <c r="EB42" s="659">
        <v>0</v>
      </c>
      <c r="EC42" s="658">
        <v>0</v>
      </c>
      <c r="ED42" s="659">
        <v>0</v>
      </c>
      <c r="EE42" s="659">
        <v>0</v>
      </c>
      <c r="EF42" s="659">
        <v>0</v>
      </c>
      <c r="EG42" s="659">
        <v>0</v>
      </c>
      <c r="EH42" s="659">
        <v>0</v>
      </c>
      <c r="EI42" s="658">
        <v>0</v>
      </c>
      <c r="EJ42" s="659">
        <v>42.951957600000007</v>
      </c>
      <c r="EK42" s="659">
        <v>11.703794742931601</v>
      </c>
      <c r="EL42" s="659">
        <v>6.7516678723952008</v>
      </c>
      <c r="EM42" s="659">
        <v>8.3401603031500997</v>
      </c>
      <c r="EN42" s="659">
        <v>59.721963913033704</v>
      </c>
      <c r="EO42" s="658">
        <v>1.259125</v>
      </c>
      <c r="EP42" s="659">
        <v>5218.1686756122817</v>
      </c>
      <c r="EQ42" s="659">
        <v>151.68313848298922</v>
      </c>
      <c r="ER42" s="659">
        <v>90.295335344565643</v>
      </c>
      <c r="ES42" s="659">
        <f>EM42+EG42+EA42+DU42+DO42+DI42+CW42+CQ42+CK42+CE42+W42+BY42+BS42+BM42+BG42+BA42+DC42+AU42+AO42+AI42+AC42+Q42+K42</f>
        <v>31.080243846567924</v>
      </c>
      <c r="ET42" s="659">
        <f>L42+R42+AD42+AJ42+AP42+AV42+BB42+BH42+BN42+BT42+BZ42+X42+CF42+CL42+CR42+CX42+DD42+DJ42+DP42+DV42+EB42+EH42+EN42</f>
        <v>352.94570845038436</v>
      </c>
      <c r="EU42" s="658">
        <v>112.72712375672005</v>
      </c>
      <c r="EV42" s="659">
        <v>5220.3296756122818</v>
      </c>
      <c r="EW42" s="659">
        <v>154.07013848298922</v>
      </c>
      <c r="EX42" s="659">
        <v>91.83333534456564</v>
      </c>
      <c r="EY42" s="659">
        <f t="shared" si="7"/>
        <v>32.458243846567925</v>
      </c>
      <c r="EZ42" s="659">
        <f t="shared" si="7"/>
        <v>354.17570845038438</v>
      </c>
      <c r="FA42" s="658">
        <v>114.17712375672005</v>
      </c>
      <c r="FJ42" s="692"/>
    </row>
    <row r="43" spans="1:166" x14ac:dyDescent="0.2">
      <c r="A43" s="648" t="s">
        <v>188</v>
      </c>
      <c r="B43" s="659">
        <v>475.23</v>
      </c>
      <c r="C43" s="658">
        <v>430.78499999999997</v>
      </c>
      <c r="D43" s="658">
        <v>430.77299999999997</v>
      </c>
      <c r="E43" s="658">
        <v>428.642</v>
      </c>
      <c r="F43" s="658">
        <v>619.70000000000005</v>
      </c>
      <c r="G43" s="658">
        <v>431.50700000000001</v>
      </c>
      <c r="H43" s="659">
        <v>33.301000000000002</v>
      </c>
      <c r="I43" s="659">
        <v>91.492233742999844</v>
      </c>
      <c r="J43" s="659">
        <v>44.707999999999998</v>
      </c>
      <c r="K43" s="659">
        <v>102.75</v>
      </c>
      <c r="L43" s="659">
        <v>81.272000000000006</v>
      </c>
      <c r="M43" s="658">
        <v>78.123999999999995</v>
      </c>
      <c r="N43" s="659">
        <v>0</v>
      </c>
      <c r="O43" s="659">
        <v>0</v>
      </c>
      <c r="P43" s="659">
        <v>0</v>
      </c>
      <c r="Q43" s="659">
        <v>0</v>
      </c>
      <c r="R43" s="659">
        <v>0</v>
      </c>
      <c r="S43" s="658">
        <v>0</v>
      </c>
      <c r="T43" s="659">
        <v>0</v>
      </c>
      <c r="U43" s="659">
        <v>0</v>
      </c>
      <c r="V43" s="659">
        <v>0</v>
      </c>
      <c r="W43" s="659">
        <v>0</v>
      </c>
      <c r="X43" s="659">
        <v>0</v>
      </c>
      <c r="Y43" s="658">
        <v>0</v>
      </c>
      <c r="Z43" s="659">
        <v>0</v>
      </c>
      <c r="AA43" s="659">
        <v>0</v>
      </c>
      <c r="AB43" s="659">
        <v>0</v>
      </c>
      <c r="AC43" s="659">
        <v>0</v>
      </c>
      <c r="AD43" s="659">
        <v>0</v>
      </c>
      <c r="AE43" s="658">
        <v>0</v>
      </c>
      <c r="AF43" s="659">
        <v>0</v>
      </c>
      <c r="AG43" s="659">
        <v>0</v>
      </c>
      <c r="AH43" s="659">
        <v>0</v>
      </c>
      <c r="AI43" s="659">
        <v>0</v>
      </c>
      <c r="AJ43" s="659">
        <v>0</v>
      </c>
      <c r="AK43" s="658">
        <v>0</v>
      </c>
      <c r="AL43" s="659">
        <v>0</v>
      </c>
      <c r="AM43" s="659">
        <v>0</v>
      </c>
      <c r="AN43" s="659">
        <v>0</v>
      </c>
      <c r="AO43" s="659">
        <v>0</v>
      </c>
      <c r="AP43" s="659">
        <v>0</v>
      </c>
      <c r="AQ43" s="658">
        <v>0</v>
      </c>
      <c r="AR43" s="659">
        <v>0</v>
      </c>
      <c r="AS43" s="659">
        <v>0</v>
      </c>
      <c r="AT43" s="659">
        <v>0</v>
      </c>
      <c r="AU43" s="659">
        <v>0</v>
      </c>
      <c r="AV43" s="659">
        <v>0</v>
      </c>
      <c r="AW43" s="658">
        <v>0</v>
      </c>
      <c r="AX43" s="659">
        <v>0</v>
      </c>
      <c r="AY43" s="659">
        <v>0</v>
      </c>
      <c r="AZ43" s="659">
        <v>0</v>
      </c>
      <c r="BA43" s="659">
        <v>0</v>
      </c>
      <c r="BB43" s="659">
        <v>0</v>
      </c>
      <c r="BC43" s="658">
        <v>0</v>
      </c>
      <c r="BD43" s="659">
        <v>0</v>
      </c>
      <c r="BE43" s="659">
        <v>0</v>
      </c>
      <c r="BF43" s="659">
        <v>0</v>
      </c>
      <c r="BG43" s="659">
        <v>0</v>
      </c>
      <c r="BH43" s="659">
        <v>0</v>
      </c>
      <c r="BI43" s="658">
        <v>0</v>
      </c>
      <c r="BJ43" s="659">
        <v>0</v>
      </c>
      <c r="BK43" s="659">
        <v>0</v>
      </c>
      <c r="BL43" s="659">
        <v>0</v>
      </c>
      <c r="BM43" s="659">
        <v>0</v>
      </c>
      <c r="BN43" s="659">
        <v>0</v>
      </c>
      <c r="BO43" s="658">
        <v>0</v>
      </c>
      <c r="BP43" s="659">
        <v>0</v>
      </c>
      <c r="BQ43" s="659">
        <v>0</v>
      </c>
      <c r="BR43" s="659">
        <v>0</v>
      </c>
      <c r="BS43" s="659">
        <v>0</v>
      </c>
      <c r="BT43" s="659">
        <v>0</v>
      </c>
      <c r="BU43" s="658">
        <v>0</v>
      </c>
      <c r="BV43" s="659">
        <v>4162.6734529769101</v>
      </c>
      <c r="BW43" s="659">
        <v>167.88255451257999</v>
      </c>
      <c r="BX43" s="659">
        <v>283.39585558055899</v>
      </c>
      <c r="BY43" s="659">
        <v>622.24719807911492</v>
      </c>
      <c r="BZ43" s="659">
        <v>118.108928098988</v>
      </c>
      <c r="CA43" s="658">
        <v>242.944729390107</v>
      </c>
      <c r="CB43" s="659">
        <v>22.465</v>
      </c>
      <c r="CC43" s="659">
        <v>10.685</v>
      </c>
      <c r="CD43" s="659">
        <v>8.0649999999999995</v>
      </c>
      <c r="CE43" s="659">
        <v>5.6150000000000002</v>
      </c>
      <c r="CF43" s="659">
        <v>5.31</v>
      </c>
      <c r="CG43" s="658">
        <v>33.935000000000002</v>
      </c>
      <c r="CH43" s="659">
        <v>0</v>
      </c>
      <c r="CI43" s="659">
        <v>0</v>
      </c>
      <c r="CJ43" s="659">
        <v>0</v>
      </c>
      <c r="CK43" s="659">
        <v>0</v>
      </c>
      <c r="CL43" s="659">
        <v>0</v>
      </c>
      <c r="CM43" s="658">
        <v>0</v>
      </c>
      <c r="CN43" s="659">
        <v>0</v>
      </c>
      <c r="CO43" s="659">
        <v>0</v>
      </c>
      <c r="CP43" s="659">
        <v>0</v>
      </c>
      <c r="CQ43" s="659">
        <v>0</v>
      </c>
      <c r="CR43" s="659">
        <v>0</v>
      </c>
      <c r="CS43" s="658">
        <v>0</v>
      </c>
      <c r="CT43" s="659">
        <v>0</v>
      </c>
      <c r="CU43" s="659">
        <v>0</v>
      </c>
      <c r="CV43" s="659">
        <v>0</v>
      </c>
      <c r="CW43" s="659">
        <v>0</v>
      </c>
      <c r="CX43" s="659">
        <v>0</v>
      </c>
      <c r="CY43" s="658">
        <v>0</v>
      </c>
      <c r="CZ43" s="659">
        <v>0</v>
      </c>
      <c r="DA43" s="659">
        <v>0</v>
      </c>
      <c r="DB43" s="659">
        <v>0</v>
      </c>
      <c r="DC43" s="659">
        <v>0</v>
      </c>
      <c r="DD43" s="659">
        <v>0</v>
      </c>
      <c r="DE43" s="658">
        <v>0</v>
      </c>
      <c r="DF43" s="659">
        <v>54.438468101888404</v>
      </c>
      <c r="DG43" s="659">
        <v>99.524851960706997</v>
      </c>
      <c r="DH43" s="659">
        <v>86.301243218919396</v>
      </c>
      <c r="DI43" s="659">
        <v>46.003154648169797</v>
      </c>
      <c r="DJ43" s="659">
        <v>10.627815505001999</v>
      </c>
      <c r="DK43" s="658">
        <v>6.8751179775055</v>
      </c>
      <c r="DL43" s="658">
        <v>0</v>
      </c>
      <c r="DM43" s="659">
        <v>0</v>
      </c>
      <c r="DN43" s="659">
        <v>0</v>
      </c>
      <c r="DO43" s="659">
        <v>0</v>
      </c>
      <c r="DP43" s="659">
        <v>0</v>
      </c>
      <c r="DQ43" s="658">
        <v>0</v>
      </c>
      <c r="DR43" s="659">
        <v>0</v>
      </c>
      <c r="DS43" s="659">
        <v>0</v>
      </c>
      <c r="DT43" s="659">
        <v>0</v>
      </c>
      <c r="DU43" s="659">
        <v>0</v>
      </c>
      <c r="DV43" s="659">
        <v>0</v>
      </c>
      <c r="DW43" s="658">
        <v>0</v>
      </c>
      <c r="DX43" s="659">
        <v>0</v>
      </c>
      <c r="DY43" s="659">
        <v>0</v>
      </c>
      <c r="DZ43" s="659">
        <v>0</v>
      </c>
      <c r="EA43" s="659">
        <v>0</v>
      </c>
      <c r="EB43" s="659">
        <v>0</v>
      </c>
      <c r="EC43" s="658">
        <v>0</v>
      </c>
      <c r="ED43" s="659">
        <v>0</v>
      </c>
      <c r="EE43" s="659">
        <v>0</v>
      </c>
      <c r="EF43" s="659">
        <v>0</v>
      </c>
      <c r="EG43" s="659">
        <v>0</v>
      </c>
      <c r="EH43" s="659">
        <v>0</v>
      </c>
      <c r="EI43" s="658">
        <v>0</v>
      </c>
      <c r="EJ43" s="659">
        <v>247.72493809999995</v>
      </c>
      <c r="EK43" s="659">
        <v>83.330265439811399</v>
      </c>
      <c r="EL43" s="659">
        <v>87.056808973348595</v>
      </c>
      <c r="EM43" s="659">
        <v>115.28986603665129</v>
      </c>
      <c r="EN43" s="659">
        <v>122.9872005816997</v>
      </c>
      <c r="EO43" s="658">
        <v>36.952750000000002</v>
      </c>
      <c r="EP43" s="659">
        <v>4520.602859178799</v>
      </c>
      <c r="EQ43" s="659">
        <v>452.9149056560982</v>
      </c>
      <c r="ER43" s="659">
        <v>509.52690777282703</v>
      </c>
      <c r="ES43" s="659">
        <f>EM43+EG43+EA43+DU43+DO43+DI43+CW43+CQ43+CK43+CE43+W43+BY43+BS43+BM43+BG43+BA43+DC43+AU43+AO43+AI43+AC43+Q43+K43</f>
        <v>891.90521876393609</v>
      </c>
      <c r="ET43" s="659">
        <f>L43+R43+AD43+AJ43+AP43+AV43+BB43+BH43+BN43+BT43+BZ43+X43+CF43+CL43+CR43+CX43+DD43+DJ43+DP43+DV43+EB43+EH43+EN43</f>
        <v>338.30594418568973</v>
      </c>
      <c r="EU43" s="658">
        <v>398.83159736761252</v>
      </c>
      <c r="EV43" s="659">
        <v>4995.8328591787995</v>
      </c>
      <c r="EW43" s="659">
        <v>883.69990565609817</v>
      </c>
      <c r="EX43" s="659">
        <v>940.29990777282705</v>
      </c>
      <c r="EY43" s="659">
        <f t="shared" si="7"/>
        <v>1320.5472187639361</v>
      </c>
      <c r="EZ43" s="659">
        <f t="shared" si="7"/>
        <v>958.00594418568971</v>
      </c>
      <c r="FA43" s="658">
        <v>830.33859736761246</v>
      </c>
      <c r="FJ43" s="692"/>
    </row>
    <row r="44" spans="1:166" x14ac:dyDescent="0.2">
      <c r="A44" s="648" t="s">
        <v>207</v>
      </c>
      <c r="B44" s="659">
        <v>7894.6494000000002</v>
      </c>
      <c r="C44" s="658">
        <v>7466.2514000000001</v>
      </c>
      <c r="D44" s="658">
        <v>7037.0163999999995</v>
      </c>
      <c r="E44" s="658">
        <v>6609.7524000000003</v>
      </c>
      <c r="F44" s="658">
        <v>5991.2754000000004</v>
      </c>
      <c r="G44" s="658">
        <v>5561.2184000000007</v>
      </c>
      <c r="H44" s="659">
        <v>935.05013374299983</v>
      </c>
      <c r="I44" s="659">
        <v>861.36599999999999</v>
      </c>
      <c r="J44" s="659">
        <v>831.11599999999999</v>
      </c>
      <c r="K44" s="659">
        <v>740.18799999999999</v>
      </c>
      <c r="L44" s="659">
        <v>666.37599999999998</v>
      </c>
      <c r="M44" s="658">
        <v>595.57000000000005</v>
      </c>
      <c r="N44" s="659">
        <v>0</v>
      </c>
      <c r="O44" s="659">
        <v>0</v>
      </c>
      <c r="P44" s="659">
        <v>0</v>
      </c>
      <c r="Q44" s="659">
        <v>0</v>
      </c>
      <c r="R44" s="659">
        <v>0</v>
      </c>
      <c r="S44" s="658">
        <v>0</v>
      </c>
      <c r="T44" s="659">
        <v>0</v>
      </c>
      <c r="U44" s="659">
        <v>0</v>
      </c>
      <c r="V44" s="659">
        <v>0</v>
      </c>
      <c r="W44" s="659">
        <v>0</v>
      </c>
      <c r="X44" s="659">
        <v>0</v>
      </c>
      <c r="Y44" s="658">
        <v>0</v>
      </c>
      <c r="Z44" s="659">
        <v>0</v>
      </c>
      <c r="AA44" s="659">
        <v>0</v>
      </c>
      <c r="AB44" s="659">
        <v>0</v>
      </c>
      <c r="AC44" s="659">
        <v>0</v>
      </c>
      <c r="AD44" s="659">
        <v>0</v>
      </c>
      <c r="AE44" s="658">
        <v>0</v>
      </c>
      <c r="AF44" s="659">
        <v>0</v>
      </c>
      <c r="AG44" s="659">
        <v>0</v>
      </c>
      <c r="AH44" s="659">
        <v>0</v>
      </c>
      <c r="AI44" s="659">
        <v>0</v>
      </c>
      <c r="AJ44" s="659">
        <v>0</v>
      </c>
      <c r="AK44" s="658">
        <v>0</v>
      </c>
      <c r="AL44" s="659">
        <v>0</v>
      </c>
      <c r="AM44" s="659">
        <v>0</v>
      </c>
      <c r="AN44" s="659">
        <v>0</v>
      </c>
      <c r="AO44" s="659">
        <v>0</v>
      </c>
      <c r="AP44" s="659">
        <v>0</v>
      </c>
      <c r="AQ44" s="658">
        <v>0</v>
      </c>
      <c r="AR44" s="659">
        <v>0</v>
      </c>
      <c r="AS44" s="659">
        <v>0</v>
      </c>
      <c r="AT44" s="659">
        <v>0</v>
      </c>
      <c r="AU44" s="659">
        <v>0</v>
      </c>
      <c r="AV44" s="659">
        <v>0</v>
      </c>
      <c r="AW44" s="658">
        <v>0</v>
      </c>
      <c r="AX44" s="659">
        <v>0</v>
      </c>
      <c r="AY44" s="659">
        <v>0</v>
      </c>
      <c r="AZ44" s="659">
        <v>0</v>
      </c>
      <c r="BA44" s="659">
        <v>0</v>
      </c>
      <c r="BB44" s="659">
        <v>0</v>
      </c>
      <c r="BC44" s="658">
        <v>0</v>
      </c>
      <c r="BD44" s="659">
        <v>0</v>
      </c>
      <c r="BE44" s="659">
        <v>0</v>
      </c>
      <c r="BF44" s="659">
        <v>0</v>
      </c>
      <c r="BG44" s="659">
        <v>0</v>
      </c>
      <c r="BH44" s="659">
        <v>0</v>
      </c>
      <c r="BI44" s="658">
        <v>0</v>
      </c>
      <c r="BJ44" s="659">
        <v>0</v>
      </c>
      <c r="BK44" s="659">
        <v>0</v>
      </c>
      <c r="BL44" s="659">
        <v>0</v>
      </c>
      <c r="BM44" s="659">
        <v>0</v>
      </c>
      <c r="BN44" s="659">
        <v>0</v>
      </c>
      <c r="BO44" s="658">
        <v>0</v>
      </c>
      <c r="BP44" s="659">
        <v>0</v>
      </c>
      <c r="BQ44" s="659">
        <v>0</v>
      </c>
      <c r="BR44" s="659">
        <v>0</v>
      </c>
      <c r="BS44" s="659">
        <v>0</v>
      </c>
      <c r="BT44" s="659">
        <v>0</v>
      </c>
      <c r="BU44" s="658">
        <v>0</v>
      </c>
      <c r="BV44" s="659">
        <v>5692.4198541109699</v>
      </c>
      <c r="BW44" s="659">
        <v>5633.1983839663399</v>
      </c>
      <c r="BX44" s="659">
        <v>5412.0216201646699</v>
      </c>
      <c r="BY44" s="659">
        <v>4800.4118657009803</v>
      </c>
      <c r="BZ44" s="659">
        <v>4954.7079590295207</v>
      </c>
      <c r="CA44" s="658">
        <v>4809.7620207378495</v>
      </c>
      <c r="CB44" s="659">
        <v>84.185000000000002</v>
      </c>
      <c r="CC44" s="659">
        <v>73.989999999999995</v>
      </c>
      <c r="CD44" s="659">
        <v>66.149999999999991</v>
      </c>
      <c r="CE44" s="659">
        <v>60.57</v>
      </c>
      <c r="CF44" s="659">
        <v>55.26</v>
      </c>
      <c r="CG44" s="658">
        <v>21.339999999999996</v>
      </c>
      <c r="CH44" s="659">
        <v>0</v>
      </c>
      <c r="CI44" s="659">
        <v>0</v>
      </c>
      <c r="CJ44" s="659">
        <v>0</v>
      </c>
      <c r="CK44" s="659">
        <v>0</v>
      </c>
      <c r="CL44" s="659">
        <v>0</v>
      </c>
      <c r="CM44" s="658">
        <v>0</v>
      </c>
      <c r="CN44" s="659">
        <v>0</v>
      </c>
      <c r="CO44" s="659">
        <v>0</v>
      </c>
      <c r="CP44" s="659">
        <v>0</v>
      </c>
      <c r="CQ44" s="659">
        <v>0</v>
      </c>
      <c r="CR44" s="659">
        <v>0</v>
      </c>
      <c r="CS44" s="658">
        <v>0</v>
      </c>
      <c r="CT44" s="659">
        <v>0</v>
      </c>
      <c r="CU44" s="659">
        <v>0</v>
      </c>
      <c r="CV44" s="659">
        <v>0</v>
      </c>
      <c r="CW44" s="659">
        <v>0</v>
      </c>
      <c r="CX44" s="659">
        <v>0</v>
      </c>
      <c r="CY44" s="658">
        <v>0</v>
      </c>
      <c r="CZ44" s="659">
        <v>0</v>
      </c>
      <c r="DA44" s="659">
        <v>0</v>
      </c>
      <c r="DB44" s="659">
        <v>0</v>
      </c>
      <c r="DC44" s="659">
        <v>0</v>
      </c>
      <c r="DD44" s="659">
        <v>0</v>
      </c>
      <c r="DE44" s="658">
        <v>0</v>
      </c>
      <c r="DF44" s="659">
        <v>265.02096912800408</v>
      </c>
      <c r="DG44" s="659">
        <v>178.51627653940596</v>
      </c>
      <c r="DH44" s="659">
        <v>98.856609013766501</v>
      </c>
      <c r="DI44" s="659">
        <v>53.099094293594419</v>
      </c>
      <c r="DJ44" s="659">
        <v>55.830001898412803</v>
      </c>
      <c r="DK44" s="658">
        <v>55.091091579188209</v>
      </c>
      <c r="DL44" s="658">
        <v>0</v>
      </c>
      <c r="DM44" s="659">
        <v>0</v>
      </c>
      <c r="DN44" s="659">
        <v>0</v>
      </c>
      <c r="DO44" s="659">
        <v>0</v>
      </c>
      <c r="DP44" s="659">
        <v>0</v>
      </c>
      <c r="DQ44" s="658">
        <v>0</v>
      </c>
      <c r="DR44" s="659">
        <v>0</v>
      </c>
      <c r="DS44" s="659">
        <v>0</v>
      </c>
      <c r="DT44" s="659">
        <v>0</v>
      </c>
      <c r="DU44" s="659">
        <v>0</v>
      </c>
      <c r="DV44" s="659">
        <v>0</v>
      </c>
      <c r="DW44" s="658">
        <v>0</v>
      </c>
      <c r="DX44" s="659">
        <v>0</v>
      </c>
      <c r="DY44" s="659">
        <v>0</v>
      </c>
      <c r="DZ44" s="659">
        <v>0</v>
      </c>
      <c r="EA44" s="659">
        <v>0</v>
      </c>
      <c r="EB44" s="659">
        <v>0</v>
      </c>
      <c r="EC44" s="658">
        <v>0</v>
      </c>
      <c r="ED44" s="659">
        <v>0</v>
      </c>
      <c r="EE44" s="659">
        <v>0</v>
      </c>
      <c r="EF44" s="659">
        <v>0</v>
      </c>
      <c r="EG44" s="659">
        <v>0</v>
      </c>
      <c r="EH44" s="659">
        <v>0</v>
      </c>
      <c r="EI44" s="658">
        <v>0</v>
      </c>
      <c r="EJ44" s="659">
        <v>652.8394892</v>
      </c>
      <c r="EK44" s="659">
        <v>581.21301850312022</v>
      </c>
      <c r="EL44" s="659">
        <v>500.90787740216723</v>
      </c>
      <c r="EM44" s="659">
        <v>393.95817166866607</v>
      </c>
      <c r="EN44" s="659">
        <v>330.69293500000003</v>
      </c>
      <c r="EO44" s="658">
        <v>294.99931000000004</v>
      </c>
      <c r="EP44" s="659">
        <v>7629.5154461819739</v>
      </c>
      <c r="EQ44" s="659">
        <v>7328.2836790088668</v>
      </c>
      <c r="ER44" s="659">
        <v>6909.0521065806033</v>
      </c>
      <c r="ES44" s="659">
        <f>EM44+EG44+EA44+DU44+DO44+DI44+CW44+CQ44+CK44+CE44+W44+BY44+BS44+BM44+BG44+BA44+DC44+AU44+AO44+AI44+AC44+Q44+K44</f>
        <v>6048.2271316632414</v>
      </c>
      <c r="ET44" s="659">
        <f>L44+R44+AD44+AJ44+AP44+AV44+BB44+BH44+BN44+BT44+BZ44+X44+CF44+CL44+CR44+CX44+DD44+DJ44+DP44+DV44+EB44+EH44+EN44</f>
        <v>6062.8668959279339</v>
      </c>
      <c r="EU44" s="658">
        <v>5776.7624223170378</v>
      </c>
      <c r="EV44" s="659">
        <v>15524.164846181975</v>
      </c>
      <c r="EW44" s="659">
        <v>14794.535079008867</v>
      </c>
      <c r="EX44" s="659">
        <v>13946.068506580603</v>
      </c>
      <c r="EY44" s="659">
        <f t="shared" si="7"/>
        <v>12657.979531663241</v>
      </c>
      <c r="EZ44" s="659">
        <f t="shared" si="7"/>
        <v>12054.142295927933</v>
      </c>
      <c r="FA44" s="658">
        <v>11337.980822317038</v>
      </c>
      <c r="FJ44" s="692"/>
    </row>
    <row r="45" spans="1:166" x14ac:dyDescent="0.2">
      <c r="A45" s="647" t="s">
        <v>206</v>
      </c>
      <c r="B45" s="659"/>
      <c r="C45" s="658"/>
      <c r="D45" s="658"/>
      <c r="E45" s="658"/>
      <c r="F45" s="658"/>
      <c r="G45" s="658"/>
      <c r="H45" s="695"/>
      <c r="I45" s="695"/>
      <c r="J45" s="695"/>
      <c r="K45" s="695"/>
      <c r="L45" s="695"/>
      <c r="M45" s="658"/>
      <c r="N45" s="659"/>
      <c r="O45" s="659"/>
      <c r="P45" s="659"/>
      <c r="Q45" s="659"/>
      <c r="R45" s="659"/>
      <c r="S45" s="658"/>
      <c r="T45" s="659"/>
      <c r="U45" s="659"/>
      <c r="V45" s="659"/>
      <c r="W45" s="659"/>
      <c r="X45" s="659"/>
      <c r="Y45" s="658"/>
      <c r="Z45" s="659"/>
      <c r="AA45" s="659"/>
      <c r="AB45" s="659"/>
      <c r="AC45" s="659"/>
      <c r="AD45" s="659"/>
      <c r="AE45" s="658"/>
      <c r="AF45" s="659"/>
      <c r="AG45" s="659"/>
      <c r="AH45" s="659"/>
      <c r="AI45" s="659"/>
      <c r="AJ45" s="659"/>
      <c r="AK45" s="658">
        <v>0</v>
      </c>
      <c r="AL45" s="659"/>
      <c r="AM45" s="659"/>
      <c r="AN45" s="659"/>
      <c r="AO45" s="659"/>
      <c r="AP45" s="659"/>
      <c r="AQ45" s="658"/>
      <c r="AR45" s="659"/>
      <c r="AS45" s="659"/>
      <c r="AT45" s="659"/>
      <c r="AU45" s="659"/>
      <c r="AV45" s="659"/>
      <c r="AW45" s="658"/>
      <c r="AX45" s="659" t="s">
        <v>191</v>
      </c>
      <c r="AY45" s="659" t="s">
        <v>191</v>
      </c>
      <c r="AZ45" s="659" t="s">
        <v>191</v>
      </c>
      <c r="BA45" s="659" t="s">
        <v>191</v>
      </c>
      <c r="BB45" s="659"/>
      <c r="BC45" s="658" t="s">
        <v>191</v>
      </c>
      <c r="BD45" s="659"/>
      <c r="BE45" s="659"/>
      <c r="BF45" s="659"/>
      <c r="BG45" s="659"/>
      <c r="BH45" s="659"/>
      <c r="BI45" s="658"/>
      <c r="BJ45" s="659"/>
      <c r="BK45" s="659"/>
      <c r="BL45" s="659"/>
      <c r="BM45" s="659"/>
      <c r="BN45" s="659"/>
      <c r="BO45" s="658"/>
      <c r="BP45" s="659"/>
      <c r="BQ45" s="659"/>
      <c r="BR45" s="659"/>
      <c r="BS45" s="659"/>
      <c r="BT45" s="659"/>
      <c r="BU45" s="658"/>
      <c r="BV45" s="659"/>
      <c r="BW45" s="659"/>
      <c r="BX45" s="659"/>
      <c r="BY45" s="659"/>
      <c r="BZ45" s="659"/>
      <c r="CA45" s="658"/>
      <c r="CB45" s="659"/>
      <c r="CC45" s="659"/>
      <c r="CD45" s="659"/>
      <c r="CE45" s="659"/>
      <c r="CF45" s="659"/>
      <c r="CG45" s="658"/>
      <c r="CH45" s="659"/>
      <c r="CI45" s="659"/>
      <c r="CJ45" s="659"/>
      <c r="CK45" s="659"/>
      <c r="CL45" s="659"/>
      <c r="CM45" s="658"/>
      <c r="CN45" s="659"/>
      <c r="CO45" s="659"/>
      <c r="CP45" s="659"/>
      <c r="CQ45" s="659"/>
      <c r="CR45" s="659"/>
      <c r="CS45" s="658"/>
      <c r="CT45" s="659"/>
      <c r="CU45" s="659"/>
      <c r="CV45" s="659"/>
      <c r="CW45" s="659"/>
      <c r="CX45" s="659"/>
      <c r="CY45" s="658"/>
      <c r="CZ45" s="659"/>
      <c r="DA45" s="659"/>
      <c r="DB45" s="659"/>
      <c r="DC45" s="659"/>
      <c r="DD45" s="659"/>
      <c r="DE45" s="658"/>
      <c r="DF45" s="659"/>
      <c r="DG45" s="659"/>
      <c r="DH45" s="659"/>
      <c r="DI45" s="659"/>
      <c r="DJ45" s="659"/>
      <c r="DK45" s="658"/>
      <c r="DL45" s="658"/>
      <c r="DM45" s="659"/>
      <c r="DN45" s="659"/>
      <c r="DO45" s="659"/>
      <c r="DP45" s="659"/>
      <c r="DQ45" s="658"/>
      <c r="DR45" s="659"/>
      <c r="DS45" s="659"/>
      <c r="DT45" s="659"/>
      <c r="DU45" s="659"/>
      <c r="DV45" s="659"/>
      <c r="DW45" s="658"/>
      <c r="DX45" s="659"/>
      <c r="DY45" s="659"/>
      <c r="DZ45" s="659"/>
      <c r="EA45" s="659"/>
      <c r="EB45" s="659"/>
      <c r="EC45" s="658"/>
      <c r="ED45" s="659"/>
      <c r="EE45" s="659"/>
      <c r="EF45" s="659"/>
      <c r="EG45" s="659"/>
      <c r="EH45" s="659"/>
      <c r="EI45" s="658"/>
      <c r="EJ45" s="659"/>
      <c r="EK45" s="659"/>
      <c r="EL45" s="659"/>
      <c r="EM45" s="659"/>
      <c r="EN45" s="659"/>
      <c r="EO45" s="658"/>
      <c r="EP45" s="659"/>
      <c r="EQ45" s="659"/>
      <c r="ER45" s="659"/>
      <c r="ES45" s="659"/>
      <c r="ET45" s="659"/>
      <c r="EU45" s="658"/>
      <c r="EV45" s="659"/>
      <c r="EW45" s="659"/>
      <c r="EX45" s="659"/>
      <c r="EY45" s="659"/>
      <c r="EZ45" s="659"/>
      <c r="FA45" s="658"/>
      <c r="FJ45" s="692"/>
    </row>
    <row r="46" spans="1:166" x14ac:dyDescent="0.2">
      <c r="A46" s="648" t="s">
        <v>190</v>
      </c>
      <c r="B46" s="659">
        <v>1779.9084299000001</v>
      </c>
      <c r="C46" s="658">
        <v>1289.8528699999999</v>
      </c>
      <c r="D46" s="658">
        <v>1235.5910518999999</v>
      </c>
      <c r="E46" s="658">
        <v>987.73410269999999</v>
      </c>
      <c r="F46" s="658">
        <v>771.07</v>
      </c>
      <c r="G46" s="658">
        <v>387.86421109999998</v>
      </c>
      <c r="H46" s="659">
        <v>0</v>
      </c>
      <c r="I46" s="659">
        <v>0</v>
      </c>
      <c r="J46" s="659">
        <v>0</v>
      </c>
      <c r="K46" s="659">
        <v>0</v>
      </c>
      <c r="L46" s="659">
        <v>0</v>
      </c>
      <c r="M46" s="658">
        <v>0</v>
      </c>
      <c r="N46" s="659">
        <v>0</v>
      </c>
      <c r="O46" s="659">
        <v>0</v>
      </c>
      <c r="P46" s="659">
        <v>0</v>
      </c>
      <c r="Q46" s="659">
        <v>0</v>
      </c>
      <c r="R46" s="659">
        <v>0</v>
      </c>
      <c r="S46" s="658">
        <v>0</v>
      </c>
      <c r="T46" s="659">
        <v>0</v>
      </c>
      <c r="U46" s="659">
        <v>0</v>
      </c>
      <c r="V46" s="659">
        <v>0</v>
      </c>
      <c r="W46" s="659">
        <v>0</v>
      </c>
      <c r="X46" s="659">
        <v>0</v>
      </c>
      <c r="Y46" s="658">
        <v>0</v>
      </c>
      <c r="Z46" s="659">
        <v>0</v>
      </c>
      <c r="AA46" s="659">
        <v>0</v>
      </c>
      <c r="AB46" s="659">
        <v>0</v>
      </c>
      <c r="AC46" s="659">
        <v>0</v>
      </c>
      <c r="AD46" s="659"/>
      <c r="AE46" s="658">
        <v>0</v>
      </c>
      <c r="AF46" s="659">
        <v>0</v>
      </c>
      <c r="AG46" s="659">
        <v>2.22994</v>
      </c>
      <c r="AH46" s="659">
        <v>8.4716899999999988</v>
      </c>
      <c r="AI46" s="659">
        <v>4.62601</v>
      </c>
      <c r="AJ46" s="659">
        <v>1.9102700000000001</v>
      </c>
      <c r="AK46" s="658">
        <v>1.3498205599999999</v>
      </c>
      <c r="AL46" s="659">
        <v>0</v>
      </c>
      <c r="AM46" s="659">
        <v>0</v>
      </c>
      <c r="AN46" s="659">
        <v>0</v>
      </c>
      <c r="AO46" s="659">
        <v>0</v>
      </c>
      <c r="AP46" s="659">
        <v>0</v>
      </c>
      <c r="AQ46" s="658">
        <v>0</v>
      </c>
      <c r="AR46" s="659">
        <v>0</v>
      </c>
      <c r="AS46" s="659">
        <v>0</v>
      </c>
      <c r="AT46" s="659">
        <v>0</v>
      </c>
      <c r="AU46" s="659">
        <v>0</v>
      </c>
      <c r="AV46" s="659">
        <v>0</v>
      </c>
      <c r="AW46" s="658">
        <v>0</v>
      </c>
      <c r="AX46" s="659">
        <v>0</v>
      </c>
      <c r="AY46" s="659">
        <v>0</v>
      </c>
      <c r="AZ46" s="659">
        <v>0</v>
      </c>
      <c r="BA46" s="659">
        <v>0</v>
      </c>
      <c r="BB46" s="659">
        <v>0</v>
      </c>
      <c r="BC46" s="658">
        <v>0</v>
      </c>
      <c r="BD46" s="659">
        <v>0</v>
      </c>
      <c r="BE46" s="659">
        <v>0</v>
      </c>
      <c r="BF46" s="659">
        <v>0</v>
      </c>
      <c r="BG46" s="659">
        <v>0</v>
      </c>
      <c r="BH46" s="659">
        <v>0</v>
      </c>
      <c r="BI46" s="658">
        <v>0</v>
      </c>
      <c r="BJ46" s="659">
        <v>0</v>
      </c>
      <c r="BK46" s="659">
        <v>0</v>
      </c>
      <c r="BL46" s="659">
        <v>0</v>
      </c>
      <c r="BM46" s="659">
        <v>0</v>
      </c>
      <c r="BN46" s="659">
        <v>0</v>
      </c>
      <c r="BO46" s="658">
        <v>0</v>
      </c>
      <c r="BP46" s="659">
        <v>0</v>
      </c>
      <c r="BQ46" s="659">
        <v>0</v>
      </c>
      <c r="BR46" s="659">
        <v>0</v>
      </c>
      <c r="BS46" s="659">
        <v>0</v>
      </c>
      <c r="BT46" s="659">
        <v>0</v>
      </c>
      <c r="BU46" s="658">
        <v>0</v>
      </c>
      <c r="BV46" s="659">
        <v>0</v>
      </c>
      <c r="BW46" s="659">
        <v>0</v>
      </c>
      <c r="BX46" s="659">
        <v>0</v>
      </c>
      <c r="BY46" s="659">
        <v>0</v>
      </c>
      <c r="BZ46" s="659">
        <v>0</v>
      </c>
      <c r="CA46" s="658">
        <v>0</v>
      </c>
      <c r="CB46" s="659">
        <v>6.4000717000000007</v>
      </c>
      <c r="CC46" s="659">
        <v>16.533130800000002</v>
      </c>
      <c r="CD46" s="659">
        <v>16.494693800000004</v>
      </c>
      <c r="CE46" s="659">
        <v>16.832858700000003</v>
      </c>
      <c r="CF46" s="659">
        <v>15.146312700000001</v>
      </c>
      <c r="CG46" s="658">
        <v>14.483263700000002</v>
      </c>
      <c r="CH46" s="659">
        <v>0</v>
      </c>
      <c r="CI46" s="659">
        <v>0</v>
      </c>
      <c r="CJ46" s="659">
        <v>0</v>
      </c>
      <c r="CK46" s="659">
        <v>0</v>
      </c>
      <c r="CL46" s="659">
        <v>0</v>
      </c>
      <c r="CM46" s="658">
        <v>0</v>
      </c>
      <c r="CN46" s="659">
        <v>0</v>
      </c>
      <c r="CO46" s="659">
        <v>0</v>
      </c>
      <c r="CP46" s="659">
        <v>0</v>
      </c>
      <c r="CQ46" s="659">
        <v>0</v>
      </c>
      <c r="CR46" s="659">
        <v>0</v>
      </c>
      <c r="CS46" s="658">
        <v>0</v>
      </c>
      <c r="CT46" s="659">
        <v>0</v>
      </c>
      <c r="CU46" s="659">
        <v>0</v>
      </c>
      <c r="CV46" s="659">
        <v>0</v>
      </c>
      <c r="CW46" s="659">
        <v>0</v>
      </c>
      <c r="CX46" s="659">
        <v>0</v>
      </c>
      <c r="CY46" s="658">
        <v>0</v>
      </c>
      <c r="CZ46" s="659">
        <v>0</v>
      </c>
      <c r="DA46" s="659">
        <v>0</v>
      </c>
      <c r="DB46" s="659">
        <v>0</v>
      </c>
      <c r="DC46" s="659">
        <v>0</v>
      </c>
      <c r="DD46" s="659">
        <v>0</v>
      </c>
      <c r="DE46" s="658">
        <v>0</v>
      </c>
      <c r="DF46" s="659">
        <v>694.70564281579493</v>
      </c>
      <c r="DG46" s="659">
        <v>687.78366147614645</v>
      </c>
      <c r="DH46" s="659">
        <v>549.79679758107136</v>
      </c>
      <c r="DI46" s="659">
        <v>403.86065136389669</v>
      </c>
      <c r="DJ46" s="659">
        <v>372.4870690537382</v>
      </c>
      <c r="DK46" s="658">
        <v>343.55410591458008</v>
      </c>
      <c r="DL46" s="658">
        <v>0</v>
      </c>
      <c r="DM46" s="659">
        <v>0</v>
      </c>
      <c r="DN46" s="659">
        <v>0</v>
      </c>
      <c r="DO46" s="659">
        <v>0</v>
      </c>
      <c r="DP46" s="659">
        <v>0</v>
      </c>
      <c r="DQ46" s="658">
        <v>0</v>
      </c>
      <c r="DR46" s="659">
        <v>16499.944144000001</v>
      </c>
      <c r="DS46" s="659">
        <v>16040.711080000001</v>
      </c>
      <c r="DT46" s="659">
        <v>17218.546899999848</v>
      </c>
      <c r="DU46" s="659">
        <v>17331.718884099999</v>
      </c>
      <c r="DV46" s="659">
        <v>15065.224084500001</v>
      </c>
      <c r="DW46" s="658">
        <v>12508.7029545</v>
      </c>
      <c r="DX46" s="659">
        <v>0</v>
      </c>
      <c r="DY46" s="659">
        <v>0</v>
      </c>
      <c r="DZ46" s="659">
        <v>0</v>
      </c>
      <c r="EA46" s="659">
        <v>0</v>
      </c>
      <c r="EB46" s="659">
        <v>0</v>
      </c>
      <c r="EC46" s="658">
        <v>0</v>
      </c>
      <c r="ED46" s="659">
        <v>0</v>
      </c>
      <c r="EE46" s="659">
        <v>0</v>
      </c>
      <c r="EF46" s="659">
        <v>0</v>
      </c>
      <c r="EG46" s="659">
        <v>0</v>
      </c>
      <c r="EH46" s="659"/>
      <c r="EI46" s="658">
        <v>0</v>
      </c>
      <c r="EJ46" s="659">
        <v>0</v>
      </c>
      <c r="EK46" s="659">
        <v>0</v>
      </c>
      <c r="EL46" s="659">
        <v>0</v>
      </c>
      <c r="EM46" s="659">
        <v>0</v>
      </c>
      <c r="EN46" s="659">
        <v>0</v>
      </c>
      <c r="EO46" s="658">
        <v>0</v>
      </c>
      <c r="EP46" s="659">
        <v>17201.049858515795</v>
      </c>
      <c r="EQ46" s="659">
        <v>16747.257812276144</v>
      </c>
      <c r="ER46" s="659">
        <v>17793.310081380918</v>
      </c>
      <c r="ES46" s="659">
        <f>EM46+EG46+EA46+DU46+DO46+DI46+CW46+CQ46+CK46+CE46+W46+BY46+BS46+BM46+BG46+BA46+DC46+AU46+AO46+AI46+AC46+Q46+K46</f>
        <v>17757.038404163894</v>
      </c>
      <c r="ET46" s="659">
        <f>L46+R46+AD46+AJ46+AP46+AV46+BB46+BH46+BN46+BT46+BZ46+X46+CF46+CL46+CR46+CX46+DD46+DJ46+DP46+DV46+EB46+EH46+EN46</f>
        <v>15454.76773625374</v>
      </c>
      <c r="EU46" s="658">
        <v>12868.090144674581</v>
      </c>
      <c r="EV46" s="659">
        <v>18980.958288415794</v>
      </c>
      <c r="EW46" s="659">
        <v>18037.110682276143</v>
      </c>
      <c r="EX46" s="659">
        <v>19028.901133280917</v>
      </c>
      <c r="EY46" s="659">
        <f t="shared" ref="EY46:EZ49" si="8">E46+ES46</f>
        <v>18744.772506863894</v>
      </c>
      <c r="EZ46" s="659">
        <f t="shared" si="8"/>
        <v>16225.837736253739</v>
      </c>
      <c r="FA46" s="658">
        <v>13255.954355774582</v>
      </c>
      <c r="FJ46" s="692"/>
    </row>
    <row r="47" spans="1:166" x14ac:dyDescent="0.2">
      <c r="A47" s="648" t="s">
        <v>189</v>
      </c>
      <c r="B47" s="659">
        <v>37.698599999999999</v>
      </c>
      <c r="C47" s="658">
        <v>19.269279999999998</v>
      </c>
      <c r="D47" s="658">
        <v>204.5145421</v>
      </c>
      <c r="E47" s="658">
        <v>53.4259086</v>
      </c>
      <c r="F47" s="658">
        <v>27.46</v>
      </c>
      <c r="G47" s="658">
        <v>72.183075000000002</v>
      </c>
      <c r="H47" s="659">
        <v>0</v>
      </c>
      <c r="I47" s="659">
        <v>0</v>
      </c>
      <c r="J47" s="659">
        <v>0</v>
      </c>
      <c r="K47" s="659">
        <v>0</v>
      </c>
      <c r="L47" s="659">
        <v>0</v>
      </c>
      <c r="M47" s="658">
        <v>0</v>
      </c>
      <c r="N47" s="659">
        <v>0</v>
      </c>
      <c r="O47" s="659">
        <v>0</v>
      </c>
      <c r="P47" s="659">
        <v>0</v>
      </c>
      <c r="Q47" s="659">
        <v>0</v>
      </c>
      <c r="R47" s="659">
        <v>0</v>
      </c>
      <c r="S47" s="658">
        <v>0</v>
      </c>
      <c r="T47" s="659">
        <v>0</v>
      </c>
      <c r="U47" s="659">
        <v>0</v>
      </c>
      <c r="V47" s="659">
        <v>0</v>
      </c>
      <c r="W47" s="659">
        <v>0</v>
      </c>
      <c r="X47" s="659">
        <v>0</v>
      </c>
      <c r="Y47" s="658">
        <v>0</v>
      </c>
      <c r="Z47" s="659">
        <v>0</v>
      </c>
      <c r="AA47" s="659">
        <v>0</v>
      </c>
      <c r="AB47" s="659">
        <v>0</v>
      </c>
      <c r="AC47" s="659">
        <v>0</v>
      </c>
      <c r="AD47" s="659"/>
      <c r="AE47" s="658">
        <v>0</v>
      </c>
      <c r="AF47" s="659">
        <v>5.8077300000000003</v>
      </c>
      <c r="AG47" s="659">
        <v>7.4641899999999994</v>
      </c>
      <c r="AH47" s="659">
        <v>0.253</v>
      </c>
      <c r="AI47" s="659">
        <v>8.5210000000000008E-2</v>
      </c>
      <c r="AJ47" s="659">
        <v>0.12069056</v>
      </c>
      <c r="AK47" s="658">
        <v>8.731340052860001E-2</v>
      </c>
      <c r="AL47" s="659">
        <v>0</v>
      </c>
      <c r="AM47" s="659">
        <v>0</v>
      </c>
      <c r="AN47" s="659">
        <v>0</v>
      </c>
      <c r="AO47" s="659">
        <v>0</v>
      </c>
      <c r="AP47" s="659">
        <v>0</v>
      </c>
      <c r="AQ47" s="658">
        <v>0</v>
      </c>
      <c r="AR47" s="659">
        <v>0</v>
      </c>
      <c r="AS47" s="659">
        <v>0</v>
      </c>
      <c r="AT47" s="659">
        <v>0</v>
      </c>
      <c r="AU47" s="659">
        <v>0</v>
      </c>
      <c r="AV47" s="659">
        <v>0</v>
      </c>
      <c r="AW47" s="658">
        <v>0</v>
      </c>
      <c r="AX47" s="659">
        <v>0</v>
      </c>
      <c r="AY47" s="659">
        <v>0</v>
      </c>
      <c r="AZ47" s="659">
        <v>0</v>
      </c>
      <c r="BA47" s="659">
        <v>0</v>
      </c>
      <c r="BB47" s="659">
        <v>0</v>
      </c>
      <c r="BC47" s="658">
        <v>0</v>
      </c>
      <c r="BD47" s="659">
        <v>0</v>
      </c>
      <c r="BE47" s="659">
        <v>0</v>
      </c>
      <c r="BF47" s="659">
        <v>0</v>
      </c>
      <c r="BG47" s="659">
        <v>0</v>
      </c>
      <c r="BH47" s="659">
        <v>0</v>
      </c>
      <c r="BI47" s="658">
        <v>0</v>
      </c>
      <c r="BJ47" s="659">
        <v>0</v>
      </c>
      <c r="BK47" s="659">
        <v>0</v>
      </c>
      <c r="BL47" s="659">
        <v>0</v>
      </c>
      <c r="BM47" s="659">
        <v>0</v>
      </c>
      <c r="BN47" s="659">
        <v>0</v>
      </c>
      <c r="BO47" s="658">
        <v>0</v>
      </c>
      <c r="BP47" s="659">
        <v>0</v>
      </c>
      <c r="BQ47" s="659">
        <v>0</v>
      </c>
      <c r="BR47" s="659">
        <v>0</v>
      </c>
      <c r="BS47" s="659">
        <v>0</v>
      </c>
      <c r="BT47" s="659">
        <v>0</v>
      </c>
      <c r="BU47" s="658">
        <v>0</v>
      </c>
      <c r="BV47" s="659">
        <v>0</v>
      </c>
      <c r="BW47" s="659">
        <v>0</v>
      </c>
      <c r="BX47" s="659">
        <v>0</v>
      </c>
      <c r="BY47" s="659">
        <v>0</v>
      </c>
      <c r="BZ47" s="659">
        <v>0</v>
      </c>
      <c r="CA47" s="658">
        <v>0</v>
      </c>
      <c r="CB47" s="659">
        <v>12.578331500000001</v>
      </c>
      <c r="CC47" s="659">
        <v>6.9504048000000012</v>
      </c>
      <c r="CD47" s="659">
        <v>6.2949320000000002</v>
      </c>
      <c r="CE47" s="659">
        <v>2.2898399999999999</v>
      </c>
      <c r="CF47" s="659">
        <v>2.6893946999999998</v>
      </c>
      <c r="CG47" s="658">
        <v>0.93562099999999992</v>
      </c>
      <c r="CH47" s="659">
        <v>0</v>
      </c>
      <c r="CI47" s="659">
        <v>0</v>
      </c>
      <c r="CJ47" s="659">
        <v>0</v>
      </c>
      <c r="CK47" s="659">
        <v>0</v>
      </c>
      <c r="CL47" s="659">
        <v>0</v>
      </c>
      <c r="CM47" s="658">
        <v>0</v>
      </c>
      <c r="CN47" s="659">
        <v>0</v>
      </c>
      <c r="CO47" s="659">
        <v>0</v>
      </c>
      <c r="CP47" s="659">
        <v>0</v>
      </c>
      <c r="CQ47" s="659">
        <v>0</v>
      </c>
      <c r="CR47" s="659"/>
      <c r="CS47" s="658">
        <v>0</v>
      </c>
      <c r="CT47" s="659">
        <v>0</v>
      </c>
      <c r="CU47" s="659">
        <v>0</v>
      </c>
      <c r="CV47" s="659">
        <v>0</v>
      </c>
      <c r="CW47" s="659">
        <v>0</v>
      </c>
      <c r="CX47" s="659">
        <v>0</v>
      </c>
      <c r="CY47" s="658">
        <v>0</v>
      </c>
      <c r="CZ47" s="659">
        <v>0</v>
      </c>
      <c r="DA47" s="659">
        <v>0</v>
      </c>
      <c r="DB47" s="659">
        <v>0</v>
      </c>
      <c r="DC47" s="659">
        <v>0</v>
      </c>
      <c r="DD47" s="659">
        <v>0</v>
      </c>
      <c r="DE47" s="658">
        <v>0</v>
      </c>
      <c r="DF47" s="659">
        <v>174.74618797491894</v>
      </c>
      <c r="DG47" s="659">
        <v>24.034323332378698</v>
      </c>
      <c r="DH47" s="659">
        <v>40.604678818575898</v>
      </c>
      <c r="DI47" s="659">
        <v>40.862592339146197</v>
      </c>
      <c r="DJ47" s="659">
        <v>41.468826984342201</v>
      </c>
      <c r="DK47" s="658">
        <v>29.130255082998303</v>
      </c>
      <c r="DL47" s="658">
        <v>0</v>
      </c>
      <c r="DM47" s="659">
        <v>0</v>
      </c>
      <c r="DN47" s="659">
        <v>0</v>
      </c>
      <c r="DO47" s="659">
        <v>0</v>
      </c>
      <c r="DP47" s="659">
        <v>0</v>
      </c>
      <c r="DQ47" s="658">
        <v>0</v>
      </c>
      <c r="DR47" s="659">
        <v>2114.5087900000003</v>
      </c>
      <c r="DS47" s="659">
        <v>3363.1898500000007</v>
      </c>
      <c r="DT47" s="659">
        <v>2786.4070640999994</v>
      </c>
      <c r="DU47" s="659">
        <v>931.39711039999997</v>
      </c>
      <c r="DV47" s="659">
        <v>129.41992999999999</v>
      </c>
      <c r="DW47" s="658">
        <v>127.75013799999999</v>
      </c>
      <c r="DX47" s="659">
        <v>0</v>
      </c>
      <c r="DY47" s="659">
        <v>0</v>
      </c>
      <c r="DZ47" s="659">
        <v>0</v>
      </c>
      <c r="EA47" s="659">
        <v>0</v>
      </c>
      <c r="EB47" s="659">
        <v>0</v>
      </c>
      <c r="EC47" s="658">
        <v>0</v>
      </c>
      <c r="ED47" s="659">
        <v>0</v>
      </c>
      <c r="EE47" s="659">
        <v>0</v>
      </c>
      <c r="EF47" s="659">
        <v>0</v>
      </c>
      <c r="EG47" s="659">
        <v>0</v>
      </c>
      <c r="EH47" s="659">
        <v>0</v>
      </c>
      <c r="EI47" s="658">
        <v>0</v>
      </c>
      <c r="EJ47" s="659">
        <v>0</v>
      </c>
      <c r="EK47" s="659">
        <v>0</v>
      </c>
      <c r="EL47" s="659">
        <v>0</v>
      </c>
      <c r="EM47" s="659">
        <v>0</v>
      </c>
      <c r="EN47" s="659">
        <v>0</v>
      </c>
      <c r="EO47" s="658">
        <v>0</v>
      </c>
      <c r="EP47" s="659">
        <v>2307.6410394749191</v>
      </c>
      <c r="EQ47" s="659">
        <v>3401.638768132379</v>
      </c>
      <c r="ER47" s="659">
        <v>2833.5596749185752</v>
      </c>
      <c r="ES47" s="659">
        <f>EM47+EG47+EA47+DU47+DO47+DI47+CW47+CQ47+CK47+CE47+W47+BY47+BS47+BM47+BG47+BA47+DC47+AU47+AO47+AI47+AC47+Q47+K47</f>
        <v>974.63475273914617</v>
      </c>
      <c r="ET47" s="659">
        <f>L47+R47+AD47+AJ47+AP47+AV47+BB47+BH47+BN47+BT47+BZ47+X47+CF47+CL47+CR47+CX47+DD47+DJ47+DP47+DV47+EB47+EH47+EN47</f>
        <v>173.69884224434219</v>
      </c>
      <c r="EU47" s="658">
        <v>157.90332748352691</v>
      </c>
      <c r="EV47" s="659">
        <v>2345.3396394749193</v>
      </c>
      <c r="EW47" s="659">
        <v>3420.908048132379</v>
      </c>
      <c r="EX47" s="659">
        <v>3038.0742170185754</v>
      </c>
      <c r="EY47" s="659">
        <f t="shared" si="8"/>
        <v>1028.0606613391462</v>
      </c>
      <c r="EZ47" s="659">
        <f t="shared" si="8"/>
        <v>201.1588422443422</v>
      </c>
      <c r="FA47" s="658">
        <v>230.08640248352691</v>
      </c>
      <c r="FJ47" s="692"/>
    </row>
    <row r="48" spans="1:166" x14ac:dyDescent="0.2">
      <c r="A48" s="648" t="s">
        <v>188</v>
      </c>
      <c r="B48" s="659">
        <v>527.75415989999999</v>
      </c>
      <c r="C48" s="658">
        <v>610.87028999999995</v>
      </c>
      <c r="D48" s="658">
        <v>452.3714913</v>
      </c>
      <c r="E48" s="658">
        <v>270.09407829999998</v>
      </c>
      <c r="F48" s="658">
        <v>410.67</v>
      </c>
      <c r="G48" s="658">
        <v>213.01474970000001</v>
      </c>
      <c r="H48" s="659">
        <v>0</v>
      </c>
      <c r="I48" s="659">
        <v>0</v>
      </c>
      <c r="J48" s="659">
        <v>0</v>
      </c>
      <c r="K48" s="659">
        <v>0</v>
      </c>
      <c r="L48" s="659">
        <v>0</v>
      </c>
      <c r="M48" s="658">
        <v>0</v>
      </c>
      <c r="N48" s="659">
        <v>0</v>
      </c>
      <c r="O48" s="659">
        <v>0</v>
      </c>
      <c r="P48" s="659">
        <v>0</v>
      </c>
      <c r="Q48" s="659">
        <v>0</v>
      </c>
      <c r="R48" s="659">
        <v>0</v>
      </c>
      <c r="S48" s="658">
        <v>0</v>
      </c>
      <c r="T48" s="659">
        <v>0</v>
      </c>
      <c r="U48" s="659">
        <v>0</v>
      </c>
      <c r="V48" s="659">
        <v>0</v>
      </c>
      <c r="W48" s="659">
        <v>0</v>
      </c>
      <c r="X48" s="659">
        <v>0</v>
      </c>
      <c r="Y48" s="658">
        <v>0</v>
      </c>
      <c r="Z48" s="659">
        <v>0</v>
      </c>
      <c r="AA48" s="659">
        <v>0</v>
      </c>
      <c r="AB48" s="659">
        <v>0</v>
      </c>
      <c r="AC48" s="659">
        <v>0</v>
      </c>
      <c r="AD48" s="659">
        <v>0</v>
      </c>
      <c r="AE48" s="658">
        <v>0</v>
      </c>
      <c r="AF48" s="659">
        <v>3.5777900000000002</v>
      </c>
      <c r="AG48" s="659">
        <v>1.22244</v>
      </c>
      <c r="AH48" s="659">
        <v>4.0986799999999999</v>
      </c>
      <c r="AI48" s="659">
        <v>2.8009499999999998</v>
      </c>
      <c r="AJ48" s="659">
        <v>0.68114000000000008</v>
      </c>
      <c r="AK48" s="658">
        <v>0.2661</v>
      </c>
      <c r="AL48" s="659">
        <v>0</v>
      </c>
      <c r="AM48" s="659">
        <v>0</v>
      </c>
      <c r="AN48" s="659">
        <v>0</v>
      </c>
      <c r="AO48" s="659">
        <v>0</v>
      </c>
      <c r="AP48" s="659">
        <v>0</v>
      </c>
      <c r="AQ48" s="658">
        <v>0</v>
      </c>
      <c r="AR48" s="659">
        <v>0</v>
      </c>
      <c r="AS48" s="659">
        <v>0</v>
      </c>
      <c r="AT48" s="659">
        <v>0</v>
      </c>
      <c r="AU48" s="659">
        <v>0</v>
      </c>
      <c r="AV48" s="659">
        <v>0</v>
      </c>
      <c r="AW48" s="658">
        <v>0</v>
      </c>
      <c r="AX48" s="659">
        <v>0</v>
      </c>
      <c r="AY48" s="659">
        <v>0</v>
      </c>
      <c r="AZ48" s="659">
        <v>0</v>
      </c>
      <c r="BA48" s="659">
        <v>0</v>
      </c>
      <c r="BB48" s="659">
        <v>0</v>
      </c>
      <c r="BC48" s="658">
        <v>0</v>
      </c>
      <c r="BD48" s="659">
        <v>0</v>
      </c>
      <c r="BE48" s="659">
        <v>0</v>
      </c>
      <c r="BF48" s="659">
        <v>0</v>
      </c>
      <c r="BG48" s="659">
        <v>0</v>
      </c>
      <c r="BH48" s="659">
        <v>0</v>
      </c>
      <c r="BI48" s="658">
        <v>0</v>
      </c>
      <c r="BJ48" s="659">
        <v>0</v>
      </c>
      <c r="BK48" s="659">
        <v>0</v>
      </c>
      <c r="BL48" s="659">
        <v>0</v>
      </c>
      <c r="BM48" s="659">
        <v>0</v>
      </c>
      <c r="BN48" s="659">
        <v>0</v>
      </c>
      <c r="BO48" s="658">
        <v>0</v>
      </c>
      <c r="BP48" s="659">
        <v>0</v>
      </c>
      <c r="BQ48" s="659">
        <v>0</v>
      </c>
      <c r="BR48" s="659">
        <v>0</v>
      </c>
      <c r="BS48" s="659">
        <v>0</v>
      </c>
      <c r="BT48" s="659">
        <v>0</v>
      </c>
      <c r="BU48" s="658">
        <v>0</v>
      </c>
      <c r="BV48" s="659">
        <v>0</v>
      </c>
      <c r="BW48" s="659">
        <v>0</v>
      </c>
      <c r="BX48" s="659">
        <v>0</v>
      </c>
      <c r="BY48" s="659">
        <v>0</v>
      </c>
      <c r="BZ48" s="659">
        <v>0</v>
      </c>
      <c r="CA48" s="658">
        <v>0</v>
      </c>
      <c r="CB48" s="659">
        <v>2.4452723999999999</v>
      </c>
      <c r="CC48" s="659">
        <v>6.9888418000000003</v>
      </c>
      <c r="CD48" s="659">
        <v>5.9567671000000004</v>
      </c>
      <c r="CE48" s="659">
        <v>3.9763860000000006</v>
      </c>
      <c r="CF48" s="659">
        <v>3.3524436999999998</v>
      </c>
      <c r="CG48" s="658">
        <v>3.2917213000000003</v>
      </c>
      <c r="CH48" s="659">
        <v>0</v>
      </c>
      <c r="CI48" s="659">
        <v>0</v>
      </c>
      <c r="CJ48" s="659">
        <v>0</v>
      </c>
      <c r="CK48" s="659">
        <v>0</v>
      </c>
      <c r="CL48" s="659">
        <v>0</v>
      </c>
      <c r="CM48" s="658">
        <v>0</v>
      </c>
      <c r="CN48" s="659">
        <v>0</v>
      </c>
      <c r="CO48" s="659">
        <v>0</v>
      </c>
      <c r="CP48" s="659">
        <v>0</v>
      </c>
      <c r="CQ48" s="659">
        <v>0</v>
      </c>
      <c r="CR48" s="659">
        <v>0</v>
      </c>
      <c r="CS48" s="658">
        <v>0</v>
      </c>
      <c r="CT48" s="659">
        <v>0</v>
      </c>
      <c r="CU48" s="659">
        <v>0</v>
      </c>
      <c r="CV48" s="659">
        <v>0</v>
      </c>
      <c r="CW48" s="659">
        <v>0</v>
      </c>
      <c r="CX48" s="659">
        <v>0</v>
      </c>
      <c r="CY48" s="658">
        <v>0</v>
      </c>
      <c r="CZ48" s="659">
        <v>0</v>
      </c>
      <c r="DA48" s="659">
        <v>0</v>
      </c>
      <c r="DB48" s="659">
        <v>0</v>
      </c>
      <c r="DC48" s="659">
        <v>0</v>
      </c>
      <c r="DD48" s="659">
        <v>0</v>
      </c>
      <c r="DE48" s="658">
        <v>0</v>
      </c>
      <c r="DF48" s="659">
        <v>181.66816931449884</v>
      </c>
      <c r="DG48" s="659">
        <v>162.02118722745385</v>
      </c>
      <c r="DH48" s="659">
        <v>186.54082503575043</v>
      </c>
      <c r="DI48" s="659">
        <v>72.236174649304701</v>
      </c>
      <c r="DJ48" s="659">
        <v>70.401790123500277</v>
      </c>
      <c r="DK48" s="658">
        <v>33.652252840315789</v>
      </c>
      <c r="DL48" s="658">
        <v>0</v>
      </c>
      <c r="DM48" s="659">
        <v>0</v>
      </c>
      <c r="DN48" s="659">
        <v>0</v>
      </c>
      <c r="DO48" s="659">
        <v>0</v>
      </c>
      <c r="DP48" s="659">
        <v>0</v>
      </c>
      <c r="DQ48" s="658">
        <v>0</v>
      </c>
      <c r="DR48" s="659">
        <v>2573.7418539999999</v>
      </c>
      <c r="DS48" s="659">
        <v>2185.3540300001505</v>
      </c>
      <c r="DT48" s="659">
        <v>2621.3156799998492</v>
      </c>
      <c r="DU48" s="659">
        <v>3197.8919100000003</v>
      </c>
      <c r="DV48" s="659">
        <v>2685.9410600000001</v>
      </c>
      <c r="DW48" s="658">
        <v>2373.8052900000002</v>
      </c>
      <c r="DX48" s="659">
        <v>0</v>
      </c>
      <c r="DY48" s="659">
        <v>0</v>
      </c>
      <c r="DZ48" s="659">
        <v>0</v>
      </c>
      <c r="EA48" s="659">
        <v>0</v>
      </c>
      <c r="EB48" s="659">
        <v>0</v>
      </c>
      <c r="EC48" s="658">
        <v>0</v>
      </c>
      <c r="ED48" s="659">
        <v>0</v>
      </c>
      <c r="EE48" s="659">
        <v>0</v>
      </c>
      <c r="EF48" s="659">
        <v>0</v>
      </c>
      <c r="EG48" s="659">
        <v>0</v>
      </c>
      <c r="EH48" s="659">
        <v>0</v>
      </c>
      <c r="EI48" s="658">
        <v>0</v>
      </c>
      <c r="EJ48" s="659">
        <v>0</v>
      </c>
      <c r="EK48" s="659">
        <v>0</v>
      </c>
      <c r="EL48" s="659">
        <v>0</v>
      </c>
      <c r="EM48" s="659">
        <v>0</v>
      </c>
      <c r="EN48" s="659">
        <v>0</v>
      </c>
      <c r="EO48" s="658">
        <v>0</v>
      </c>
      <c r="EP48" s="659">
        <v>2761.4330857144987</v>
      </c>
      <c r="EQ48" s="659">
        <v>2355.5864990276045</v>
      </c>
      <c r="ER48" s="659">
        <v>2817.9119521355997</v>
      </c>
      <c r="ES48" s="659">
        <f>EM48+EG48+EA48+DU48+DO48+DI48+CW48+CQ48+CK48+CE48+W48+BY48+BS48+BM48+BG48+BA48+DC48+AU48+AO48+AI48+AC48+Q48+K48</f>
        <v>3276.9054206493047</v>
      </c>
      <c r="ET48" s="659">
        <f>L48+R48+AD48+AJ48+AP48+AV48+BB48+BH48+BN48+BT48+BZ48+X48+CF48+CL48+CR48+CX48+DD48+DJ48+DP48+DV48+EB48+EH48+EN48</f>
        <v>2760.3764338235005</v>
      </c>
      <c r="EU48" s="658">
        <v>2411.0153641403163</v>
      </c>
      <c r="EV48" s="659">
        <v>3289.1872456144988</v>
      </c>
      <c r="EW48" s="659">
        <v>2966.4567890276044</v>
      </c>
      <c r="EX48" s="659">
        <v>3270.2834434355996</v>
      </c>
      <c r="EY48" s="659">
        <f t="shared" si="8"/>
        <v>3546.9994989493048</v>
      </c>
      <c r="EZ48" s="659">
        <f t="shared" si="8"/>
        <v>3171.0464338235006</v>
      </c>
      <c r="FA48" s="658">
        <v>2624.0301138403161</v>
      </c>
      <c r="FJ48" s="692"/>
    </row>
    <row r="49" spans="1:166" x14ac:dyDescent="0.2">
      <c r="A49" s="648" t="s">
        <v>205</v>
      </c>
      <c r="B49" s="659">
        <v>1289.8528699999999</v>
      </c>
      <c r="C49" s="658">
        <v>698.25185999999997</v>
      </c>
      <c r="D49" s="658">
        <v>987.73410269999988</v>
      </c>
      <c r="E49" s="658">
        <v>771.06593299999997</v>
      </c>
      <c r="F49" s="658">
        <v>387.86</v>
      </c>
      <c r="G49" s="658">
        <v>247.03253639999994</v>
      </c>
      <c r="H49" s="659">
        <v>0</v>
      </c>
      <c r="I49" s="659">
        <v>0</v>
      </c>
      <c r="J49" s="659">
        <v>0</v>
      </c>
      <c r="K49" s="659">
        <v>0</v>
      </c>
      <c r="L49" s="659">
        <v>0</v>
      </c>
      <c r="M49" s="658">
        <v>0</v>
      </c>
      <c r="N49" s="659">
        <v>0</v>
      </c>
      <c r="O49" s="659">
        <v>0</v>
      </c>
      <c r="P49" s="659">
        <v>0</v>
      </c>
      <c r="Q49" s="659">
        <v>0</v>
      </c>
      <c r="R49" s="659">
        <v>0</v>
      </c>
      <c r="S49" s="658">
        <v>0</v>
      </c>
      <c r="T49" s="659">
        <v>0</v>
      </c>
      <c r="U49" s="659">
        <v>0</v>
      </c>
      <c r="V49" s="659">
        <v>0</v>
      </c>
      <c r="W49" s="659">
        <v>0</v>
      </c>
      <c r="X49" s="659">
        <v>0</v>
      </c>
      <c r="Y49" s="658">
        <v>0</v>
      </c>
      <c r="Z49" s="659">
        <v>0</v>
      </c>
      <c r="AA49" s="659">
        <v>0</v>
      </c>
      <c r="AB49" s="659">
        <v>0</v>
      </c>
      <c r="AC49" s="659">
        <v>0</v>
      </c>
      <c r="AD49" s="659">
        <v>0</v>
      </c>
      <c r="AE49" s="658">
        <v>0</v>
      </c>
      <c r="AF49" s="659">
        <v>2.22994</v>
      </c>
      <c r="AG49" s="659">
        <v>8.4716899999999988</v>
      </c>
      <c r="AH49" s="659">
        <v>4.6260099999999991</v>
      </c>
      <c r="AI49" s="659">
        <v>1.9102699999999997</v>
      </c>
      <c r="AJ49" s="659">
        <v>1.3498205599999997</v>
      </c>
      <c r="AK49" s="658">
        <v>1.1710339605286</v>
      </c>
      <c r="AL49" s="659">
        <v>0</v>
      </c>
      <c r="AM49" s="659">
        <v>0</v>
      </c>
      <c r="AN49" s="659">
        <v>0</v>
      </c>
      <c r="AO49" s="659">
        <v>0</v>
      </c>
      <c r="AP49" s="659">
        <v>0</v>
      </c>
      <c r="AQ49" s="658">
        <v>0</v>
      </c>
      <c r="AR49" s="659">
        <v>0</v>
      </c>
      <c r="AS49" s="659">
        <v>0</v>
      </c>
      <c r="AT49" s="659">
        <v>0</v>
      </c>
      <c r="AU49" s="659">
        <v>0</v>
      </c>
      <c r="AV49" s="659">
        <v>0</v>
      </c>
      <c r="AW49" s="658">
        <v>0</v>
      </c>
      <c r="AX49" s="659">
        <v>0</v>
      </c>
      <c r="AY49" s="659">
        <v>0</v>
      </c>
      <c r="AZ49" s="659">
        <v>0</v>
      </c>
      <c r="BA49" s="659">
        <v>0</v>
      </c>
      <c r="BB49" s="659">
        <v>0</v>
      </c>
      <c r="BC49" s="658">
        <v>0</v>
      </c>
      <c r="BD49" s="659">
        <v>0</v>
      </c>
      <c r="BE49" s="659">
        <v>0</v>
      </c>
      <c r="BF49" s="659">
        <v>0</v>
      </c>
      <c r="BG49" s="659">
        <v>0</v>
      </c>
      <c r="BH49" s="659">
        <v>0</v>
      </c>
      <c r="BI49" s="658">
        <v>0</v>
      </c>
      <c r="BJ49" s="659">
        <v>0</v>
      </c>
      <c r="BK49" s="659">
        <v>0</v>
      </c>
      <c r="BL49" s="659">
        <v>0</v>
      </c>
      <c r="BM49" s="659">
        <v>0</v>
      </c>
      <c r="BN49" s="659">
        <v>0</v>
      </c>
      <c r="BO49" s="658">
        <v>0</v>
      </c>
      <c r="BP49" s="659">
        <v>0</v>
      </c>
      <c r="BQ49" s="659">
        <v>0</v>
      </c>
      <c r="BR49" s="659">
        <v>0</v>
      </c>
      <c r="BS49" s="659">
        <v>0</v>
      </c>
      <c r="BT49" s="659">
        <v>0</v>
      </c>
      <c r="BU49" s="658">
        <v>0</v>
      </c>
      <c r="BV49" s="659">
        <v>0</v>
      </c>
      <c r="BW49" s="659">
        <v>0</v>
      </c>
      <c r="BX49" s="659">
        <v>0</v>
      </c>
      <c r="BY49" s="659">
        <v>0</v>
      </c>
      <c r="BZ49" s="659">
        <v>0</v>
      </c>
      <c r="CA49" s="658">
        <v>0</v>
      </c>
      <c r="CB49" s="659">
        <v>16.533130800000002</v>
      </c>
      <c r="CC49" s="659">
        <v>16.494693800000004</v>
      </c>
      <c r="CD49" s="659">
        <v>16.832858700000003</v>
      </c>
      <c r="CE49" s="659">
        <v>15.146312699999999</v>
      </c>
      <c r="CF49" s="659">
        <v>14.4832637</v>
      </c>
      <c r="CG49" s="658">
        <v>12.127163400000001</v>
      </c>
      <c r="CH49" s="659">
        <v>0</v>
      </c>
      <c r="CI49" s="659">
        <v>0</v>
      </c>
      <c r="CJ49" s="659">
        <v>0</v>
      </c>
      <c r="CK49" s="659">
        <v>0</v>
      </c>
      <c r="CL49" s="659">
        <v>0</v>
      </c>
      <c r="CM49" s="658">
        <v>0</v>
      </c>
      <c r="CN49" s="659">
        <v>0</v>
      </c>
      <c r="CO49" s="659">
        <v>0</v>
      </c>
      <c r="CP49" s="659">
        <v>0</v>
      </c>
      <c r="CQ49" s="659">
        <v>0</v>
      </c>
      <c r="CR49" s="659">
        <v>0</v>
      </c>
      <c r="CS49" s="658">
        <v>0</v>
      </c>
      <c r="CT49" s="659">
        <v>0</v>
      </c>
      <c r="CU49" s="659">
        <v>0</v>
      </c>
      <c r="CV49" s="659">
        <v>0</v>
      </c>
      <c r="CW49" s="659">
        <v>0</v>
      </c>
      <c r="CX49" s="659">
        <v>0</v>
      </c>
      <c r="CY49" s="658">
        <v>0</v>
      </c>
      <c r="CZ49" s="659">
        <v>0</v>
      </c>
      <c r="DA49" s="659">
        <v>0</v>
      </c>
      <c r="DB49" s="659">
        <v>0</v>
      </c>
      <c r="DC49" s="659">
        <v>0</v>
      </c>
      <c r="DD49" s="659">
        <v>0</v>
      </c>
      <c r="DE49" s="658">
        <v>0</v>
      </c>
      <c r="DF49" s="659">
        <v>687.78366147621512</v>
      </c>
      <c r="DG49" s="659">
        <v>549.79679758107136</v>
      </c>
      <c r="DH49" s="659">
        <v>403.86065136389686</v>
      </c>
      <c r="DI49" s="659">
        <v>372.48706905373814</v>
      </c>
      <c r="DJ49" s="659">
        <v>343.55410591458008</v>
      </c>
      <c r="DK49" s="658">
        <v>339.0321081572626</v>
      </c>
      <c r="DL49" s="658">
        <v>0</v>
      </c>
      <c r="DM49" s="659">
        <v>0</v>
      </c>
      <c r="DN49" s="659">
        <v>0</v>
      </c>
      <c r="DO49" s="659">
        <v>0</v>
      </c>
      <c r="DP49" s="659">
        <v>0</v>
      </c>
      <c r="DQ49" s="658">
        <v>0</v>
      </c>
      <c r="DR49" s="659">
        <v>16040.711080000001</v>
      </c>
      <c r="DS49" s="659">
        <v>17218.546899999848</v>
      </c>
      <c r="DT49" s="659">
        <v>17383.638284099998</v>
      </c>
      <c r="DU49" s="659">
        <v>15065.224084500001</v>
      </c>
      <c r="DV49" s="659">
        <v>12508.7029545</v>
      </c>
      <c r="DW49" s="658">
        <v>10262.6478025</v>
      </c>
      <c r="DX49" s="659">
        <v>0</v>
      </c>
      <c r="DY49" s="659">
        <v>0</v>
      </c>
      <c r="DZ49" s="659">
        <v>0</v>
      </c>
      <c r="EA49" s="659">
        <v>0</v>
      </c>
      <c r="EB49" s="659">
        <v>0</v>
      </c>
      <c r="EC49" s="658">
        <v>0</v>
      </c>
      <c r="ED49" s="659">
        <v>0</v>
      </c>
      <c r="EE49" s="659">
        <v>0</v>
      </c>
      <c r="EF49" s="659">
        <v>0</v>
      </c>
      <c r="EG49" s="659">
        <v>0</v>
      </c>
      <c r="EH49" s="659">
        <v>0</v>
      </c>
      <c r="EI49" s="658">
        <v>0</v>
      </c>
      <c r="EJ49" s="659">
        <v>0</v>
      </c>
      <c r="EK49" s="659">
        <v>0</v>
      </c>
      <c r="EL49" s="659">
        <v>0</v>
      </c>
      <c r="EM49" s="659">
        <v>0</v>
      </c>
      <c r="EN49" s="659">
        <v>0</v>
      </c>
      <c r="EO49" s="658">
        <v>0</v>
      </c>
      <c r="EP49" s="659">
        <v>16747.257812276217</v>
      </c>
      <c r="EQ49" s="659">
        <v>17793.310081380918</v>
      </c>
      <c r="ER49" s="659">
        <v>17808.957804163892</v>
      </c>
      <c r="ES49" s="659">
        <f>EM49+EG49+EA49+DU49+DO49+DI49+CW49+CQ49+CK49+CE49+W49+BY49+BS49+BM49+BG49+BA49+DC49+AU49+AO49+AI49+AC49+Q49+K49</f>
        <v>15454.76773625374</v>
      </c>
      <c r="ET49" s="659">
        <f>L49+R49+AD49+AJ49+AP49+AV49+BB49+BH49+BN49+BT49+BZ49+X49+CF49+CL49+CR49+CX49+DD49+DJ49+DP49+DV49+EB49+EH49+EN49</f>
        <v>12868.090144674581</v>
      </c>
      <c r="EU49" s="658">
        <v>10614.978108017791</v>
      </c>
      <c r="EV49" s="659">
        <v>18037.110682276216</v>
      </c>
      <c r="EW49" s="659">
        <v>18491.561941380918</v>
      </c>
      <c r="EX49" s="659">
        <v>18796.691906863893</v>
      </c>
      <c r="EY49" s="659">
        <f t="shared" si="8"/>
        <v>16225.83366925374</v>
      </c>
      <c r="EZ49" s="659">
        <f t="shared" si="8"/>
        <v>13255.950144674582</v>
      </c>
      <c r="FA49" s="658">
        <v>10862.010644417791</v>
      </c>
      <c r="FJ49" s="692"/>
    </row>
    <row r="50" spans="1:166" x14ac:dyDescent="0.2">
      <c r="A50" s="647" t="s">
        <v>204</v>
      </c>
      <c r="B50" s="659"/>
      <c r="C50" s="658"/>
      <c r="D50" s="658"/>
      <c r="E50" s="658"/>
      <c r="F50" s="658"/>
      <c r="G50" s="658"/>
      <c r="H50" s="695"/>
      <c r="I50" s="695"/>
      <c r="J50" s="695"/>
      <c r="K50" s="695"/>
      <c r="L50" s="695"/>
      <c r="M50" s="658"/>
      <c r="N50" s="659"/>
      <c r="O50" s="659"/>
      <c r="P50" s="659"/>
      <c r="Q50" s="659"/>
      <c r="R50" s="659"/>
      <c r="S50" s="658"/>
      <c r="T50" s="659"/>
      <c r="U50" s="659"/>
      <c r="V50" s="659"/>
      <c r="W50" s="659"/>
      <c r="X50" s="659"/>
      <c r="Y50" s="658"/>
      <c r="Z50" s="659"/>
      <c r="AA50" s="659"/>
      <c r="AB50" s="659"/>
      <c r="AC50" s="659"/>
      <c r="AD50" s="659"/>
      <c r="AE50" s="658"/>
      <c r="AF50" s="659"/>
      <c r="AG50" s="659"/>
      <c r="AH50" s="659"/>
      <c r="AI50" s="659"/>
      <c r="AJ50" s="659"/>
      <c r="AK50" s="658">
        <v>0</v>
      </c>
      <c r="AL50" s="659"/>
      <c r="AM50" s="659"/>
      <c r="AN50" s="659"/>
      <c r="AO50" s="659"/>
      <c r="AP50" s="659"/>
      <c r="AQ50" s="658"/>
      <c r="AR50" s="659"/>
      <c r="AS50" s="659"/>
      <c r="AT50" s="659"/>
      <c r="AU50" s="659"/>
      <c r="AV50" s="659"/>
      <c r="AW50" s="658"/>
      <c r="AX50" s="659" t="s">
        <v>191</v>
      </c>
      <c r="AY50" s="659" t="s">
        <v>191</v>
      </c>
      <c r="AZ50" s="659" t="s">
        <v>191</v>
      </c>
      <c r="BA50" s="659" t="s">
        <v>191</v>
      </c>
      <c r="BB50" s="659"/>
      <c r="BC50" s="658" t="s">
        <v>191</v>
      </c>
      <c r="BD50" s="659"/>
      <c r="BE50" s="659"/>
      <c r="BF50" s="659"/>
      <c r="BG50" s="659"/>
      <c r="BH50" s="659"/>
      <c r="BI50" s="658"/>
      <c r="BJ50" s="659"/>
      <c r="BK50" s="659"/>
      <c r="BL50" s="659"/>
      <c r="BM50" s="659"/>
      <c r="BN50" s="659"/>
      <c r="BO50" s="658"/>
      <c r="BP50" s="659"/>
      <c r="BQ50" s="659"/>
      <c r="BR50" s="659"/>
      <c r="BS50" s="659"/>
      <c r="BT50" s="659"/>
      <c r="BU50" s="658"/>
      <c r="BV50" s="659"/>
      <c r="BW50" s="659"/>
      <c r="BX50" s="659"/>
      <c r="BY50" s="659"/>
      <c r="BZ50" s="659"/>
      <c r="CA50" s="658"/>
      <c r="CB50" s="659"/>
      <c r="CC50" s="659"/>
      <c r="CD50" s="659"/>
      <c r="CE50" s="659"/>
      <c r="CF50" s="659"/>
      <c r="CG50" s="658"/>
      <c r="CH50" s="659"/>
      <c r="CI50" s="659"/>
      <c r="CJ50" s="659"/>
      <c r="CK50" s="659"/>
      <c r="CL50" s="659"/>
      <c r="CM50" s="658"/>
      <c r="CN50" s="659"/>
      <c r="CO50" s="659"/>
      <c r="CP50" s="659"/>
      <c r="CQ50" s="659"/>
      <c r="CR50" s="659"/>
      <c r="CS50" s="658"/>
      <c r="CT50" s="659"/>
      <c r="CU50" s="659"/>
      <c r="CV50" s="659"/>
      <c r="CW50" s="659"/>
      <c r="CX50" s="659"/>
      <c r="CY50" s="658"/>
      <c r="CZ50" s="659"/>
      <c r="DA50" s="659"/>
      <c r="DB50" s="659"/>
      <c r="DC50" s="659"/>
      <c r="DD50" s="659"/>
      <c r="DE50" s="658"/>
      <c r="DF50" s="659"/>
      <c r="DG50" s="659"/>
      <c r="DH50" s="659"/>
      <c r="DI50" s="659"/>
      <c r="DJ50" s="659"/>
      <c r="DK50" s="658"/>
      <c r="DL50" s="658"/>
      <c r="DM50" s="659"/>
      <c r="DN50" s="659"/>
      <c r="DO50" s="659"/>
      <c r="DP50" s="659"/>
      <c r="DQ50" s="658"/>
      <c r="DR50" s="659"/>
      <c r="DS50" s="659"/>
      <c r="DT50" s="659"/>
      <c r="DU50" s="659"/>
      <c r="DV50" s="659"/>
      <c r="DW50" s="658"/>
      <c r="DX50" s="659"/>
      <c r="DY50" s="659"/>
      <c r="DZ50" s="659"/>
      <c r="EA50" s="659"/>
      <c r="EB50" s="659"/>
      <c r="EC50" s="658"/>
      <c r="ED50" s="659"/>
      <c r="EE50" s="659"/>
      <c r="EF50" s="659"/>
      <c r="EG50" s="659"/>
      <c r="EH50" s="659"/>
      <c r="EI50" s="658"/>
      <c r="EJ50" s="659"/>
      <c r="EK50" s="659"/>
      <c r="EL50" s="659"/>
      <c r="EM50" s="659"/>
      <c r="EN50" s="659"/>
      <c r="EO50" s="658"/>
      <c r="EP50" s="659"/>
      <c r="EQ50" s="659"/>
      <c r="ER50" s="659"/>
      <c r="ES50" s="659"/>
      <c r="ET50" s="659"/>
      <c r="EU50" s="658"/>
      <c r="EV50" s="659"/>
      <c r="EW50" s="659"/>
      <c r="EX50" s="659"/>
      <c r="EY50" s="659"/>
      <c r="EZ50" s="659"/>
      <c r="FA50" s="658"/>
      <c r="FJ50" s="692"/>
    </row>
    <row r="51" spans="1:166" x14ac:dyDescent="0.2">
      <c r="A51" s="648" t="s">
        <v>190</v>
      </c>
      <c r="B51" s="659">
        <v>0</v>
      </c>
      <c r="C51" s="658">
        <v>0</v>
      </c>
      <c r="D51" s="658">
        <v>0</v>
      </c>
      <c r="E51" s="658">
        <v>0</v>
      </c>
      <c r="F51" s="658">
        <v>0</v>
      </c>
      <c r="G51" s="658">
        <v>0</v>
      </c>
      <c r="H51" s="659">
        <v>0</v>
      </c>
      <c r="I51" s="659">
        <v>0</v>
      </c>
      <c r="J51" s="659">
        <v>0</v>
      </c>
      <c r="K51" s="659">
        <v>0</v>
      </c>
      <c r="L51" s="659">
        <v>0</v>
      </c>
      <c r="M51" s="658">
        <v>0</v>
      </c>
      <c r="N51" s="659">
        <v>0</v>
      </c>
      <c r="O51" s="659">
        <v>0</v>
      </c>
      <c r="P51" s="659">
        <v>0</v>
      </c>
      <c r="Q51" s="659">
        <v>0</v>
      </c>
      <c r="R51" s="659">
        <v>0</v>
      </c>
      <c r="S51" s="658">
        <v>0</v>
      </c>
      <c r="T51" s="659">
        <v>0</v>
      </c>
      <c r="U51" s="659">
        <v>0</v>
      </c>
      <c r="V51" s="659">
        <v>0</v>
      </c>
      <c r="W51" s="659">
        <v>0</v>
      </c>
      <c r="X51" s="659">
        <v>0</v>
      </c>
      <c r="Y51" s="658">
        <v>0</v>
      </c>
      <c r="Z51" s="659">
        <v>0</v>
      </c>
      <c r="AA51" s="659">
        <v>0</v>
      </c>
      <c r="AB51" s="659">
        <v>0</v>
      </c>
      <c r="AC51" s="659">
        <v>0</v>
      </c>
      <c r="AD51" s="659">
        <v>0</v>
      </c>
      <c r="AE51" s="658">
        <v>0</v>
      </c>
      <c r="AF51" s="659">
        <v>0</v>
      </c>
      <c r="AG51" s="659">
        <v>0</v>
      </c>
      <c r="AH51" s="659">
        <v>0</v>
      </c>
      <c r="AI51" s="659">
        <v>0</v>
      </c>
      <c r="AJ51" s="659">
        <v>0</v>
      </c>
      <c r="AK51" s="658">
        <v>0</v>
      </c>
      <c r="AL51" s="659">
        <v>0</v>
      </c>
      <c r="AM51" s="659">
        <v>0</v>
      </c>
      <c r="AN51" s="659">
        <v>0</v>
      </c>
      <c r="AO51" s="659">
        <v>0</v>
      </c>
      <c r="AP51" s="659">
        <v>0</v>
      </c>
      <c r="AQ51" s="658">
        <v>0</v>
      </c>
      <c r="AR51" s="659">
        <v>0</v>
      </c>
      <c r="AS51" s="659">
        <v>0</v>
      </c>
      <c r="AT51" s="659">
        <v>0</v>
      </c>
      <c r="AU51" s="659">
        <v>0</v>
      </c>
      <c r="AV51" s="659">
        <v>0</v>
      </c>
      <c r="AW51" s="658">
        <v>0</v>
      </c>
      <c r="AX51" s="659">
        <v>0</v>
      </c>
      <c r="AY51" s="659">
        <v>0</v>
      </c>
      <c r="AZ51" s="659">
        <v>0</v>
      </c>
      <c r="BA51" s="659">
        <v>0</v>
      </c>
      <c r="BB51" s="659">
        <v>0</v>
      </c>
      <c r="BC51" s="658">
        <v>0</v>
      </c>
      <c r="BD51" s="659">
        <v>0</v>
      </c>
      <c r="BE51" s="659">
        <v>0</v>
      </c>
      <c r="BF51" s="659">
        <v>0</v>
      </c>
      <c r="BG51" s="659">
        <v>0</v>
      </c>
      <c r="BH51" s="659">
        <v>0</v>
      </c>
      <c r="BI51" s="658">
        <v>0</v>
      </c>
      <c r="BJ51" s="659">
        <v>0</v>
      </c>
      <c r="BK51" s="659">
        <v>0</v>
      </c>
      <c r="BL51" s="659">
        <v>0</v>
      </c>
      <c r="BM51" s="659">
        <v>0</v>
      </c>
      <c r="BN51" s="659">
        <v>0</v>
      </c>
      <c r="BO51" s="658">
        <v>0</v>
      </c>
      <c r="BP51" s="659">
        <v>0</v>
      </c>
      <c r="BQ51" s="659">
        <v>0</v>
      </c>
      <c r="BR51" s="659">
        <v>0</v>
      </c>
      <c r="BS51" s="659">
        <v>0</v>
      </c>
      <c r="BT51" s="659">
        <v>0</v>
      </c>
      <c r="BU51" s="658">
        <v>0</v>
      </c>
      <c r="BV51" s="659">
        <v>0</v>
      </c>
      <c r="BW51" s="659">
        <v>0</v>
      </c>
      <c r="BX51" s="659">
        <v>0</v>
      </c>
      <c r="BY51" s="659">
        <v>0</v>
      </c>
      <c r="BZ51" s="659">
        <v>0</v>
      </c>
      <c r="CA51" s="658">
        <v>0</v>
      </c>
      <c r="CB51" s="659">
        <v>0</v>
      </c>
      <c r="CC51" s="659">
        <v>0</v>
      </c>
      <c r="CD51" s="659">
        <v>0</v>
      </c>
      <c r="CE51" s="659">
        <v>0</v>
      </c>
      <c r="CF51" s="659">
        <v>0</v>
      </c>
      <c r="CG51" s="658">
        <v>0</v>
      </c>
      <c r="CH51" s="659">
        <v>0</v>
      </c>
      <c r="CI51" s="659">
        <v>0</v>
      </c>
      <c r="CJ51" s="659">
        <v>0</v>
      </c>
      <c r="CK51" s="659">
        <v>0</v>
      </c>
      <c r="CL51" s="659">
        <v>0</v>
      </c>
      <c r="CM51" s="658">
        <v>0</v>
      </c>
      <c r="CN51" s="659">
        <v>0</v>
      </c>
      <c r="CO51" s="659">
        <v>0</v>
      </c>
      <c r="CP51" s="659">
        <v>0</v>
      </c>
      <c r="CQ51" s="659">
        <v>0</v>
      </c>
      <c r="CR51" s="659">
        <v>0</v>
      </c>
      <c r="CS51" s="658">
        <v>0</v>
      </c>
      <c r="CT51" s="659">
        <v>0</v>
      </c>
      <c r="CU51" s="659">
        <v>0</v>
      </c>
      <c r="CV51" s="659">
        <v>0</v>
      </c>
      <c r="CW51" s="659">
        <v>0</v>
      </c>
      <c r="CX51" s="659">
        <v>0</v>
      </c>
      <c r="CY51" s="658">
        <v>0</v>
      </c>
      <c r="CZ51" s="659">
        <v>0</v>
      </c>
      <c r="DA51" s="659">
        <v>0</v>
      </c>
      <c r="DB51" s="659">
        <v>0</v>
      </c>
      <c r="DC51" s="659">
        <v>0</v>
      </c>
      <c r="DD51" s="659">
        <v>0</v>
      </c>
      <c r="DE51" s="658">
        <v>0</v>
      </c>
      <c r="DF51" s="659">
        <v>0</v>
      </c>
      <c r="DG51" s="659">
        <v>0</v>
      </c>
      <c r="DH51" s="659">
        <v>0</v>
      </c>
      <c r="DI51" s="659">
        <v>0</v>
      </c>
      <c r="DJ51" s="659">
        <v>0</v>
      </c>
      <c r="DK51" s="658">
        <v>0</v>
      </c>
      <c r="DL51" s="658">
        <v>0</v>
      </c>
      <c r="DM51" s="659">
        <v>0</v>
      </c>
      <c r="DN51" s="659">
        <v>0</v>
      </c>
      <c r="DO51" s="659">
        <v>0</v>
      </c>
      <c r="DP51" s="659">
        <v>0</v>
      </c>
      <c r="DQ51" s="658">
        <v>0</v>
      </c>
      <c r="DR51" s="659">
        <v>0</v>
      </c>
      <c r="DS51" s="659">
        <v>0</v>
      </c>
      <c r="DT51" s="659">
        <v>0</v>
      </c>
      <c r="DU51" s="659">
        <v>0</v>
      </c>
      <c r="DV51" s="659">
        <v>0</v>
      </c>
      <c r="DW51" s="658">
        <v>0</v>
      </c>
      <c r="DX51" s="659">
        <v>0</v>
      </c>
      <c r="DY51" s="659">
        <v>0</v>
      </c>
      <c r="DZ51" s="659">
        <v>0</v>
      </c>
      <c r="EA51" s="659">
        <v>0</v>
      </c>
      <c r="EB51" s="659">
        <v>0</v>
      </c>
      <c r="EC51" s="658">
        <v>0</v>
      </c>
      <c r="ED51" s="659">
        <v>0</v>
      </c>
      <c r="EE51" s="659">
        <v>0</v>
      </c>
      <c r="EF51" s="659">
        <v>0</v>
      </c>
      <c r="EG51" s="659">
        <v>0</v>
      </c>
      <c r="EH51" s="659"/>
      <c r="EI51" s="658">
        <v>0</v>
      </c>
      <c r="EJ51" s="659">
        <v>0</v>
      </c>
      <c r="EK51" s="659">
        <v>0</v>
      </c>
      <c r="EL51" s="659">
        <v>0</v>
      </c>
      <c r="EM51" s="659">
        <v>0</v>
      </c>
      <c r="EN51" s="659">
        <v>0</v>
      </c>
      <c r="EO51" s="658">
        <v>0</v>
      </c>
      <c r="EP51" s="659">
        <v>0</v>
      </c>
      <c r="EQ51" s="659">
        <v>0</v>
      </c>
      <c r="ER51" s="659">
        <v>0</v>
      </c>
      <c r="ES51" s="659">
        <f>EM51+EG51+EA51+DU51+DO51+DI51+CW51+CQ51+CK51+CE51+W51+BY51+BS51+BM51+BG51+BA51+DC51+AU51+AO51+AI51+AC51+Q51+K51</f>
        <v>0</v>
      </c>
      <c r="ET51" s="659">
        <f>L51+R51+AD51+AJ51+AP51+AV51+BB51+BH51+BN51+BT51+BZ51+X51+CF51+CL51+CR51+CX51+DD51+DJ51+DP51+DV51+EB51+EH51+EN51</f>
        <v>0</v>
      </c>
      <c r="EU51" s="658">
        <v>0</v>
      </c>
      <c r="EV51" s="659">
        <v>0</v>
      </c>
      <c r="EW51" s="659">
        <v>0</v>
      </c>
      <c r="EX51" s="659">
        <v>0</v>
      </c>
      <c r="EY51" s="659">
        <f t="shared" ref="EY51:EZ54" si="9">E51+ES51</f>
        <v>0</v>
      </c>
      <c r="EZ51" s="659">
        <f t="shared" si="9"/>
        <v>0</v>
      </c>
      <c r="FA51" s="658">
        <v>0</v>
      </c>
      <c r="FJ51" s="692"/>
    </row>
    <row r="52" spans="1:166" x14ac:dyDescent="0.2">
      <c r="A52" s="648" t="s">
        <v>189</v>
      </c>
      <c r="B52" s="659">
        <v>0</v>
      </c>
      <c r="C52" s="658">
        <v>0</v>
      </c>
      <c r="D52" s="658">
        <v>0</v>
      </c>
      <c r="E52" s="658">
        <v>0</v>
      </c>
      <c r="F52" s="658">
        <v>0</v>
      </c>
      <c r="G52" s="658">
        <v>0</v>
      </c>
      <c r="H52" s="659">
        <v>0</v>
      </c>
      <c r="I52" s="659">
        <v>0</v>
      </c>
      <c r="J52" s="659">
        <v>0</v>
      </c>
      <c r="K52" s="659">
        <v>0</v>
      </c>
      <c r="L52" s="659">
        <v>0</v>
      </c>
      <c r="M52" s="658">
        <v>0</v>
      </c>
      <c r="N52" s="659">
        <v>0</v>
      </c>
      <c r="O52" s="659">
        <v>0</v>
      </c>
      <c r="P52" s="659">
        <v>0</v>
      </c>
      <c r="Q52" s="659">
        <v>0</v>
      </c>
      <c r="R52" s="659">
        <v>0</v>
      </c>
      <c r="S52" s="658">
        <v>0</v>
      </c>
      <c r="T52" s="659">
        <v>0</v>
      </c>
      <c r="U52" s="659">
        <v>0</v>
      </c>
      <c r="V52" s="659">
        <v>0</v>
      </c>
      <c r="W52" s="659">
        <v>0</v>
      </c>
      <c r="X52" s="659">
        <v>0</v>
      </c>
      <c r="Y52" s="658">
        <v>0</v>
      </c>
      <c r="Z52" s="659">
        <v>0</v>
      </c>
      <c r="AA52" s="659">
        <v>0</v>
      </c>
      <c r="AB52" s="659">
        <v>0</v>
      </c>
      <c r="AC52" s="659">
        <v>0</v>
      </c>
      <c r="AD52" s="659">
        <v>0</v>
      </c>
      <c r="AE52" s="658">
        <v>0</v>
      </c>
      <c r="AF52" s="659">
        <v>0</v>
      </c>
      <c r="AG52" s="659">
        <v>0</v>
      </c>
      <c r="AH52" s="659">
        <v>0</v>
      </c>
      <c r="AI52" s="659">
        <v>0</v>
      </c>
      <c r="AJ52" s="659">
        <v>0</v>
      </c>
      <c r="AK52" s="658">
        <v>0</v>
      </c>
      <c r="AL52" s="659">
        <v>0</v>
      </c>
      <c r="AM52" s="659">
        <v>0</v>
      </c>
      <c r="AN52" s="659">
        <v>0</v>
      </c>
      <c r="AO52" s="659">
        <v>0</v>
      </c>
      <c r="AP52" s="659">
        <v>0</v>
      </c>
      <c r="AQ52" s="658">
        <v>0</v>
      </c>
      <c r="AR52" s="659">
        <v>0</v>
      </c>
      <c r="AS52" s="659">
        <v>0</v>
      </c>
      <c r="AT52" s="659">
        <v>0</v>
      </c>
      <c r="AU52" s="659">
        <v>0</v>
      </c>
      <c r="AV52" s="659">
        <v>0</v>
      </c>
      <c r="AW52" s="658">
        <v>0</v>
      </c>
      <c r="AX52" s="659">
        <v>0</v>
      </c>
      <c r="AY52" s="659">
        <v>0</v>
      </c>
      <c r="AZ52" s="659">
        <v>0</v>
      </c>
      <c r="BA52" s="659">
        <v>0</v>
      </c>
      <c r="BB52" s="659">
        <v>0</v>
      </c>
      <c r="BC52" s="658">
        <v>0</v>
      </c>
      <c r="BD52" s="659">
        <v>0</v>
      </c>
      <c r="BE52" s="659">
        <v>0</v>
      </c>
      <c r="BF52" s="659">
        <v>0</v>
      </c>
      <c r="BG52" s="659">
        <v>0</v>
      </c>
      <c r="BH52" s="659">
        <v>0</v>
      </c>
      <c r="BI52" s="658">
        <v>0</v>
      </c>
      <c r="BJ52" s="659">
        <v>0</v>
      </c>
      <c r="BK52" s="659">
        <v>0</v>
      </c>
      <c r="BL52" s="659">
        <v>0</v>
      </c>
      <c r="BM52" s="659">
        <v>0</v>
      </c>
      <c r="BN52" s="659">
        <v>0</v>
      </c>
      <c r="BO52" s="658">
        <v>0</v>
      </c>
      <c r="BP52" s="659">
        <v>0</v>
      </c>
      <c r="BQ52" s="659">
        <v>0</v>
      </c>
      <c r="BR52" s="659">
        <v>0</v>
      </c>
      <c r="BS52" s="659">
        <v>0</v>
      </c>
      <c r="BT52" s="659">
        <v>0</v>
      </c>
      <c r="BU52" s="658">
        <v>0</v>
      </c>
      <c r="BV52" s="659">
        <v>0</v>
      </c>
      <c r="BW52" s="659">
        <v>0</v>
      </c>
      <c r="BX52" s="659">
        <v>0</v>
      </c>
      <c r="BY52" s="659">
        <v>0</v>
      </c>
      <c r="BZ52" s="659">
        <v>0</v>
      </c>
      <c r="CA52" s="658">
        <v>0</v>
      </c>
      <c r="CB52" s="659">
        <v>0</v>
      </c>
      <c r="CC52" s="659">
        <v>0</v>
      </c>
      <c r="CD52" s="659">
        <v>0</v>
      </c>
      <c r="CE52" s="659">
        <v>0</v>
      </c>
      <c r="CF52" s="659">
        <v>0</v>
      </c>
      <c r="CG52" s="658">
        <v>0</v>
      </c>
      <c r="CH52" s="659">
        <v>0</v>
      </c>
      <c r="CI52" s="659">
        <v>0</v>
      </c>
      <c r="CJ52" s="659">
        <v>0</v>
      </c>
      <c r="CK52" s="659">
        <v>0</v>
      </c>
      <c r="CL52" s="659">
        <v>0</v>
      </c>
      <c r="CM52" s="658">
        <v>0</v>
      </c>
      <c r="CN52" s="659">
        <v>0</v>
      </c>
      <c r="CO52" s="659">
        <v>0</v>
      </c>
      <c r="CP52" s="659">
        <v>0</v>
      </c>
      <c r="CQ52" s="659">
        <v>0</v>
      </c>
      <c r="CR52" s="659"/>
      <c r="CS52" s="658">
        <v>0</v>
      </c>
      <c r="CT52" s="659">
        <v>0</v>
      </c>
      <c r="CU52" s="659">
        <v>0</v>
      </c>
      <c r="CV52" s="659">
        <v>0</v>
      </c>
      <c r="CW52" s="659">
        <v>0</v>
      </c>
      <c r="CX52" s="659">
        <v>0</v>
      </c>
      <c r="CY52" s="658">
        <v>0</v>
      </c>
      <c r="CZ52" s="659">
        <v>0</v>
      </c>
      <c r="DA52" s="659">
        <v>0</v>
      </c>
      <c r="DB52" s="659">
        <v>0</v>
      </c>
      <c r="DC52" s="659">
        <v>0</v>
      </c>
      <c r="DD52" s="659">
        <v>0</v>
      </c>
      <c r="DE52" s="658">
        <v>0</v>
      </c>
      <c r="DF52" s="659">
        <v>0</v>
      </c>
      <c r="DG52" s="659">
        <v>0</v>
      </c>
      <c r="DH52" s="659">
        <v>0</v>
      </c>
      <c r="DI52" s="659">
        <v>0</v>
      </c>
      <c r="DJ52" s="659">
        <v>0</v>
      </c>
      <c r="DK52" s="658">
        <v>0</v>
      </c>
      <c r="DL52" s="658">
        <v>0</v>
      </c>
      <c r="DM52" s="659">
        <v>0</v>
      </c>
      <c r="DN52" s="659">
        <v>0</v>
      </c>
      <c r="DO52" s="659">
        <v>0</v>
      </c>
      <c r="DP52" s="659">
        <v>0</v>
      </c>
      <c r="DQ52" s="658">
        <v>0</v>
      </c>
      <c r="DR52" s="659">
        <v>0</v>
      </c>
      <c r="DS52" s="659">
        <v>0</v>
      </c>
      <c r="DT52" s="659">
        <v>0</v>
      </c>
      <c r="DU52" s="659">
        <v>0</v>
      </c>
      <c r="DV52" s="659">
        <v>0</v>
      </c>
      <c r="DW52" s="658">
        <v>0</v>
      </c>
      <c r="DX52" s="659">
        <v>0</v>
      </c>
      <c r="DY52" s="659">
        <v>0</v>
      </c>
      <c r="DZ52" s="659">
        <v>0</v>
      </c>
      <c r="EA52" s="659">
        <v>0</v>
      </c>
      <c r="EB52" s="659">
        <v>0</v>
      </c>
      <c r="EC52" s="658">
        <v>0</v>
      </c>
      <c r="ED52" s="659">
        <v>0</v>
      </c>
      <c r="EE52" s="659">
        <v>0</v>
      </c>
      <c r="EF52" s="659">
        <v>0</v>
      </c>
      <c r="EG52" s="659">
        <v>0</v>
      </c>
      <c r="EH52" s="659">
        <v>0</v>
      </c>
      <c r="EI52" s="658">
        <v>0</v>
      </c>
      <c r="EJ52" s="659">
        <v>0</v>
      </c>
      <c r="EK52" s="659">
        <v>0</v>
      </c>
      <c r="EL52" s="659">
        <v>0</v>
      </c>
      <c r="EM52" s="659">
        <v>0</v>
      </c>
      <c r="EN52" s="659">
        <v>0</v>
      </c>
      <c r="EO52" s="658">
        <v>0</v>
      </c>
      <c r="EP52" s="659">
        <v>0</v>
      </c>
      <c r="EQ52" s="659">
        <v>0</v>
      </c>
      <c r="ER52" s="659">
        <v>0</v>
      </c>
      <c r="ES52" s="659">
        <f>EM52+EG52+EA52+DU52+DO52+DI52+CW52+CQ52+CK52+CE52+W52+BY52+BS52+BM52+BG52+BA52+DC52+AU52+AO52+AI52+AC52+Q52+K52</f>
        <v>0</v>
      </c>
      <c r="ET52" s="659">
        <f>L52+R52+AD52+AJ52+AP52+AV52+BB52+BH52+BN52+BT52+BZ52+X52+CF52+CL52+CR52+CX52+DD52+DJ52+DP52+DV52+EB52+EH52+EN52</f>
        <v>0</v>
      </c>
      <c r="EU52" s="658">
        <v>0</v>
      </c>
      <c r="EV52" s="659">
        <v>0</v>
      </c>
      <c r="EW52" s="659">
        <v>0</v>
      </c>
      <c r="EX52" s="659">
        <v>0</v>
      </c>
      <c r="EY52" s="659">
        <f t="shared" si="9"/>
        <v>0</v>
      </c>
      <c r="EZ52" s="659">
        <f t="shared" si="9"/>
        <v>0</v>
      </c>
      <c r="FA52" s="658">
        <v>0</v>
      </c>
      <c r="FJ52" s="692"/>
    </row>
    <row r="53" spans="1:166" x14ac:dyDescent="0.2">
      <c r="A53" s="648" t="s">
        <v>188</v>
      </c>
      <c r="B53" s="659">
        <v>0</v>
      </c>
      <c r="C53" s="658">
        <v>0</v>
      </c>
      <c r="D53" s="658">
        <v>0</v>
      </c>
      <c r="E53" s="658">
        <v>0</v>
      </c>
      <c r="F53" s="658">
        <v>0</v>
      </c>
      <c r="G53" s="658">
        <v>0</v>
      </c>
      <c r="H53" s="659">
        <v>0</v>
      </c>
      <c r="I53" s="659">
        <v>0</v>
      </c>
      <c r="J53" s="659">
        <v>0</v>
      </c>
      <c r="K53" s="659">
        <v>0</v>
      </c>
      <c r="L53" s="659">
        <v>0</v>
      </c>
      <c r="M53" s="658">
        <v>0</v>
      </c>
      <c r="N53" s="659">
        <v>0</v>
      </c>
      <c r="O53" s="659">
        <v>0</v>
      </c>
      <c r="P53" s="659">
        <v>0</v>
      </c>
      <c r="Q53" s="659">
        <v>0</v>
      </c>
      <c r="R53" s="659">
        <v>0</v>
      </c>
      <c r="S53" s="658">
        <v>0</v>
      </c>
      <c r="T53" s="659">
        <v>0</v>
      </c>
      <c r="U53" s="659">
        <v>0</v>
      </c>
      <c r="V53" s="659">
        <v>0</v>
      </c>
      <c r="W53" s="659">
        <v>0</v>
      </c>
      <c r="X53" s="659">
        <v>0</v>
      </c>
      <c r="Y53" s="658">
        <v>0</v>
      </c>
      <c r="Z53" s="659">
        <v>0</v>
      </c>
      <c r="AA53" s="659">
        <v>0</v>
      </c>
      <c r="AB53" s="659">
        <v>0</v>
      </c>
      <c r="AC53" s="659">
        <v>0</v>
      </c>
      <c r="AD53" s="659">
        <v>0</v>
      </c>
      <c r="AE53" s="658">
        <v>0</v>
      </c>
      <c r="AF53" s="659">
        <v>0</v>
      </c>
      <c r="AG53" s="659">
        <v>0</v>
      </c>
      <c r="AH53" s="659">
        <v>0</v>
      </c>
      <c r="AI53" s="659">
        <v>0</v>
      </c>
      <c r="AJ53" s="659">
        <v>0</v>
      </c>
      <c r="AK53" s="658">
        <v>0</v>
      </c>
      <c r="AL53" s="659">
        <v>0</v>
      </c>
      <c r="AM53" s="659">
        <v>0</v>
      </c>
      <c r="AN53" s="659">
        <v>0</v>
      </c>
      <c r="AO53" s="659">
        <v>0</v>
      </c>
      <c r="AP53" s="659">
        <v>0</v>
      </c>
      <c r="AQ53" s="658">
        <v>0</v>
      </c>
      <c r="AR53" s="659">
        <v>0</v>
      </c>
      <c r="AS53" s="659">
        <v>0</v>
      </c>
      <c r="AT53" s="659">
        <v>0</v>
      </c>
      <c r="AU53" s="659">
        <v>0</v>
      </c>
      <c r="AV53" s="659">
        <v>0</v>
      </c>
      <c r="AW53" s="658">
        <v>0</v>
      </c>
      <c r="AX53" s="659">
        <v>0</v>
      </c>
      <c r="AY53" s="659">
        <v>0</v>
      </c>
      <c r="AZ53" s="659">
        <v>0</v>
      </c>
      <c r="BA53" s="659">
        <v>0</v>
      </c>
      <c r="BB53" s="659">
        <v>0</v>
      </c>
      <c r="BC53" s="658">
        <v>0</v>
      </c>
      <c r="BD53" s="659">
        <v>0</v>
      </c>
      <c r="BE53" s="659">
        <v>0</v>
      </c>
      <c r="BF53" s="659">
        <v>0</v>
      </c>
      <c r="BG53" s="659">
        <v>0</v>
      </c>
      <c r="BH53" s="659">
        <v>0</v>
      </c>
      <c r="BI53" s="658">
        <v>0</v>
      </c>
      <c r="BJ53" s="659">
        <v>0</v>
      </c>
      <c r="BK53" s="659">
        <v>0</v>
      </c>
      <c r="BL53" s="659">
        <v>0</v>
      </c>
      <c r="BM53" s="659">
        <v>0</v>
      </c>
      <c r="BN53" s="659">
        <v>0</v>
      </c>
      <c r="BO53" s="658">
        <v>0</v>
      </c>
      <c r="BP53" s="659">
        <v>0</v>
      </c>
      <c r="BQ53" s="659">
        <v>0</v>
      </c>
      <c r="BR53" s="659">
        <v>0</v>
      </c>
      <c r="BS53" s="659">
        <v>0</v>
      </c>
      <c r="BT53" s="659">
        <v>0</v>
      </c>
      <c r="BU53" s="658">
        <v>0</v>
      </c>
      <c r="BV53" s="659">
        <v>0</v>
      </c>
      <c r="BW53" s="659">
        <v>0</v>
      </c>
      <c r="BX53" s="659">
        <v>0</v>
      </c>
      <c r="BY53" s="659">
        <v>0</v>
      </c>
      <c r="BZ53" s="659">
        <v>0</v>
      </c>
      <c r="CA53" s="658">
        <v>0</v>
      </c>
      <c r="CB53" s="659">
        <v>0</v>
      </c>
      <c r="CC53" s="659">
        <v>0</v>
      </c>
      <c r="CD53" s="659">
        <v>0</v>
      </c>
      <c r="CE53" s="659">
        <v>0</v>
      </c>
      <c r="CF53" s="659">
        <v>0</v>
      </c>
      <c r="CG53" s="658">
        <v>0</v>
      </c>
      <c r="CH53" s="659">
        <v>0</v>
      </c>
      <c r="CI53" s="659">
        <v>0</v>
      </c>
      <c r="CJ53" s="659">
        <v>0</v>
      </c>
      <c r="CK53" s="659">
        <v>0</v>
      </c>
      <c r="CL53" s="659">
        <v>0</v>
      </c>
      <c r="CM53" s="658">
        <v>0</v>
      </c>
      <c r="CN53" s="659">
        <v>0</v>
      </c>
      <c r="CO53" s="659">
        <v>0</v>
      </c>
      <c r="CP53" s="659">
        <v>0</v>
      </c>
      <c r="CQ53" s="659">
        <v>0</v>
      </c>
      <c r="CR53" s="659">
        <v>0</v>
      </c>
      <c r="CS53" s="658">
        <v>0</v>
      </c>
      <c r="CT53" s="659">
        <v>0</v>
      </c>
      <c r="CU53" s="659">
        <v>0</v>
      </c>
      <c r="CV53" s="659">
        <v>0</v>
      </c>
      <c r="CW53" s="659">
        <v>0</v>
      </c>
      <c r="CX53" s="659">
        <v>0</v>
      </c>
      <c r="CY53" s="658">
        <v>0</v>
      </c>
      <c r="CZ53" s="659">
        <v>0</v>
      </c>
      <c r="DA53" s="659">
        <v>0</v>
      </c>
      <c r="DB53" s="659">
        <v>0</v>
      </c>
      <c r="DC53" s="659">
        <v>0</v>
      </c>
      <c r="DD53" s="659">
        <v>0</v>
      </c>
      <c r="DE53" s="658">
        <v>0</v>
      </c>
      <c r="DF53" s="659">
        <v>0</v>
      </c>
      <c r="DG53" s="659">
        <v>0</v>
      </c>
      <c r="DH53" s="659">
        <v>0</v>
      </c>
      <c r="DI53" s="659">
        <v>0</v>
      </c>
      <c r="DJ53" s="659">
        <v>0</v>
      </c>
      <c r="DK53" s="658">
        <v>0</v>
      </c>
      <c r="DL53" s="658">
        <v>0</v>
      </c>
      <c r="DM53" s="659">
        <v>0</v>
      </c>
      <c r="DN53" s="659">
        <v>0</v>
      </c>
      <c r="DO53" s="659">
        <v>0</v>
      </c>
      <c r="DP53" s="659">
        <v>0</v>
      </c>
      <c r="DQ53" s="658">
        <v>0</v>
      </c>
      <c r="DR53" s="659">
        <v>0</v>
      </c>
      <c r="DS53" s="659">
        <v>0</v>
      </c>
      <c r="DT53" s="659">
        <v>0</v>
      </c>
      <c r="DU53" s="659">
        <v>0</v>
      </c>
      <c r="DV53" s="659">
        <v>0</v>
      </c>
      <c r="DW53" s="658">
        <v>0</v>
      </c>
      <c r="DX53" s="659">
        <v>0</v>
      </c>
      <c r="DY53" s="659">
        <v>0</v>
      </c>
      <c r="DZ53" s="659">
        <v>0</v>
      </c>
      <c r="EA53" s="659">
        <v>0</v>
      </c>
      <c r="EB53" s="659">
        <v>0</v>
      </c>
      <c r="EC53" s="658">
        <v>0</v>
      </c>
      <c r="ED53" s="659">
        <v>0</v>
      </c>
      <c r="EE53" s="659">
        <v>0</v>
      </c>
      <c r="EF53" s="659">
        <v>0</v>
      </c>
      <c r="EG53" s="659">
        <v>0</v>
      </c>
      <c r="EH53" s="659">
        <v>0</v>
      </c>
      <c r="EI53" s="658">
        <v>0</v>
      </c>
      <c r="EJ53" s="659">
        <v>0</v>
      </c>
      <c r="EK53" s="659">
        <v>0</v>
      </c>
      <c r="EL53" s="659">
        <v>0</v>
      </c>
      <c r="EM53" s="659">
        <v>0</v>
      </c>
      <c r="EN53" s="659">
        <v>0</v>
      </c>
      <c r="EO53" s="658">
        <v>0</v>
      </c>
      <c r="EP53" s="659">
        <v>0</v>
      </c>
      <c r="EQ53" s="659">
        <v>0</v>
      </c>
      <c r="ER53" s="659">
        <v>0</v>
      </c>
      <c r="ES53" s="659">
        <f>EM53+EG53+EA53+DU53+DO53+DI53+CW53+CQ53+CK53+CE53+W53+BY53+BS53+BM53+BG53+BA53+DC53+AU53+AO53+AI53+AC53+Q53+K53</f>
        <v>0</v>
      </c>
      <c r="ET53" s="659">
        <f>L53+R53+AD53+AJ53+AP53+AV53+BB53+BH53+BN53+BT53+BZ53+X53+CF53+CL53+CR53+CX53+DD53+DJ53+DP53+DV53+EB53+EH53+EN53</f>
        <v>0</v>
      </c>
      <c r="EU53" s="658">
        <v>0</v>
      </c>
      <c r="EV53" s="659">
        <v>0</v>
      </c>
      <c r="EW53" s="659">
        <v>0</v>
      </c>
      <c r="EX53" s="659">
        <v>0</v>
      </c>
      <c r="EY53" s="659">
        <f t="shared" si="9"/>
        <v>0</v>
      </c>
      <c r="EZ53" s="659">
        <f t="shared" si="9"/>
        <v>0</v>
      </c>
      <c r="FA53" s="658">
        <v>0</v>
      </c>
      <c r="FJ53" s="692"/>
    </row>
    <row r="54" spans="1:166" x14ac:dyDescent="0.2">
      <c r="A54" s="648" t="s">
        <v>203</v>
      </c>
      <c r="B54" s="659">
        <v>0</v>
      </c>
      <c r="C54" s="658">
        <v>0</v>
      </c>
      <c r="D54" s="658">
        <v>0</v>
      </c>
      <c r="E54" s="658">
        <v>0</v>
      </c>
      <c r="F54" s="658">
        <v>0</v>
      </c>
      <c r="G54" s="658">
        <v>0</v>
      </c>
      <c r="H54" s="659">
        <v>0</v>
      </c>
      <c r="I54" s="659">
        <v>0</v>
      </c>
      <c r="J54" s="659">
        <v>0</v>
      </c>
      <c r="K54" s="659">
        <v>0</v>
      </c>
      <c r="L54" s="659">
        <v>0</v>
      </c>
      <c r="M54" s="658">
        <v>0</v>
      </c>
      <c r="N54" s="659">
        <v>0</v>
      </c>
      <c r="O54" s="659">
        <v>0</v>
      </c>
      <c r="P54" s="659">
        <v>0</v>
      </c>
      <c r="Q54" s="659">
        <v>0</v>
      </c>
      <c r="R54" s="659">
        <v>0</v>
      </c>
      <c r="S54" s="658">
        <v>0</v>
      </c>
      <c r="T54" s="659">
        <v>0</v>
      </c>
      <c r="U54" s="659">
        <v>0</v>
      </c>
      <c r="V54" s="659">
        <v>0</v>
      </c>
      <c r="W54" s="659">
        <v>0</v>
      </c>
      <c r="X54" s="659">
        <v>0</v>
      </c>
      <c r="Y54" s="658">
        <v>0</v>
      </c>
      <c r="Z54" s="659">
        <v>0</v>
      </c>
      <c r="AA54" s="659">
        <v>0</v>
      </c>
      <c r="AB54" s="659">
        <v>0</v>
      </c>
      <c r="AC54" s="659">
        <v>0</v>
      </c>
      <c r="AD54" s="659">
        <v>0</v>
      </c>
      <c r="AE54" s="658">
        <v>0</v>
      </c>
      <c r="AF54" s="659">
        <v>0</v>
      </c>
      <c r="AG54" s="659">
        <v>0</v>
      </c>
      <c r="AH54" s="659">
        <v>0</v>
      </c>
      <c r="AI54" s="659">
        <v>0</v>
      </c>
      <c r="AJ54" s="659">
        <v>0</v>
      </c>
      <c r="AK54" s="658">
        <v>0</v>
      </c>
      <c r="AL54" s="659">
        <v>0</v>
      </c>
      <c r="AM54" s="659">
        <v>0</v>
      </c>
      <c r="AN54" s="659">
        <v>0</v>
      </c>
      <c r="AO54" s="659">
        <v>0</v>
      </c>
      <c r="AP54" s="659">
        <v>0</v>
      </c>
      <c r="AQ54" s="658">
        <v>0</v>
      </c>
      <c r="AR54" s="659">
        <v>0</v>
      </c>
      <c r="AS54" s="659">
        <v>0</v>
      </c>
      <c r="AT54" s="659">
        <v>0</v>
      </c>
      <c r="AU54" s="659">
        <v>0</v>
      </c>
      <c r="AV54" s="659">
        <v>0</v>
      </c>
      <c r="AW54" s="658">
        <v>0</v>
      </c>
      <c r="AX54" s="659">
        <v>0</v>
      </c>
      <c r="AY54" s="659">
        <v>0</v>
      </c>
      <c r="AZ54" s="659">
        <v>0</v>
      </c>
      <c r="BA54" s="659">
        <v>0</v>
      </c>
      <c r="BB54" s="659">
        <v>0</v>
      </c>
      <c r="BC54" s="658">
        <v>0</v>
      </c>
      <c r="BD54" s="659">
        <v>0</v>
      </c>
      <c r="BE54" s="659">
        <v>0</v>
      </c>
      <c r="BF54" s="659">
        <v>0</v>
      </c>
      <c r="BG54" s="659">
        <v>0</v>
      </c>
      <c r="BH54" s="659">
        <v>0</v>
      </c>
      <c r="BI54" s="658">
        <v>0</v>
      </c>
      <c r="BJ54" s="659">
        <v>0</v>
      </c>
      <c r="BK54" s="659">
        <v>0</v>
      </c>
      <c r="BL54" s="659">
        <v>0</v>
      </c>
      <c r="BM54" s="659">
        <v>0</v>
      </c>
      <c r="BN54" s="659">
        <v>0</v>
      </c>
      <c r="BO54" s="658">
        <v>0</v>
      </c>
      <c r="BP54" s="659">
        <v>0</v>
      </c>
      <c r="BQ54" s="659">
        <v>0</v>
      </c>
      <c r="BR54" s="659">
        <v>0</v>
      </c>
      <c r="BS54" s="659">
        <v>0</v>
      </c>
      <c r="BT54" s="659">
        <v>0</v>
      </c>
      <c r="BU54" s="658">
        <v>0</v>
      </c>
      <c r="BV54" s="659">
        <v>0</v>
      </c>
      <c r="BW54" s="659">
        <v>0</v>
      </c>
      <c r="BX54" s="659">
        <v>0</v>
      </c>
      <c r="BY54" s="659">
        <v>0</v>
      </c>
      <c r="BZ54" s="659">
        <v>0</v>
      </c>
      <c r="CA54" s="658">
        <v>0</v>
      </c>
      <c r="CB54" s="659">
        <v>0</v>
      </c>
      <c r="CC54" s="659">
        <v>0</v>
      </c>
      <c r="CD54" s="659">
        <v>0</v>
      </c>
      <c r="CE54" s="659">
        <v>0</v>
      </c>
      <c r="CF54" s="659">
        <v>0</v>
      </c>
      <c r="CG54" s="658">
        <v>0</v>
      </c>
      <c r="CH54" s="659">
        <v>0</v>
      </c>
      <c r="CI54" s="659">
        <v>0</v>
      </c>
      <c r="CJ54" s="659">
        <v>0</v>
      </c>
      <c r="CK54" s="659">
        <v>0</v>
      </c>
      <c r="CL54" s="659">
        <v>0</v>
      </c>
      <c r="CM54" s="658">
        <v>0</v>
      </c>
      <c r="CN54" s="659">
        <v>0</v>
      </c>
      <c r="CO54" s="659">
        <v>0</v>
      </c>
      <c r="CP54" s="659">
        <v>0</v>
      </c>
      <c r="CQ54" s="659">
        <v>0</v>
      </c>
      <c r="CR54" s="659">
        <v>0</v>
      </c>
      <c r="CS54" s="658">
        <v>0</v>
      </c>
      <c r="CT54" s="659">
        <v>0</v>
      </c>
      <c r="CU54" s="659">
        <v>0</v>
      </c>
      <c r="CV54" s="659">
        <v>0</v>
      </c>
      <c r="CW54" s="659">
        <v>0</v>
      </c>
      <c r="CX54" s="659">
        <v>0</v>
      </c>
      <c r="CY54" s="658">
        <v>0</v>
      </c>
      <c r="CZ54" s="659">
        <v>0</v>
      </c>
      <c r="DA54" s="659">
        <v>0</v>
      </c>
      <c r="DB54" s="659">
        <v>0</v>
      </c>
      <c r="DC54" s="659">
        <v>0</v>
      </c>
      <c r="DD54" s="659">
        <v>0</v>
      </c>
      <c r="DE54" s="658">
        <v>0</v>
      </c>
      <c r="DF54" s="659">
        <v>0</v>
      </c>
      <c r="DG54" s="659">
        <v>0</v>
      </c>
      <c r="DH54" s="659">
        <v>0</v>
      </c>
      <c r="DI54" s="659">
        <v>0</v>
      </c>
      <c r="DJ54" s="659">
        <v>0</v>
      </c>
      <c r="DK54" s="658">
        <v>0</v>
      </c>
      <c r="DL54" s="658">
        <v>0</v>
      </c>
      <c r="DM54" s="659">
        <v>0</v>
      </c>
      <c r="DN54" s="659">
        <v>0</v>
      </c>
      <c r="DO54" s="659">
        <v>0</v>
      </c>
      <c r="DP54" s="659">
        <v>0</v>
      </c>
      <c r="DQ54" s="658">
        <v>0</v>
      </c>
      <c r="DR54" s="659">
        <v>0</v>
      </c>
      <c r="DS54" s="659">
        <v>0</v>
      </c>
      <c r="DT54" s="659">
        <v>0</v>
      </c>
      <c r="DU54" s="659">
        <v>0</v>
      </c>
      <c r="DV54" s="659">
        <v>0</v>
      </c>
      <c r="DW54" s="658">
        <v>0</v>
      </c>
      <c r="DX54" s="659">
        <v>0</v>
      </c>
      <c r="DY54" s="659">
        <v>0</v>
      </c>
      <c r="DZ54" s="659">
        <v>0</v>
      </c>
      <c r="EA54" s="659">
        <v>0</v>
      </c>
      <c r="EB54" s="659">
        <v>0</v>
      </c>
      <c r="EC54" s="658">
        <v>0</v>
      </c>
      <c r="ED54" s="659">
        <v>0</v>
      </c>
      <c r="EE54" s="659">
        <v>0</v>
      </c>
      <c r="EF54" s="659">
        <v>0</v>
      </c>
      <c r="EG54" s="659">
        <v>0</v>
      </c>
      <c r="EH54" s="659">
        <v>0</v>
      </c>
      <c r="EI54" s="658">
        <v>0</v>
      </c>
      <c r="EJ54" s="659">
        <v>0</v>
      </c>
      <c r="EK54" s="659">
        <v>0</v>
      </c>
      <c r="EL54" s="659">
        <v>0</v>
      </c>
      <c r="EM54" s="659">
        <v>0</v>
      </c>
      <c r="EN54" s="659">
        <v>0</v>
      </c>
      <c r="EO54" s="658">
        <v>0</v>
      </c>
      <c r="EP54" s="659">
        <v>0</v>
      </c>
      <c r="EQ54" s="659">
        <v>0</v>
      </c>
      <c r="ER54" s="659">
        <v>0</v>
      </c>
      <c r="ES54" s="659">
        <f>EM54+EG54+EA54+DU54+DO54+DI54+CW54+CQ54+CK54+CE54+W54+BY54+BS54+BM54+BG54+BA54+DC54+AU54+AO54+AI54+AC54+Q54+K54</f>
        <v>0</v>
      </c>
      <c r="ET54" s="659">
        <f>L54+R54+AD54+AJ54+AP54+AV54+BB54+BH54+BN54+BT54+BZ54+X54+CF54+CL54+CR54+CX54+DD54+DJ54+DP54+DV54+EB54+EH54+EN54</f>
        <v>0</v>
      </c>
      <c r="EU54" s="658">
        <v>0</v>
      </c>
      <c r="EV54" s="659">
        <v>0</v>
      </c>
      <c r="EW54" s="659">
        <v>0</v>
      </c>
      <c r="EX54" s="659">
        <v>0</v>
      </c>
      <c r="EY54" s="659">
        <f t="shared" si="9"/>
        <v>0</v>
      </c>
      <c r="EZ54" s="659">
        <f t="shared" si="9"/>
        <v>0</v>
      </c>
      <c r="FA54" s="658">
        <v>0</v>
      </c>
      <c r="FJ54" s="692"/>
    </row>
    <row r="55" spans="1:166" x14ac:dyDescent="0.2">
      <c r="A55" s="647" t="s">
        <v>202</v>
      </c>
      <c r="B55" s="659"/>
      <c r="C55" s="658"/>
      <c r="D55" s="658"/>
      <c r="E55" s="658"/>
      <c r="F55" s="658"/>
      <c r="G55" s="658"/>
      <c r="H55" s="695"/>
      <c r="I55" s="695"/>
      <c r="J55" s="695"/>
      <c r="K55" s="695"/>
      <c r="L55" s="695"/>
      <c r="M55" s="658"/>
      <c r="N55" s="659"/>
      <c r="O55" s="659"/>
      <c r="P55" s="659"/>
      <c r="Q55" s="659"/>
      <c r="R55" s="659"/>
      <c r="S55" s="658"/>
      <c r="T55" s="659"/>
      <c r="U55" s="659"/>
      <c r="V55" s="659"/>
      <c r="W55" s="659"/>
      <c r="X55" s="659"/>
      <c r="Y55" s="658"/>
      <c r="Z55" s="659"/>
      <c r="AA55" s="659"/>
      <c r="AB55" s="659"/>
      <c r="AC55" s="659"/>
      <c r="AD55" s="659"/>
      <c r="AE55" s="658"/>
      <c r="AF55" s="659"/>
      <c r="AG55" s="659"/>
      <c r="AH55" s="659"/>
      <c r="AI55" s="659"/>
      <c r="AJ55" s="659"/>
      <c r="AK55" s="658">
        <v>0</v>
      </c>
      <c r="AL55" s="659"/>
      <c r="AM55" s="659"/>
      <c r="AN55" s="659"/>
      <c r="AO55" s="659"/>
      <c r="AP55" s="659"/>
      <c r="AQ55" s="658"/>
      <c r="AR55" s="659"/>
      <c r="AS55" s="659"/>
      <c r="AT55" s="659"/>
      <c r="AU55" s="659"/>
      <c r="AV55" s="659"/>
      <c r="AW55" s="658"/>
      <c r="AX55" s="659" t="s">
        <v>191</v>
      </c>
      <c r="AY55" s="659" t="s">
        <v>191</v>
      </c>
      <c r="AZ55" s="659" t="s">
        <v>191</v>
      </c>
      <c r="BA55" s="659" t="s">
        <v>191</v>
      </c>
      <c r="BB55" s="659"/>
      <c r="BC55" s="658" t="s">
        <v>191</v>
      </c>
      <c r="BD55" s="659"/>
      <c r="BE55" s="659"/>
      <c r="BF55" s="659"/>
      <c r="BG55" s="659"/>
      <c r="BH55" s="659"/>
      <c r="BI55" s="658"/>
      <c r="BJ55" s="659"/>
      <c r="BK55" s="659"/>
      <c r="BL55" s="659"/>
      <c r="BM55" s="659"/>
      <c r="BN55" s="659"/>
      <c r="BO55" s="658"/>
      <c r="BP55" s="659"/>
      <c r="BQ55" s="659"/>
      <c r="BR55" s="659"/>
      <c r="BS55" s="659"/>
      <c r="BT55" s="659"/>
      <c r="BU55" s="658"/>
      <c r="BV55" s="659"/>
      <c r="BW55" s="659"/>
      <c r="BX55" s="659"/>
      <c r="BY55" s="659"/>
      <c r="BZ55" s="659"/>
      <c r="CA55" s="658"/>
      <c r="CB55" s="659"/>
      <c r="CC55" s="659"/>
      <c r="CD55" s="659"/>
      <c r="CE55" s="659"/>
      <c r="CF55" s="659"/>
      <c r="CG55" s="658"/>
      <c r="CH55" s="659"/>
      <c r="CI55" s="659"/>
      <c r="CJ55" s="659"/>
      <c r="CK55" s="659"/>
      <c r="CL55" s="659"/>
      <c r="CM55" s="658"/>
      <c r="CN55" s="659"/>
      <c r="CO55" s="659"/>
      <c r="CP55" s="659"/>
      <c r="CQ55" s="659"/>
      <c r="CR55" s="659"/>
      <c r="CS55" s="658"/>
      <c r="CT55" s="659"/>
      <c r="CU55" s="659"/>
      <c r="CV55" s="659"/>
      <c r="CW55" s="659"/>
      <c r="CX55" s="659"/>
      <c r="CY55" s="658"/>
      <c r="CZ55" s="659"/>
      <c r="DA55" s="659"/>
      <c r="DB55" s="659"/>
      <c r="DC55" s="659"/>
      <c r="DD55" s="659"/>
      <c r="DE55" s="658"/>
      <c r="DF55" s="659"/>
      <c r="DG55" s="659"/>
      <c r="DH55" s="659"/>
      <c r="DI55" s="659"/>
      <c r="DJ55" s="659"/>
      <c r="DK55" s="658"/>
      <c r="DL55" s="658"/>
      <c r="DM55" s="659"/>
      <c r="DN55" s="659"/>
      <c r="DO55" s="659"/>
      <c r="DP55" s="659"/>
      <c r="DQ55" s="658"/>
      <c r="DR55" s="659"/>
      <c r="DS55" s="659"/>
      <c r="DT55" s="659"/>
      <c r="DU55" s="659"/>
      <c r="DV55" s="659"/>
      <c r="DW55" s="658"/>
      <c r="DX55" s="659"/>
      <c r="DY55" s="659"/>
      <c r="DZ55" s="659"/>
      <c r="EA55" s="659"/>
      <c r="EB55" s="659"/>
      <c r="EC55" s="658"/>
      <c r="ED55" s="659"/>
      <c r="EE55" s="659"/>
      <c r="EF55" s="659"/>
      <c r="EG55" s="659"/>
      <c r="EH55" s="659"/>
      <c r="EI55" s="658"/>
      <c r="EJ55" s="659"/>
      <c r="EK55" s="659"/>
      <c r="EL55" s="659"/>
      <c r="EM55" s="659"/>
      <c r="EN55" s="659"/>
      <c r="EO55" s="658"/>
      <c r="EP55" s="659"/>
      <c r="EQ55" s="659"/>
      <c r="ER55" s="659"/>
      <c r="ES55" s="659"/>
      <c r="ET55" s="659"/>
      <c r="EU55" s="658"/>
      <c r="EV55" s="659"/>
      <c r="EW55" s="659"/>
      <c r="EX55" s="659"/>
      <c r="EY55" s="659"/>
      <c r="EZ55" s="659"/>
      <c r="FA55" s="658"/>
      <c r="FJ55" s="692"/>
    </row>
    <row r="56" spans="1:166" x14ac:dyDescent="0.2">
      <c r="A56" s="648" t="s">
        <v>190</v>
      </c>
      <c r="B56" s="659">
        <v>0</v>
      </c>
      <c r="C56" s="658">
        <v>0</v>
      </c>
      <c r="D56" s="658">
        <v>0</v>
      </c>
      <c r="E56" s="658">
        <v>0</v>
      </c>
      <c r="F56" s="658">
        <v>0</v>
      </c>
      <c r="G56" s="658">
        <v>0</v>
      </c>
      <c r="H56" s="659">
        <v>0</v>
      </c>
      <c r="I56" s="659">
        <v>0</v>
      </c>
      <c r="J56" s="659">
        <v>0</v>
      </c>
      <c r="K56" s="659">
        <v>0</v>
      </c>
      <c r="L56" s="659">
        <v>0</v>
      </c>
      <c r="M56" s="658">
        <v>0</v>
      </c>
      <c r="N56" s="659">
        <v>0</v>
      </c>
      <c r="O56" s="659">
        <v>0</v>
      </c>
      <c r="P56" s="659">
        <v>0</v>
      </c>
      <c r="Q56" s="659">
        <v>0</v>
      </c>
      <c r="R56" s="659">
        <v>0</v>
      </c>
      <c r="S56" s="658">
        <v>0</v>
      </c>
      <c r="T56" s="659">
        <v>0</v>
      </c>
      <c r="U56" s="659">
        <v>0</v>
      </c>
      <c r="V56" s="659">
        <v>0</v>
      </c>
      <c r="W56" s="659">
        <v>0</v>
      </c>
      <c r="X56" s="659">
        <v>0</v>
      </c>
      <c r="Y56" s="658">
        <v>0</v>
      </c>
      <c r="Z56" s="659">
        <v>0</v>
      </c>
      <c r="AA56" s="659">
        <v>0</v>
      </c>
      <c r="AB56" s="659">
        <v>0</v>
      </c>
      <c r="AC56" s="659">
        <v>0</v>
      </c>
      <c r="AD56" s="659">
        <v>0</v>
      </c>
      <c r="AE56" s="658">
        <v>0</v>
      </c>
      <c r="AF56" s="659">
        <v>0</v>
      </c>
      <c r="AG56" s="659">
        <v>0</v>
      </c>
      <c r="AH56" s="659">
        <v>0</v>
      </c>
      <c r="AI56" s="659">
        <v>0</v>
      </c>
      <c r="AJ56" s="659">
        <v>0</v>
      </c>
      <c r="AK56" s="658">
        <v>0</v>
      </c>
      <c r="AL56" s="659">
        <v>0</v>
      </c>
      <c r="AM56" s="659">
        <v>0</v>
      </c>
      <c r="AN56" s="659">
        <v>0</v>
      </c>
      <c r="AO56" s="659">
        <v>0</v>
      </c>
      <c r="AP56" s="659">
        <v>0</v>
      </c>
      <c r="AQ56" s="658">
        <v>0</v>
      </c>
      <c r="AR56" s="659">
        <v>0</v>
      </c>
      <c r="AS56" s="659">
        <v>0</v>
      </c>
      <c r="AT56" s="659">
        <v>0</v>
      </c>
      <c r="AU56" s="659">
        <v>0</v>
      </c>
      <c r="AV56" s="659">
        <v>0</v>
      </c>
      <c r="AW56" s="658">
        <v>0</v>
      </c>
      <c r="AX56" s="659">
        <v>0</v>
      </c>
      <c r="AY56" s="659">
        <v>0</v>
      </c>
      <c r="AZ56" s="659">
        <v>0</v>
      </c>
      <c r="BA56" s="659">
        <v>0</v>
      </c>
      <c r="BB56" s="659">
        <v>0</v>
      </c>
      <c r="BC56" s="658">
        <v>0</v>
      </c>
      <c r="BD56" s="659">
        <v>424.6304093792802</v>
      </c>
      <c r="BE56" s="659">
        <v>755.90768899612408</v>
      </c>
      <c r="BF56" s="659">
        <v>893.53157281577603</v>
      </c>
      <c r="BG56" s="659">
        <v>919.14242579999996</v>
      </c>
      <c r="BH56" s="659">
        <v>990.91956415006132</v>
      </c>
      <c r="BI56" s="658">
        <v>1038.9548720772311</v>
      </c>
      <c r="BJ56" s="659">
        <v>0</v>
      </c>
      <c r="BK56" s="659">
        <v>0</v>
      </c>
      <c r="BL56" s="659">
        <v>0</v>
      </c>
      <c r="BM56" s="659">
        <v>0</v>
      </c>
      <c r="BN56" s="659">
        <v>0</v>
      </c>
      <c r="BO56" s="658">
        <v>0</v>
      </c>
      <c r="BP56" s="659">
        <v>0</v>
      </c>
      <c r="BQ56" s="659">
        <v>0</v>
      </c>
      <c r="BR56" s="659">
        <v>0</v>
      </c>
      <c r="BS56" s="659">
        <v>0</v>
      </c>
      <c r="BT56" s="659">
        <v>0</v>
      </c>
      <c r="BU56" s="658">
        <v>0</v>
      </c>
      <c r="BV56" s="659">
        <v>0</v>
      </c>
      <c r="BW56" s="659">
        <v>0</v>
      </c>
      <c r="BX56" s="659">
        <v>0</v>
      </c>
      <c r="BY56" s="659">
        <v>0</v>
      </c>
      <c r="BZ56" s="659">
        <v>0</v>
      </c>
      <c r="CA56" s="658">
        <v>0</v>
      </c>
      <c r="CB56" s="659">
        <v>0</v>
      </c>
      <c r="CC56" s="659">
        <v>0</v>
      </c>
      <c r="CD56" s="659">
        <v>0</v>
      </c>
      <c r="CE56" s="659">
        <v>0</v>
      </c>
      <c r="CF56" s="659">
        <v>0</v>
      </c>
      <c r="CG56" s="658">
        <v>0</v>
      </c>
      <c r="CH56" s="659">
        <v>0</v>
      </c>
      <c r="CI56" s="659">
        <v>0</v>
      </c>
      <c r="CJ56" s="659">
        <v>0</v>
      </c>
      <c r="CK56" s="659">
        <v>0</v>
      </c>
      <c r="CL56" s="659">
        <v>0</v>
      </c>
      <c r="CM56" s="658">
        <v>0</v>
      </c>
      <c r="CN56" s="659">
        <v>0</v>
      </c>
      <c r="CO56" s="659">
        <v>0</v>
      </c>
      <c r="CP56" s="659">
        <v>0</v>
      </c>
      <c r="CQ56" s="659">
        <v>0</v>
      </c>
      <c r="CR56" s="659">
        <v>0</v>
      </c>
      <c r="CS56" s="658">
        <v>0</v>
      </c>
      <c r="CT56" s="659">
        <v>0</v>
      </c>
      <c r="CU56" s="659">
        <v>0</v>
      </c>
      <c r="CV56" s="659">
        <v>0</v>
      </c>
      <c r="CW56" s="659">
        <v>0</v>
      </c>
      <c r="CX56" s="659">
        <v>0</v>
      </c>
      <c r="CY56" s="658">
        <v>0</v>
      </c>
      <c r="CZ56" s="659">
        <v>0</v>
      </c>
      <c r="DA56" s="659">
        <v>0</v>
      </c>
      <c r="DB56" s="659">
        <v>0</v>
      </c>
      <c r="DC56" s="659">
        <v>0</v>
      </c>
      <c r="DD56" s="659">
        <v>0</v>
      </c>
      <c r="DE56" s="658">
        <v>0</v>
      </c>
      <c r="DF56" s="659">
        <v>0</v>
      </c>
      <c r="DG56" s="659">
        <v>32.003311099999998</v>
      </c>
      <c r="DH56" s="659">
        <v>24.863516754000003</v>
      </c>
      <c r="DI56" s="659">
        <v>17.912624376</v>
      </c>
      <c r="DJ56" s="659">
        <v>16.353524738000001</v>
      </c>
      <c r="DK56" s="658">
        <v>4.2711042450000019</v>
      </c>
      <c r="DL56" s="658">
        <v>0</v>
      </c>
      <c r="DM56" s="659">
        <v>0</v>
      </c>
      <c r="DN56" s="659">
        <v>0</v>
      </c>
      <c r="DO56" s="659">
        <v>0</v>
      </c>
      <c r="DP56" s="659">
        <v>0</v>
      </c>
      <c r="DQ56" s="658">
        <v>0</v>
      </c>
      <c r="DR56" s="659">
        <v>0</v>
      </c>
      <c r="DS56" s="659">
        <v>0</v>
      </c>
      <c r="DT56" s="659">
        <v>0</v>
      </c>
      <c r="DU56" s="659">
        <v>51.919400000000003</v>
      </c>
      <c r="DV56" s="659">
        <v>43.976599999967604</v>
      </c>
      <c r="DW56" s="658">
        <v>42.7617999999676</v>
      </c>
      <c r="DX56" s="659">
        <v>0</v>
      </c>
      <c r="DY56" s="659">
        <v>0</v>
      </c>
      <c r="DZ56" s="659">
        <v>0</v>
      </c>
      <c r="EA56" s="659">
        <v>0</v>
      </c>
      <c r="EB56" s="659">
        <v>0</v>
      </c>
      <c r="EC56" s="658">
        <v>0</v>
      </c>
      <c r="ED56" s="659">
        <v>0</v>
      </c>
      <c r="EE56" s="659">
        <v>0</v>
      </c>
      <c r="EF56" s="659">
        <v>0</v>
      </c>
      <c r="EG56" s="659">
        <v>0</v>
      </c>
      <c r="EH56" s="659"/>
      <c r="EI56" s="658">
        <v>0</v>
      </c>
      <c r="EJ56" s="659">
        <v>0</v>
      </c>
      <c r="EK56" s="659">
        <v>0</v>
      </c>
      <c r="EL56" s="659">
        <v>0</v>
      </c>
      <c r="EM56" s="659">
        <v>0</v>
      </c>
      <c r="EN56" s="659">
        <v>0</v>
      </c>
      <c r="EO56" s="658">
        <v>0</v>
      </c>
      <c r="EP56" s="659">
        <v>424.6304093792802</v>
      </c>
      <c r="EQ56" s="659">
        <v>787.9110000961241</v>
      </c>
      <c r="ER56" s="659">
        <v>918.39508956977602</v>
      </c>
      <c r="ES56" s="659">
        <f>EM56+EG56+EA56+DU56+DO56+DI56+CW56+CQ56+CK56+CE56+W56+BY56+BS56+BM56+BG56+BA56+DC56+AU56+AO56+AI56+AC56+Q56+K56</f>
        <v>988.974450176</v>
      </c>
      <c r="ET56" s="659">
        <f>L56+R56+AD56+AJ56+AP56+AV56+BB56+BH56+BN56+BT56+BZ56+X56+CF56+CL56+CR56+CX56+DD56+DJ56+DP56+DV56+EB56+EH56+EN56</f>
        <v>1051.2496888880289</v>
      </c>
      <c r="EU56" s="658">
        <v>1085.9877763221989</v>
      </c>
      <c r="EV56" s="659">
        <v>424.6304093792802</v>
      </c>
      <c r="EW56" s="659">
        <v>787.9110000961241</v>
      </c>
      <c r="EX56" s="659">
        <v>918.39508956977602</v>
      </c>
      <c r="EY56" s="659">
        <f t="shared" ref="EY56:EZ59" si="10">E56+ES56</f>
        <v>988.974450176</v>
      </c>
      <c r="EZ56" s="659">
        <f t="shared" si="10"/>
        <v>1051.2496888880289</v>
      </c>
      <c r="FA56" s="658">
        <v>1085.9877763221989</v>
      </c>
      <c r="FJ56" s="692"/>
    </row>
    <row r="57" spans="1:166" x14ac:dyDescent="0.2">
      <c r="A57" s="648" t="s">
        <v>189</v>
      </c>
      <c r="B57" s="659">
        <v>0</v>
      </c>
      <c r="C57" s="658">
        <v>0</v>
      </c>
      <c r="D57" s="658">
        <v>0</v>
      </c>
      <c r="E57" s="658">
        <v>0</v>
      </c>
      <c r="F57" s="658">
        <v>0</v>
      </c>
      <c r="G57" s="658">
        <v>0</v>
      </c>
      <c r="H57" s="659">
        <v>0</v>
      </c>
      <c r="I57" s="659">
        <v>0</v>
      </c>
      <c r="J57" s="659">
        <v>0</v>
      </c>
      <c r="K57" s="659">
        <v>0</v>
      </c>
      <c r="L57" s="659">
        <v>0</v>
      </c>
      <c r="M57" s="658">
        <v>0</v>
      </c>
      <c r="N57" s="659">
        <v>0</v>
      </c>
      <c r="O57" s="659">
        <v>0</v>
      </c>
      <c r="P57" s="659">
        <v>0</v>
      </c>
      <c r="Q57" s="659">
        <v>0</v>
      </c>
      <c r="R57" s="659">
        <v>0</v>
      </c>
      <c r="S57" s="658">
        <v>0</v>
      </c>
      <c r="T57" s="659">
        <v>0</v>
      </c>
      <c r="U57" s="659">
        <v>0</v>
      </c>
      <c r="V57" s="659">
        <v>0</v>
      </c>
      <c r="W57" s="659">
        <v>0</v>
      </c>
      <c r="X57" s="659">
        <v>0</v>
      </c>
      <c r="Y57" s="658">
        <v>0</v>
      </c>
      <c r="Z57" s="659">
        <v>0</v>
      </c>
      <c r="AA57" s="659">
        <v>0</v>
      </c>
      <c r="AB57" s="659">
        <v>0</v>
      </c>
      <c r="AC57" s="659">
        <v>0</v>
      </c>
      <c r="AD57" s="659">
        <v>0</v>
      </c>
      <c r="AE57" s="658">
        <v>0</v>
      </c>
      <c r="AF57" s="659">
        <v>0</v>
      </c>
      <c r="AG57" s="659">
        <v>0</v>
      </c>
      <c r="AH57" s="659">
        <v>0</v>
      </c>
      <c r="AI57" s="659">
        <v>0</v>
      </c>
      <c r="AJ57" s="659">
        <v>0</v>
      </c>
      <c r="AK57" s="658">
        <v>0</v>
      </c>
      <c r="AL57" s="659">
        <v>0</v>
      </c>
      <c r="AM57" s="659">
        <v>0</v>
      </c>
      <c r="AN57" s="659">
        <v>0</v>
      </c>
      <c r="AO57" s="659">
        <v>0</v>
      </c>
      <c r="AP57" s="659">
        <v>0</v>
      </c>
      <c r="AQ57" s="658">
        <v>0</v>
      </c>
      <c r="AR57" s="659">
        <v>0</v>
      </c>
      <c r="AS57" s="659">
        <v>0</v>
      </c>
      <c r="AT57" s="659">
        <v>0</v>
      </c>
      <c r="AU57" s="659">
        <v>0</v>
      </c>
      <c r="AV57" s="659">
        <v>0</v>
      </c>
      <c r="AW57" s="658">
        <v>0</v>
      </c>
      <c r="AX57" s="659">
        <v>0</v>
      </c>
      <c r="AY57" s="659">
        <v>0</v>
      </c>
      <c r="AZ57" s="659">
        <v>0</v>
      </c>
      <c r="BA57" s="659">
        <v>0</v>
      </c>
      <c r="BB57" s="659">
        <v>0</v>
      </c>
      <c r="BC57" s="658">
        <v>0</v>
      </c>
      <c r="BD57" s="659">
        <v>342.97602229401048</v>
      </c>
      <c r="BE57" s="659">
        <v>139.5049178133998</v>
      </c>
      <c r="BF57" s="659">
        <v>121.25127884009108</v>
      </c>
      <c r="BG57" s="659">
        <v>127.20855182925798</v>
      </c>
      <c r="BH57" s="659">
        <v>105.54461643454209</v>
      </c>
      <c r="BI57" s="658">
        <v>82.195070455559716</v>
      </c>
      <c r="BJ57" s="659">
        <v>0</v>
      </c>
      <c r="BK57" s="659">
        <v>0</v>
      </c>
      <c r="BL57" s="659">
        <v>0</v>
      </c>
      <c r="BM57" s="659">
        <v>0</v>
      </c>
      <c r="BN57" s="659">
        <v>0</v>
      </c>
      <c r="BO57" s="658">
        <v>0</v>
      </c>
      <c r="BP57" s="659">
        <v>0</v>
      </c>
      <c r="BQ57" s="659">
        <v>0</v>
      </c>
      <c r="BR57" s="659">
        <v>0</v>
      </c>
      <c r="BS57" s="659">
        <v>0</v>
      </c>
      <c r="BT57" s="659">
        <v>0</v>
      </c>
      <c r="BU57" s="658">
        <v>0</v>
      </c>
      <c r="BV57" s="659">
        <v>0</v>
      </c>
      <c r="BW57" s="659">
        <v>0</v>
      </c>
      <c r="BX57" s="659">
        <v>0</v>
      </c>
      <c r="BY57" s="659">
        <v>0</v>
      </c>
      <c r="BZ57" s="659">
        <v>0</v>
      </c>
      <c r="CA57" s="658">
        <v>0</v>
      </c>
      <c r="CB57" s="659">
        <v>0</v>
      </c>
      <c r="CC57" s="659">
        <v>0</v>
      </c>
      <c r="CD57" s="659">
        <v>0</v>
      </c>
      <c r="CE57" s="659">
        <v>0</v>
      </c>
      <c r="CF57" s="659">
        <v>0</v>
      </c>
      <c r="CG57" s="658">
        <v>0</v>
      </c>
      <c r="CH57" s="659">
        <v>0</v>
      </c>
      <c r="CI57" s="659">
        <v>0</v>
      </c>
      <c r="CJ57" s="659">
        <v>0</v>
      </c>
      <c r="CK57" s="659">
        <v>0</v>
      </c>
      <c r="CL57" s="659">
        <v>0</v>
      </c>
      <c r="CM57" s="658">
        <v>0</v>
      </c>
      <c r="CN57" s="659">
        <v>0</v>
      </c>
      <c r="CO57" s="659">
        <v>0</v>
      </c>
      <c r="CP57" s="659">
        <v>0</v>
      </c>
      <c r="CQ57" s="659">
        <v>0</v>
      </c>
      <c r="CR57" s="659">
        <v>0</v>
      </c>
      <c r="CS57" s="658">
        <v>0</v>
      </c>
      <c r="CT57" s="659">
        <v>0</v>
      </c>
      <c r="CU57" s="659">
        <v>0</v>
      </c>
      <c r="CV57" s="659">
        <v>0</v>
      </c>
      <c r="CW57" s="659">
        <v>0</v>
      </c>
      <c r="CX57" s="659">
        <v>0</v>
      </c>
      <c r="CY57" s="658">
        <v>0</v>
      </c>
      <c r="CZ57" s="659">
        <v>0</v>
      </c>
      <c r="DA57" s="659">
        <v>0</v>
      </c>
      <c r="DB57" s="659">
        <v>0</v>
      </c>
      <c r="DC57" s="659">
        <v>0</v>
      </c>
      <c r="DD57" s="659">
        <v>0</v>
      </c>
      <c r="DE57" s="658">
        <v>0</v>
      </c>
      <c r="DF57" s="659">
        <v>43.759118833999999</v>
      </c>
      <c r="DG57" s="659">
        <v>3.6295523719999996</v>
      </c>
      <c r="DH57" s="659">
        <v>2.2544263149999995</v>
      </c>
      <c r="DI57" s="659">
        <v>1.94402473</v>
      </c>
      <c r="DJ57" s="659">
        <v>0.42414600299999999</v>
      </c>
      <c r="DK57" s="658">
        <v>0.315711303</v>
      </c>
      <c r="DL57" s="658">
        <v>0</v>
      </c>
      <c r="DM57" s="659">
        <v>0</v>
      </c>
      <c r="DN57" s="659">
        <v>0</v>
      </c>
      <c r="DO57" s="659">
        <v>0</v>
      </c>
      <c r="DP57" s="659">
        <v>0</v>
      </c>
      <c r="DQ57" s="658">
        <v>0</v>
      </c>
      <c r="DR57" s="659">
        <v>0</v>
      </c>
      <c r="DS57" s="659">
        <v>0</v>
      </c>
      <c r="DT57" s="659">
        <v>0</v>
      </c>
      <c r="DU57" s="659">
        <v>2.9068999999999998</v>
      </c>
      <c r="DV57" s="659">
        <v>8.2059999999999995</v>
      </c>
      <c r="DW57" s="658">
        <v>0</v>
      </c>
      <c r="DX57" s="659">
        <v>0</v>
      </c>
      <c r="DY57" s="659">
        <v>0</v>
      </c>
      <c r="DZ57" s="659">
        <v>0</v>
      </c>
      <c r="EA57" s="659">
        <v>0</v>
      </c>
      <c r="EB57" s="659">
        <v>0</v>
      </c>
      <c r="EC57" s="658">
        <v>0</v>
      </c>
      <c r="ED57" s="659">
        <v>0</v>
      </c>
      <c r="EE57" s="659">
        <v>0</v>
      </c>
      <c r="EF57" s="659">
        <v>0</v>
      </c>
      <c r="EG57" s="659">
        <v>0</v>
      </c>
      <c r="EH57" s="659">
        <v>0</v>
      </c>
      <c r="EI57" s="658">
        <v>0</v>
      </c>
      <c r="EJ57" s="659">
        <v>0</v>
      </c>
      <c r="EK57" s="659">
        <v>0</v>
      </c>
      <c r="EL57" s="659">
        <v>0</v>
      </c>
      <c r="EM57" s="659">
        <v>0</v>
      </c>
      <c r="EN57" s="659">
        <v>0</v>
      </c>
      <c r="EO57" s="658">
        <v>0</v>
      </c>
      <c r="EP57" s="659">
        <v>386.73514112801047</v>
      </c>
      <c r="EQ57" s="659">
        <v>143.13447018539981</v>
      </c>
      <c r="ER57" s="659">
        <v>123.50570515509108</v>
      </c>
      <c r="ES57" s="659">
        <f>EM57+EG57+EA57+DU57+DO57+DI57+CW57+CQ57+CK57+CE57+W57+BY57+BS57+BM57+BG57+BA57+DC57+AU57+AO57+AI57+AC57+Q57+K57</f>
        <v>132.05947655925797</v>
      </c>
      <c r="ET57" s="659">
        <f>L57+R57+AD57+AJ57+AP57+AV57+BB57+BH57+BN57+BT57+BZ57+X57+CF57+CL57+CR57+CX57+DD57+DJ57+DP57+DV57+EB57+EH57+EN57</f>
        <v>114.1747624375421</v>
      </c>
      <c r="EU57" s="658">
        <v>82.510781758559716</v>
      </c>
      <c r="EV57" s="659">
        <v>386.73514112801047</v>
      </c>
      <c r="EW57" s="659">
        <v>143.13447018539981</v>
      </c>
      <c r="EX57" s="659">
        <v>123.50570515509108</v>
      </c>
      <c r="EY57" s="659">
        <f t="shared" si="10"/>
        <v>132.05947655925797</v>
      </c>
      <c r="EZ57" s="659">
        <f t="shared" si="10"/>
        <v>114.1747624375421</v>
      </c>
      <c r="FA57" s="658">
        <v>82.510781758559716</v>
      </c>
      <c r="FJ57" s="692"/>
    </row>
    <row r="58" spans="1:166" x14ac:dyDescent="0.2">
      <c r="A58" s="648" t="s">
        <v>188</v>
      </c>
      <c r="B58" s="659">
        <v>0</v>
      </c>
      <c r="C58" s="658">
        <v>0</v>
      </c>
      <c r="D58" s="658">
        <v>0</v>
      </c>
      <c r="E58" s="658">
        <v>0</v>
      </c>
      <c r="F58" s="658">
        <v>0</v>
      </c>
      <c r="G58" s="658">
        <v>0</v>
      </c>
      <c r="H58" s="659">
        <v>0</v>
      </c>
      <c r="I58" s="659">
        <v>0</v>
      </c>
      <c r="J58" s="659">
        <v>0</v>
      </c>
      <c r="K58" s="659">
        <v>0</v>
      </c>
      <c r="L58" s="659">
        <v>0</v>
      </c>
      <c r="M58" s="658">
        <v>0</v>
      </c>
      <c r="N58" s="659">
        <v>0</v>
      </c>
      <c r="O58" s="659">
        <v>0</v>
      </c>
      <c r="P58" s="659">
        <v>0</v>
      </c>
      <c r="Q58" s="659">
        <v>0</v>
      </c>
      <c r="R58" s="659">
        <v>0</v>
      </c>
      <c r="S58" s="658">
        <v>0</v>
      </c>
      <c r="T58" s="659">
        <v>0</v>
      </c>
      <c r="U58" s="659">
        <v>0</v>
      </c>
      <c r="V58" s="659">
        <v>0</v>
      </c>
      <c r="W58" s="659">
        <v>0</v>
      </c>
      <c r="X58" s="659">
        <v>0</v>
      </c>
      <c r="Y58" s="658">
        <v>0</v>
      </c>
      <c r="Z58" s="659">
        <v>0</v>
      </c>
      <c r="AA58" s="659">
        <v>0</v>
      </c>
      <c r="AB58" s="659">
        <v>0</v>
      </c>
      <c r="AC58" s="659">
        <v>0</v>
      </c>
      <c r="AD58" s="659">
        <v>0</v>
      </c>
      <c r="AE58" s="658">
        <v>0</v>
      </c>
      <c r="AF58" s="659">
        <v>0</v>
      </c>
      <c r="AG58" s="659">
        <v>0</v>
      </c>
      <c r="AH58" s="659">
        <v>0</v>
      </c>
      <c r="AI58" s="659">
        <v>0</v>
      </c>
      <c r="AJ58" s="659">
        <v>0</v>
      </c>
      <c r="AK58" s="658">
        <v>0</v>
      </c>
      <c r="AL58" s="659">
        <v>0</v>
      </c>
      <c r="AM58" s="659">
        <v>0</v>
      </c>
      <c r="AN58" s="659">
        <v>0</v>
      </c>
      <c r="AO58" s="659">
        <v>0</v>
      </c>
      <c r="AP58" s="659">
        <v>0</v>
      </c>
      <c r="AQ58" s="658">
        <v>0</v>
      </c>
      <c r="AR58" s="659">
        <v>0</v>
      </c>
      <c r="AS58" s="659">
        <v>0</v>
      </c>
      <c r="AT58" s="659">
        <v>0</v>
      </c>
      <c r="AU58" s="659">
        <v>0</v>
      </c>
      <c r="AV58" s="659">
        <v>0</v>
      </c>
      <c r="AW58" s="658">
        <v>0</v>
      </c>
      <c r="AX58" s="659">
        <v>0</v>
      </c>
      <c r="AY58" s="659">
        <v>0</v>
      </c>
      <c r="AZ58" s="659">
        <v>0</v>
      </c>
      <c r="BA58" s="659">
        <v>0</v>
      </c>
      <c r="BB58" s="659">
        <v>0</v>
      </c>
      <c r="BC58" s="658">
        <v>0</v>
      </c>
      <c r="BD58" s="659">
        <v>11.698742711119852</v>
      </c>
      <c r="BE58" s="659">
        <v>1.8810339937476157</v>
      </c>
      <c r="BF58" s="659">
        <v>34.971081347781485</v>
      </c>
      <c r="BG58" s="659">
        <v>55.431413479196806</v>
      </c>
      <c r="BH58" s="659">
        <v>57.50930851201047</v>
      </c>
      <c r="BI58" s="658">
        <v>74.91839828835036</v>
      </c>
      <c r="BJ58" s="659">
        <v>0</v>
      </c>
      <c r="BK58" s="659">
        <v>0</v>
      </c>
      <c r="BL58" s="659">
        <v>0</v>
      </c>
      <c r="BM58" s="659">
        <v>0</v>
      </c>
      <c r="BN58" s="659">
        <v>0</v>
      </c>
      <c r="BO58" s="658">
        <v>0</v>
      </c>
      <c r="BP58" s="659">
        <v>0</v>
      </c>
      <c r="BQ58" s="659">
        <v>0</v>
      </c>
      <c r="BR58" s="659">
        <v>0</v>
      </c>
      <c r="BS58" s="659">
        <v>0</v>
      </c>
      <c r="BT58" s="659">
        <v>0</v>
      </c>
      <c r="BU58" s="658">
        <v>0</v>
      </c>
      <c r="BV58" s="659">
        <v>0</v>
      </c>
      <c r="BW58" s="659">
        <v>0</v>
      </c>
      <c r="BX58" s="659">
        <v>0</v>
      </c>
      <c r="BY58" s="659">
        <v>0</v>
      </c>
      <c r="BZ58" s="659">
        <v>0</v>
      </c>
      <c r="CA58" s="658">
        <v>0</v>
      </c>
      <c r="CB58" s="659">
        <v>0</v>
      </c>
      <c r="CC58" s="659">
        <v>0</v>
      </c>
      <c r="CD58" s="659">
        <v>0</v>
      </c>
      <c r="CE58" s="659">
        <v>0</v>
      </c>
      <c r="CF58" s="659">
        <v>0</v>
      </c>
      <c r="CG58" s="658">
        <v>0</v>
      </c>
      <c r="CH58" s="659">
        <v>0</v>
      </c>
      <c r="CI58" s="659">
        <v>0</v>
      </c>
      <c r="CJ58" s="659">
        <v>0</v>
      </c>
      <c r="CK58" s="659">
        <v>0</v>
      </c>
      <c r="CL58" s="659">
        <v>0</v>
      </c>
      <c r="CM58" s="658">
        <v>0</v>
      </c>
      <c r="CN58" s="659">
        <v>0</v>
      </c>
      <c r="CO58" s="659">
        <v>0</v>
      </c>
      <c r="CP58" s="659">
        <v>0</v>
      </c>
      <c r="CQ58" s="659">
        <v>0</v>
      </c>
      <c r="CR58" s="659"/>
      <c r="CS58" s="658">
        <v>0</v>
      </c>
      <c r="CT58" s="659">
        <v>0</v>
      </c>
      <c r="CU58" s="659">
        <v>0</v>
      </c>
      <c r="CV58" s="659">
        <v>0</v>
      </c>
      <c r="CW58" s="659">
        <v>0</v>
      </c>
      <c r="CX58" s="659">
        <v>0</v>
      </c>
      <c r="CY58" s="658">
        <v>0</v>
      </c>
      <c r="CZ58" s="659">
        <v>0</v>
      </c>
      <c r="DA58" s="659">
        <v>0</v>
      </c>
      <c r="DB58" s="659">
        <v>0</v>
      </c>
      <c r="DC58" s="659">
        <v>0</v>
      </c>
      <c r="DD58" s="659">
        <v>0</v>
      </c>
      <c r="DE58" s="658">
        <v>0</v>
      </c>
      <c r="DF58" s="659">
        <v>11.755807734000001</v>
      </c>
      <c r="DG58" s="659">
        <v>10.769346718</v>
      </c>
      <c r="DH58" s="659">
        <v>9.2053186929999988</v>
      </c>
      <c r="DI58" s="659">
        <v>3.5031243679999999</v>
      </c>
      <c r="DJ58" s="659">
        <v>12.506566496000001</v>
      </c>
      <c r="DK58" s="658">
        <v>1.1719477630000001</v>
      </c>
      <c r="DL58" s="658">
        <v>0</v>
      </c>
      <c r="DM58" s="659">
        <v>0</v>
      </c>
      <c r="DN58" s="659">
        <v>0</v>
      </c>
      <c r="DO58" s="659">
        <v>0</v>
      </c>
      <c r="DP58" s="659">
        <v>0</v>
      </c>
      <c r="DQ58" s="658">
        <v>0</v>
      </c>
      <c r="DR58" s="659">
        <v>0</v>
      </c>
      <c r="DS58" s="659">
        <v>0</v>
      </c>
      <c r="DT58" s="659">
        <v>0</v>
      </c>
      <c r="DU58" s="659">
        <v>10.849700000032401</v>
      </c>
      <c r="DV58" s="659">
        <v>9.4207999999999998</v>
      </c>
      <c r="DW58" s="658">
        <v>3.2582999999676017</v>
      </c>
      <c r="DX58" s="659">
        <v>0</v>
      </c>
      <c r="DY58" s="659">
        <v>0</v>
      </c>
      <c r="DZ58" s="659">
        <v>0</v>
      </c>
      <c r="EA58" s="659">
        <v>0</v>
      </c>
      <c r="EB58" s="659">
        <v>0</v>
      </c>
      <c r="EC58" s="658">
        <v>0</v>
      </c>
      <c r="ED58" s="659">
        <v>0</v>
      </c>
      <c r="EE58" s="659">
        <v>0</v>
      </c>
      <c r="EF58" s="659">
        <v>0</v>
      </c>
      <c r="EG58" s="659">
        <v>0</v>
      </c>
      <c r="EH58" s="659">
        <v>0</v>
      </c>
      <c r="EI58" s="658">
        <v>0</v>
      </c>
      <c r="EJ58" s="659">
        <v>0</v>
      </c>
      <c r="EK58" s="659">
        <v>0</v>
      </c>
      <c r="EL58" s="659">
        <v>0</v>
      </c>
      <c r="EM58" s="659">
        <v>0</v>
      </c>
      <c r="EN58" s="659">
        <v>0</v>
      </c>
      <c r="EO58" s="658">
        <v>0</v>
      </c>
      <c r="EP58" s="659">
        <v>23.454550445119853</v>
      </c>
      <c r="EQ58" s="659">
        <v>12.650380711747616</v>
      </c>
      <c r="ER58" s="659">
        <v>44.176400040781488</v>
      </c>
      <c r="ES58" s="659">
        <f>EM58+EG58+EA58+DU58+DO58+DI58+CW58+CQ58+CK58+CE58+W58+BY58+BS58+BM58+BG58+BA58+DC58+AU58+AO58+AI58+AC58+Q58+K58</f>
        <v>69.784237847229207</v>
      </c>
      <c r="ET58" s="659">
        <f>L58+R58+AD58+AJ58+AP58+AV58+BB58+BH58+BN58+BT58+BZ58+X58+CF58+CL58+CR58+CX58+DD58+DJ58+DP58+DV58+EB58+EH58+EN58</f>
        <v>79.436675008010468</v>
      </c>
      <c r="EU58" s="658">
        <v>79.348646051317971</v>
      </c>
      <c r="EV58" s="659">
        <v>23.454550445119853</v>
      </c>
      <c r="EW58" s="659">
        <v>12.650380711747616</v>
      </c>
      <c r="EX58" s="659">
        <v>44.176400040781488</v>
      </c>
      <c r="EY58" s="659">
        <f t="shared" si="10"/>
        <v>69.784237847229207</v>
      </c>
      <c r="EZ58" s="659">
        <f t="shared" si="10"/>
        <v>79.436675008010468</v>
      </c>
      <c r="FA58" s="658">
        <v>79.348646051317971</v>
      </c>
      <c r="FJ58" s="692"/>
    </row>
    <row r="59" spans="1:166" x14ac:dyDescent="0.2">
      <c r="A59" s="648" t="s">
        <v>201</v>
      </c>
      <c r="B59" s="659">
        <v>0</v>
      </c>
      <c r="C59" s="658">
        <v>0</v>
      </c>
      <c r="D59" s="658">
        <v>0</v>
      </c>
      <c r="E59" s="658">
        <v>0</v>
      </c>
      <c r="F59" s="658">
        <v>0</v>
      </c>
      <c r="G59" s="658">
        <v>0</v>
      </c>
      <c r="H59" s="659">
        <v>0</v>
      </c>
      <c r="I59" s="659">
        <v>0</v>
      </c>
      <c r="J59" s="659">
        <v>0</v>
      </c>
      <c r="K59" s="659">
        <v>0</v>
      </c>
      <c r="L59" s="659">
        <v>0</v>
      </c>
      <c r="M59" s="658">
        <v>0</v>
      </c>
      <c r="N59" s="659">
        <v>0</v>
      </c>
      <c r="O59" s="659">
        <v>0</v>
      </c>
      <c r="P59" s="659">
        <v>0</v>
      </c>
      <c r="Q59" s="659">
        <v>0</v>
      </c>
      <c r="R59" s="659">
        <v>0</v>
      </c>
      <c r="S59" s="658">
        <v>0</v>
      </c>
      <c r="T59" s="659">
        <v>0</v>
      </c>
      <c r="U59" s="659">
        <v>0</v>
      </c>
      <c r="V59" s="659">
        <v>0</v>
      </c>
      <c r="W59" s="659">
        <v>0</v>
      </c>
      <c r="X59" s="659">
        <v>0</v>
      </c>
      <c r="Y59" s="658">
        <v>0</v>
      </c>
      <c r="Z59" s="659">
        <v>0</v>
      </c>
      <c r="AA59" s="659">
        <v>0</v>
      </c>
      <c r="AB59" s="659">
        <v>0</v>
      </c>
      <c r="AC59" s="659">
        <v>0</v>
      </c>
      <c r="AD59" s="659">
        <v>0</v>
      </c>
      <c r="AE59" s="658">
        <v>0</v>
      </c>
      <c r="AF59" s="659">
        <v>0</v>
      </c>
      <c r="AG59" s="659">
        <v>0</v>
      </c>
      <c r="AH59" s="659">
        <v>0</v>
      </c>
      <c r="AI59" s="659">
        <v>0</v>
      </c>
      <c r="AJ59" s="659">
        <v>0</v>
      </c>
      <c r="AK59" s="658">
        <v>0</v>
      </c>
      <c r="AL59" s="659">
        <v>0</v>
      </c>
      <c r="AM59" s="659">
        <v>0</v>
      </c>
      <c r="AN59" s="659">
        <v>0</v>
      </c>
      <c r="AO59" s="659">
        <v>0</v>
      </c>
      <c r="AP59" s="659">
        <v>0</v>
      </c>
      <c r="AQ59" s="658">
        <v>0</v>
      </c>
      <c r="AR59" s="659">
        <v>0</v>
      </c>
      <c r="AS59" s="659">
        <v>0</v>
      </c>
      <c r="AT59" s="659">
        <v>0</v>
      </c>
      <c r="AU59" s="659">
        <v>0</v>
      </c>
      <c r="AV59" s="659">
        <v>0</v>
      </c>
      <c r="AW59" s="658">
        <v>0</v>
      </c>
      <c r="AX59" s="659">
        <v>0</v>
      </c>
      <c r="AY59" s="659">
        <v>0</v>
      </c>
      <c r="AZ59" s="659">
        <v>0</v>
      </c>
      <c r="BA59" s="659">
        <v>0</v>
      </c>
      <c r="BB59" s="659">
        <v>0</v>
      </c>
      <c r="BC59" s="658">
        <v>0</v>
      </c>
      <c r="BD59" s="659">
        <v>755.90768896217071</v>
      </c>
      <c r="BE59" s="659">
        <v>893.53157281577649</v>
      </c>
      <c r="BF59" s="659">
        <v>979.81177030808567</v>
      </c>
      <c r="BG59" s="659">
        <v>990.91956415006132</v>
      </c>
      <c r="BH59" s="659">
        <v>1038.9548720725929</v>
      </c>
      <c r="BI59" s="658">
        <v>1046.2315442444406</v>
      </c>
      <c r="BJ59" s="659">
        <v>0</v>
      </c>
      <c r="BK59" s="659">
        <v>0</v>
      </c>
      <c r="BL59" s="659">
        <v>0</v>
      </c>
      <c r="BM59" s="659">
        <v>0</v>
      </c>
      <c r="BN59" s="659">
        <v>0</v>
      </c>
      <c r="BO59" s="658">
        <v>0</v>
      </c>
      <c r="BP59" s="659">
        <v>0</v>
      </c>
      <c r="BQ59" s="659">
        <v>0</v>
      </c>
      <c r="BR59" s="659">
        <v>0</v>
      </c>
      <c r="BS59" s="659">
        <v>0</v>
      </c>
      <c r="BT59" s="659">
        <v>0</v>
      </c>
      <c r="BU59" s="658">
        <v>0</v>
      </c>
      <c r="BV59" s="659">
        <v>0</v>
      </c>
      <c r="BW59" s="659">
        <v>0</v>
      </c>
      <c r="BX59" s="659">
        <v>0</v>
      </c>
      <c r="BY59" s="659">
        <v>0</v>
      </c>
      <c r="BZ59" s="659">
        <v>0</v>
      </c>
      <c r="CA59" s="658">
        <v>0</v>
      </c>
      <c r="CB59" s="659">
        <v>0</v>
      </c>
      <c r="CC59" s="659">
        <v>0</v>
      </c>
      <c r="CD59" s="659">
        <v>0</v>
      </c>
      <c r="CE59" s="659">
        <v>0</v>
      </c>
      <c r="CF59" s="659">
        <v>0</v>
      </c>
      <c r="CG59" s="658">
        <v>0</v>
      </c>
      <c r="CH59" s="659">
        <v>0</v>
      </c>
      <c r="CI59" s="659">
        <v>0</v>
      </c>
      <c r="CJ59" s="659">
        <v>0</v>
      </c>
      <c r="CK59" s="659">
        <v>0</v>
      </c>
      <c r="CL59" s="659">
        <v>0</v>
      </c>
      <c r="CM59" s="658">
        <v>0</v>
      </c>
      <c r="CN59" s="659">
        <v>0</v>
      </c>
      <c r="CO59" s="659">
        <v>0</v>
      </c>
      <c r="CP59" s="659">
        <v>0</v>
      </c>
      <c r="CQ59" s="659">
        <v>0</v>
      </c>
      <c r="CR59" s="659">
        <v>0</v>
      </c>
      <c r="CS59" s="658">
        <v>0</v>
      </c>
      <c r="CT59" s="659">
        <v>0</v>
      </c>
      <c r="CU59" s="659">
        <v>0</v>
      </c>
      <c r="CV59" s="659">
        <v>0</v>
      </c>
      <c r="CW59" s="659">
        <v>0</v>
      </c>
      <c r="CX59" s="659">
        <v>0</v>
      </c>
      <c r="CY59" s="658">
        <v>0</v>
      </c>
      <c r="CZ59" s="659">
        <v>0</v>
      </c>
      <c r="DA59" s="659">
        <v>0</v>
      </c>
      <c r="DB59" s="659">
        <v>0</v>
      </c>
      <c r="DC59" s="659">
        <v>0</v>
      </c>
      <c r="DD59" s="659">
        <v>0</v>
      </c>
      <c r="DE59" s="658">
        <v>0</v>
      </c>
      <c r="DF59" s="659">
        <v>32.003311099999998</v>
      </c>
      <c r="DG59" s="659">
        <v>24.863516753999999</v>
      </c>
      <c r="DH59" s="659">
        <v>17.912624376</v>
      </c>
      <c r="DI59" s="659">
        <v>16.353524738000001</v>
      </c>
      <c r="DJ59" s="659">
        <v>4.2711042449999992</v>
      </c>
      <c r="DK59" s="658">
        <v>3.414867785000002</v>
      </c>
      <c r="DL59" s="658">
        <v>0</v>
      </c>
      <c r="DM59" s="659">
        <v>0</v>
      </c>
      <c r="DN59" s="659">
        <v>0</v>
      </c>
      <c r="DO59" s="659">
        <v>0</v>
      </c>
      <c r="DP59" s="659">
        <v>0</v>
      </c>
      <c r="DQ59" s="658">
        <v>0</v>
      </c>
      <c r="DR59" s="659">
        <v>0</v>
      </c>
      <c r="DS59" s="659">
        <v>0</v>
      </c>
      <c r="DT59" s="659">
        <v>0</v>
      </c>
      <c r="DU59" s="659">
        <v>43.976599999967604</v>
      </c>
      <c r="DV59" s="659">
        <v>42.7617999999676</v>
      </c>
      <c r="DW59" s="658">
        <v>39.503500000000003</v>
      </c>
      <c r="DX59" s="659">
        <v>0</v>
      </c>
      <c r="DY59" s="659">
        <v>0</v>
      </c>
      <c r="DZ59" s="659">
        <v>0</v>
      </c>
      <c r="EA59" s="659">
        <v>0</v>
      </c>
      <c r="EB59" s="659">
        <v>0</v>
      </c>
      <c r="EC59" s="658">
        <v>0</v>
      </c>
      <c r="ED59" s="659">
        <v>0</v>
      </c>
      <c r="EE59" s="659">
        <v>0</v>
      </c>
      <c r="EF59" s="659">
        <v>0</v>
      </c>
      <c r="EG59" s="659">
        <v>0</v>
      </c>
      <c r="EH59" s="659">
        <v>0</v>
      </c>
      <c r="EI59" s="658">
        <v>0</v>
      </c>
      <c r="EJ59" s="659">
        <v>0</v>
      </c>
      <c r="EK59" s="659">
        <v>0</v>
      </c>
      <c r="EL59" s="659">
        <v>0</v>
      </c>
      <c r="EM59" s="659">
        <v>0</v>
      </c>
      <c r="EN59" s="659">
        <v>0</v>
      </c>
      <c r="EO59" s="658">
        <v>0</v>
      </c>
      <c r="EP59" s="659">
        <v>787.91100006217073</v>
      </c>
      <c r="EQ59" s="659">
        <v>918.39508956977647</v>
      </c>
      <c r="ER59" s="659">
        <v>997.72439468408572</v>
      </c>
      <c r="ES59" s="659">
        <f>EM59+EG59+EA59+DU59+DO59+DI59+CW59+CQ59+CK59+CE59+W59+BY59+BS59+BM59+BG59+BA59+DC59+AU59+AO59+AI59+AC59+Q59+K59</f>
        <v>1051.2496888880289</v>
      </c>
      <c r="ET59" s="659">
        <f>L59+R59+AD59+AJ59+AP59+AV59+BB59+BH59+BN59+BT59+BZ59+X59+CF59+CL59+CR59+CX59+DD59+DJ59+DP59+DV59+EB59+EH59+EN59</f>
        <v>1085.9877763175607</v>
      </c>
      <c r="EU59" s="658">
        <v>1089.1499120294407</v>
      </c>
      <c r="EV59" s="659">
        <v>787.91100006217073</v>
      </c>
      <c r="EW59" s="659">
        <v>918.39508956977647</v>
      </c>
      <c r="EX59" s="659">
        <v>997.72439468408572</v>
      </c>
      <c r="EY59" s="659">
        <f t="shared" si="10"/>
        <v>1051.2496888880289</v>
      </c>
      <c r="EZ59" s="659">
        <f t="shared" si="10"/>
        <v>1085.9877763175607</v>
      </c>
      <c r="FA59" s="658">
        <v>1089.1499120294407</v>
      </c>
      <c r="FJ59" s="692"/>
    </row>
    <row r="60" spans="1:166" x14ac:dyDescent="0.2">
      <c r="A60" s="647" t="s">
        <v>200</v>
      </c>
      <c r="B60" s="659"/>
      <c r="C60" s="658"/>
      <c r="D60" s="658"/>
      <c r="E60" s="658"/>
      <c r="F60" s="658"/>
      <c r="G60" s="658"/>
      <c r="H60" s="695"/>
      <c r="I60" s="695"/>
      <c r="J60" s="695"/>
      <c r="K60" s="695"/>
      <c r="L60" s="695"/>
      <c r="M60" s="658"/>
      <c r="N60" s="659"/>
      <c r="O60" s="659"/>
      <c r="P60" s="659"/>
      <c r="Q60" s="659"/>
      <c r="R60" s="659"/>
      <c r="S60" s="658"/>
      <c r="T60" s="659"/>
      <c r="U60" s="659"/>
      <c r="V60" s="659"/>
      <c r="W60" s="659"/>
      <c r="X60" s="659"/>
      <c r="Y60" s="658"/>
      <c r="Z60" s="659"/>
      <c r="AA60" s="659"/>
      <c r="AB60" s="659"/>
      <c r="AC60" s="659"/>
      <c r="AD60" s="659"/>
      <c r="AE60" s="658"/>
      <c r="AF60" s="659"/>
      <c r="AG60" s="659"/>
      <c r="AH60" s="659"/>
      <c r="AI60" s="659"/>
      <c r="AJ60" s="659"/>
      <c r="AK60" s="658">
        <v>0</v>
      </c>
      <c r="AL60" s="659"/>
      <c r="AM60" s="659"/>
      <c r="AN60" s="659"/>
      <c r="AO60" s="659"/>
      <c r="AP60" s="659"/>
      <c r="AQ60" s="658"/>
      <c r="AR60" s="659"/>
      <c r="AS60" s="659"/>
      <c r="AT60" s="659"/>
      <c r="AU60" s="659"/>
      <c r="AV60" s="659"/>
      <c r="AW60" s="658"/>
      <c r="AX60" s="659" t="s">
        <v>191</v>
      </c>
      <c r="AY60" s="659" t="s">
        <v>191</v>
      </c>
      <c r="AZ60" s="659" t="s">
        <v>191</v>
      </c>
      <c r="BA60" s="659" t="s">
        <v>191</v>
      </c>
      <c r="BB60" s="659"/>
      <c r="BC60" s="658" t="s">
        <v>191</v>
      </c>
      <c r="BD60" s="659"/>
      <c r="BE60" s="659"/>
      <c r="BF60" s="659"/>
      <c r="BG60" s="659"/>
      <c r="BH60" s="659"/>
      <c r="BI60" s="658"/>
      <c r="BJ60" s="659"/>
      <c r="BK60" s="659"/>
      <c r="BL60" s="659"/>
      <c r="BM60" s="659"/>
      <c r="BN60" s="659"/>
      <c r="BO60" s="658"/>
      <c r="BP60" s="659"/>
      <c r="BQ60" s="659"/>
      <c r="BR60" s="659"/>
      <c r="BS60" s="659"/>
      <c r="BT60" s="659"/>
      <c r="BU60" s="658"/>
      <c r="BV60" s="659"/>
      <c r="BW60" s="659"/>
      <c r="BX60" s="659"/>
      <c r="BY60" s="659"/>
      <c r="BZ60" s="659"/>
      <c r="CA60" s="658"/>
      <c r="CB60" s="659"/>
      <c r="CC60" s="659"/>
      <c r="CD60" s="659"/>
      <c r="CE60" s="659"/>
      <c r="CF60" s="659"/>
      <c r="CG60" s="658"/>
      <c r="CH60" s="659"/>
      <c r="CI60" s="659"/>
      <c r="CJ60" s="659"/>
      <c r="CK60" s="659"/>
      <c r="CL60" s="659"/>
      <c r="CM60" s="658"/>
      <c r="CN60" s="659"/>
      <c r="CO60" s="659"/>
      <c r="CP60" s="659"/>
      <c r="CQ60" s="659"/>
      <c r="CR60" s="659"/>
      <c r="CS60" s="658"/>
      <c r="CT60" s="659"/>
      <c r="CU60" s="659"/>
      <c r="CV60" s="659"/>
      <c r="CW60" s="659"/>
      <c r="CX60" s="659"/>
      <c r="CY60" s="658"/>
      <c r="CZ60" s="659"/>
      <c r="DA60" s="659"/>
      <c r="DB60" s="659"/>
      <c r="DC60" s="659"/>
      <c r="DD60" s="659"/>
      <c r="DE60" s="658"/>
      <c r="DF60" s="659"/>
      <c r="DG60" s="659"/>
      <c r="DH60" s="659"/>
      <c r="DI60" s="659"/>
      <c r="DJ60" s="659"/>
      <c r="DK60" s="658"/>
      <c r="DL60" s="658"/>
      <c r="DM60" s="659"/>
      <c r="DN60" s="659"/>
      <c r="DO60" s="659"/>
      <c r="DP60" s="659"/>
      <c r="DQ60" s="658"/>
      <c r="DR60" s="659"/>
      <c r="DS60" s="659"/>
      <c r="DT60" s="659"/>
      <c r="DU60" s="659"/>
      <c r="DV60" s="659"/>
      <c r="DW60" s="658"/>
      <c r="DX60" s="659"/>
      <c r="DY60" s="659"/>
      <c r="DZ60" s="659"/>
      <c r="EA60" s="659"/>
      <c r="EB60" s="659"/>
      <c r="EC60" s="658"/>
      <c r="ED60" s="659"/>
      <c r="EE60" s="659"/>
      <c r="EF60" s="659"/>
      <c r="EG60" s="659"/>
      <c r="EH60" s="659"/>
      <c r="EI60" s="658"/>
      <c r="EJ60" s="659"/>
      <c r="EK60" s="659"/>
      <c r="EL60" s="659"/>
      <c r="EM60" s="659"/>
      <c r="EN60" s="659"/>
      <c r="EO60" s="658"/>
      <c r="EP60" s="659"/>
      <c r="EQ60" s="659"/>
      <c r="ER60" s="659"/>
      <c r="ES60" s="659"/>
      <c r="ET60" s="659"/>
      <c r="EU60" s="658"/>
      <c r="EV60" s="659"/>
      <c r="EW60" s="659"/>
      <c r="EX60" s="659"/>
      <c r="EY60" s="659"/>
      <c r="EZ60" s="659"/>
      <c r="FA60" s="658"/>
      <c r="FJ60" s="692"/>
    </row>
    <row r="61" spans="1:166" x14ac:dyDescent="0.2">
      <c r="A61" s="648" t="s">
        <v>190</v>
      </c>
      <c r="B61" s="659">
        <v>0</v>
      </c>
      <c r="C61" s="658">
        <v>0</v>
      </c>
      <c r="D61" s="658">
        <v>0</v>
      </c>
      <c r="E61" s="658">
        <v>0</v>
      </c>
      <c r="F61" s="658">
        <v>0</v>
      </c>
      <c r="G61" s="658">
        <v>0</v>
      </c>
      <c r="H61" s="659">
        <v>0</v>
      </c>
      <c r="I61" s="659">
        <v>0</v>
      </c>
      <c r="J61" s="659">
        <v>0</v>
      </c>
      <c r="K61" s="659">
        <v>0</v>
      </c>
      <c r="L61" s="659">
        <v>0</v>
      </c>
      <c r="M61" s="658">
        <v>0</v>
      </c>
      <c r="N61" s="659">
        <v>0</v>
      </c>
      <c r="O61" s="659">
        <v>0</v>
      </c>
      <c r="P61" s="659">
        <v>0</v>
      </c>
      <c r="Q61" s="659">
        <v>0</v>
      </c>
      <c r="R61" s="659">
        <v>0</v>
      </c>
      <c r="S61" s="658">
        <v>0</v>
      </c>
      <c r="T61" s="659">
        <v>0</v>
      </c>
      <c r="U61" s="659">
        <v>0</v>
      </c>
      <c r="V61" s="659">
        <v>0</v>
      </c>
      <c r="W61" s="659">
        <v>0</v>
      </c>
      <c r="X61" s="659">
        <v>0</v>
      </c>
      <c r="Y61" s="658">
        <v>0</v>
      </c>
      <c r="Z61" s="659">
        <v>0</v>
      </c>
      <c r="AA61" s="659">
        <v>0</v>
      </c>
      <c r="AB61" s="659">
        <v>0</v>
      </c>
      <c r="AC61" s="659">
        <v>0</v>
      </c>
      <c r="AD61" s="659">
        <v>0</v>
      </c>
      <c r="AE61" s="658">
        <v>0</v>
      </c>
      <c r="AF61" s="659">
        <v>0</v>
      </c>
      <c r="AG61" s="659">
        <v>0</v>
      </c>
      <c r="AH61" s="659">
        <v>0</v>
      </c>
      <c r="AI61" s="659">
        <v>0</v>
      </c>
      <c r="AJ61" s="659">
        <v>0</v>
      </c>
      <c r="AK61" s="658">
        <v>0</v>
      </c>
      <c r="AL61" s="659">
        <v>0</v>
      </c>
      <c r="AM61" s="659">
        <v>0</v>
      </c>
      <c r="AN61" s="659">
        <v>0</v>
      </c>
      <c r="AO61" s="659">
        <v>0</v>
      </c>
      <c r="AP61" s="659">
        <v>0</v>
      </c>
      <c r="AQ61" s="658">
        <v>0</v>
      </c>
      <c r="AR61" s="659">
        <v>0</v>
      </c>
      <c r="AS61" s="659">
        <v>0</v>
      </c>
      <c r="AT61" s="659">
        <v>0</v>
      </c>
      <c r="AU61" s="659">
        <v>0</v>
      </c>
      <c r="AV61" s="659">
        <v>0</v>
      </c>
      <c r="AW61" s="658">
        <v>0</v>
      </c>
      <c r="AX61" s="659">
        <v>0</v>
      </c>
      <c r="AY61" s="659">
        <v>0</v>
      </c>
      <c r="AZ61" s="659">
        <v>0</v>
      </c>
      <c r="BA61" s="659">
        <v>0</v>
      </c>
      <c r="BB61" s="659">
        <v>0</v>
      </c>
      <c r="BC61" s="658">
        <v>0</v>
      </c>
      <c r="BD61" s="659">
        <v>0</v>
      </c>
      <c r="BE61" s="659">
        <v>0</v>
      </c>
      <c r="BF61" s="659">
        <v>0</v>
      </c>
      <c r="BG61" s="659">
        <v>0</v>
      </c>
      <c r="BH61" s="659">
        <v>0</v>
      </c>
      <c r="BI61" s="658">
        <v>0</v>
      </c>
      <c r="BJ61" s="659">
        <v>0</v>
      </c>
      <c r="BK61" s="659">
        <v>0</v>
      </c>
      <c r="BL61" s="659">
        <v>0</v>
      </c>
      <c r="BM61" s="659">
        <v>0</v>
      </c>
      <c r="BN61" s="659">
        <v>0</v>
      </c>
      <c r="BO61" s="658">
        <v>0</v>
      </c>
      <c r="BP61" s="659">
        <v>0</v>
      </c>
      <c r="BQ61" s="659">
        <v>0</v>
      </c>
      <c r="BR61" s="659">
        <v>0</v>
      </c>
      <c r="BS61" s="659">
        <v>0</v>
      </c>
      <c r="BT61" s="659">
        <v>0</v>
      </c>
      <c r="BU61" s="658">
        <v>0</v>
      </c>
      <c r="BV61" s="659">
        <v>0</v>
      </c>
      <c r="BW61" s="659">
        <v>0</v>
      </c>
      <c r="BX61" s="659">
        <v>0</v>
      </c>
      <c r="BY61" s="659">
        <v>0</v>
      </c>
      <c r="BZ61" s="659">
        <v>0</v>
      </c>
      <c r="CA61" s="658">
        <v>0</v>
      </c>
      <c r="CB61" s="659">
        <v>0</v>
      </c>
      <c r="CC61" s="659">
        <v>0</v>
      </c>
      <c r="CD61" s="659">
        <v>0</v>
      </c>
      <c r="CE61" s="659">
        <v>0</v>
      </c>
      <c r="CF61" s="659">
        <v>0</v>
      </c>
      <c r="CG61" s="658">
        <v>0</v>
      </c>
      <c r="CH61" s="659">
        <v>0</v>
      </c>
      <c r="CI61" s="659">
        <v>0</v>
      </c>
      <c r="CJ61" s="659">
        <v>0</v>
      </c>
      <c r="CK61" s="659">
        <v>0</v>
      </c>
      <c r="CL61" s="659">
        <v>0</v>
      </c>
      <c r="CM61" s="658">
        <v>0</v>
      </c>
      <c r="CN61" s="659">
        <v>0</v>
      </c>
      <c r="CO61" s="659">
        <v>0</v>
      </c>
      <c r="CP61" s="659">
        <v>0</v>
      </c>
      <c r="CQ61" s="659">
        <v>0</v>
      </c>
      <c r="CR61" s="659">
        <v>0</v>
      </c>
      <c r="CS61" s="658">
        <v>0</v>
      </c>
      <c r="CT61" s="659">
        <v>0</v>
      </c>
      <c r="CU61" s="659">
        <v>0</v>
      </c>
      <c r="CV61" s="659">
        <v>0</v>
      </c>
      <c r="CW61" s="659">
        <v>0</v>
      </c>
      <c r="CX61" s="659">
        <v>0</v>
      </c>
      <c r="CY61" s="658">
        <v>0</v>
      </c>
      <c r="CZ61" s="659">
        <v>0</v>
      </c>
      <c r="DA61" s="659">
        <v>0</v>
      </c>
      <c r="DB61" s="659">
        <v>0</v>
      </c>
      <c r="DC61" s="659">
        <v>0</v>
      </c>
      <c r="DD61" s="659">
        <v>0</v>
      </c>
      <c r="DE61" s="658">
        <v>0</v>
      </c>
      <c r="DF61" s="659">
        <v>0</v>
      </c>
      <c r="DG61" s="659">
        <v>0</v>
      </c>
      <c r="DH61" s="659">
        <v>0</v>
      </c>
      <c r="DI61" s="659">
        <v>0</v>
      </c>
      <c r="DJ61" s="659">
        <v>0</v>
      </c>
      <c r="DK61" s="658">
        <v>0</v>
      </c>
      <c r="DL61" s="658">
        <v>0</v>
      </c>
      <c r="DM61" s="659">
        <v>0</v>
      </c>
      <c r="DN61" s="659">
        <v>0</v>
      </c>
      <c r="DO61" s="659">
        <v>0</v>
      </c>
      <c r="DP61" s="659">
        <v>0</v>
      </c>
      <c r="DQ61" s="658">
        <v>0</v>
      </c>
      <c r="DR61" s="659">
        <v>0</v>
      </c>
      <c r="DS61" s="659">
        <v>0</v>
      </c>
      <c r="DT61" s="659">
        <v>0</v>
      </c>
      <c r="DU61" s="659">
        <v>0</v>
      </c>
      <c r="DV61" s="659">
        <v>0</v>
      </c>
      <c r="DW61" s="658">
        <v>0</v>
      </c>
      <c r="DX61" s="659">
        <v>0</v>
      </c>
      <c r="DY61" s="659">
        <v>0</v>
      </c>
      <c r="DZ61" s="659">
        <v>0</v>
      </c>
      <c r="EA61" s="659">
        <v>0</v>
      </c>
      <c r="EB61" s="659">
        <v>0</v>
      </c>
      <c r="EC61" s="658">
        <v>0</v>
      </c>
      <c r="ED61" s="659">
        <v>0</v>
      </c>
      <c r="EE61" s="659">
        <v>0</v>
      </c>
      <c r="EF61" s="659">
        <v>0</v>
      </c>
      <c r="EG61" s="659">
        <v>0</v>
      </c>
      <c r="EH61" s="659"/>
      <c r="EI61" s="658">
        <v>0</v>
      </c>
      <c r="EJ61" s="659">
        <v>0</v>
      </c>
      <c r="EK61" s="659">
        <v>0</v>
      </c>
      <c r="EL61" s="659">
        <v>0</v>
      </c>
      <c r="EM61" s="659">
        <v>0</v>
      </c>
      <c r="EN61" s="659">
        <v>0</v>
      </c>
      <c r="EO61" s="658">
        <v>0</v>
      </c>
      <c r="EP61" s="659">
        <v>0</v>
      </c>
      <c r="EQ61" s="659">
        <v>0</v>
      </c>
      <c r="ER61" s="659">
        <v>0</v>
      </c>
      <c r="ES61" s="659">
        <f>EM61+EG61+EA61+DU61+DO61+DI61+CW61+CQ61+CK61+CE61+W61+BY61+BS61+BM61+BG61+BA61+DC61+AU61+AO61+AI61+AC61+Q61+K61</f>
        <v>0</v>
      </c>
      <c r="ET61" s="659">
        <f>L61+R61+AD61+AJ61+AP61+AV61+BB61+BH61+BN61+BT61+BZ61+X61+CF61+CL61+CR61+CX61+DD61+DJ61+DP61+DV61+EB61+EH61+EN61</f>
        <v>0</v>
      </c>
      <c r="EU61" s="658">
        <v>0</v>
      </c>
      <c r="EV61" s="659">
        <v>0</v>
      </c>
      <c r="EW61" s="659">
        <v>0</v>
      </c>
      <c r="EX61" s="659">
        <v>0</v>
      </c>
      <c r="EY61" s="659">
        <f t="shared" ref="EY61:EZ64" si="11">E61+ES61</f>
        <v>0</v>
      </c>
      <c r="EZ61" s="659">
        <f t="shared" si="11"/>
        <v>0</v>
      </c>
      <c r="FA61" s="658">
        <v>0</v>
      </c>
      <c r="FJ61" s="692"/>
    </row>
    <row r="62" spans="1:166" x14ac:dyDescent="0.2">
      <c r="A62" s="648" t="s">
        <v>189</v>
      </c>
      <c r="B62" s="659">
        <v>0</v>
      </c>
      <c r="C62" s="658">
        <v>0</v>
      </c>
      <c r="D62" s="658">
        <v>0</v>
      </c>
      <c r="E62" s="658">
        <v>0</v>
      </c>
      <c r="F62" s="658">
        <v>0</v>
      </c>
      <c r="G62" s="658">
        <v>0</v>
      </c>
      <c r="H62" s="659">
        <v>0</v>
      </c>
      <c r="I62" s="659">
        <v>0</v>
      </c>
      <c r="J62" s="659">
        <v>0</v>
      </c>
      <c r="K62" s="659">
        <v>0</v>
      </c>
      <c r="L62" s="659">
        <v>0</v>
      </c>
      <c r="M62" s="658">
        <v>0</v>
      </c>
      <c r="N62" s="659">
        <v>0</v>
      </c>
      <c r="O62" s="659">
        <v>0</v>
      </c>
      <c r="P62" s="659">
        <v>0</v>
      </c>
      <c r="Q62" s="659">
        <v>0</v>
      </c>
      <c r="R62" s="659">
        <v>0</v>
      </c>
      <c r="S62" s="658">
        <v>0</v>
      </c>
      <c r="T62" s="659">
        <v>0</v>
      </c>
      <c r="U62" s="659">
        <v>0</v>
      </c>
      <c r="V62" s="659">
        <v>0</v>
      </c>
      <c r="W62" s="659">
        <v>0</v>
      </c>
      <c r="X62" s="659">
        <v>0</v>
      </c>
      <c r="Y62" s="658">
        <v>0</v>
      </c>
      <c r="Z62" s="659">
        <v>0</v>
      </c>
      <c r="AA62" s="659">
        <v>0</v>
      </c>
      <c r="AB62" s="659">
        <v>0</v>
      </c>
      <c r="AC62" s="659">
        <v>0</v>
      </c>
      <c r="AD62" s="659">
        <v>0</v>
      </c>
      <c r="AE62" s="658">
        <v>0</v>
      </c>
      <c r="AF62" s="659">
        <v>0</v>
      </c>
      <c r="AG62" s="659">
        <v>0</v>
      </c>
      <c r="AH62" s="659">
        <v>0</v>
      </c>
      <c r="AI62" s="659">
        <v>0</v>
      </c>
      <c r="AJ62" s="659">
        <v>0</v>
      </c>
      <c r="AK62" s="658">
        <v>0</v>
      </c>
      <c r="AL62" s="659">
        <v>0</v>
      </c>
      <c r="AM62" s="659">
        <v>0</v>
      </c>
      <c r="AN62" s="659">
        <v>0</v>
      </c>
      <c r="AO62" s="659">
        <v>0</v>
      </c>
      <c r="AP62" s="659">
        <v>0</v>
      </c>
      <c r="AQ62" s="658">
        <v>0</v>
      </c>
      <c r="AR62" s="659">
        <v>0</v>
      </c>
      <c r="AS62" s="659">
        <v>0</v>
      </c>
      <c r="AT62" s="659">
        <v>0</v>
      </c>
      <c r="AU62" s="659">
        <v>0</v>
      </c>
      <c r="AV62" s="659">
        <v>0</v>
      </c>
      <c r="AW62" s="658">
        <v>0</v>
      </c>
      <c r="AX62" s="659">
        <v>0</v>
      </c>
      <c r="AY62" s="659">
        <v>0</v>
      </c>
      <c r="AZ62" s="659">
        <v>0</v>
      </c>
      <c r="BA62" s="659">
        <v>0</v>
      </c>
      <c r="BB62" s="659">
        <v>0</v>
      </c>
      <c r="BC62" s="658">
        <v>0</v>
      </c>
      <c r="BD62" s="659">
        <v>0</v>
      </c>
      <c r="BE62" s="659">
        <v>0</v>
      </c>
      <c r="BF62" s="659">
        <v>0</v>
      </c>
      <c r="BG62" s="659">
        <v>0</v>
      </c>
      <c r="BH62" s="659">
        <v>0</v>
      </c>
      <c r="BI62" s="658">
        <v>0</v>
      </c>
      <c r="BJ62" s="659">
        <v>0</v>
      </c>
      <c r="BK62" s="659">
        <v>0</v>
      </c>
      <c r="BL62" s="659">
        <v>0</v>
      </c>
      <c r="BM62" s="659">
        <v>0</v>
      </c>
      <c r="BN62" s="659">
        <v>0</v>
      </c>
      <c r="BO62" s="658">
        <v>0</v>
      </c>
      <c r="BP62" s="659">
        <v>0</v>
      </c>
      <c r="BQ62" s="659">
        <v>0</v>
      </c>
      <c r="BR62" s="659">
        <v>0</v>
      </c>
      <c r="BS62" s="659">
        <v>0</v>
      </c>
      <c r="BT62" s="659">
        <v>0</v>
      </c>
      <c r="BU62" s="658">
        <v>0</v>
      </c>
      <c r="BV62" s="659">
        <v>0</v>
      </c>
      <c r="BW62" s="659">
        <v>0</v>
      </c>
      <c r="BX62" s="659">
        <v>0</v>
      </c>
      <c r="BY62" s="659">
        <v>0</v>
      </c>
      <c r="BZ62" s="659">
        <v>0</v>
      </c>
      <c r="CA62" s="658">
        <v>0</v>
      </c>
      <c r="CB62" s="659">
        <v>0</v>
      </c>
      <c r="CC62" s="659">
        <v>0</v>
      </c>
      <c r="CD62" s="659">
        <v>0</v>
      </c>
      <c r="CE62" s="659">
        <v>0</v>
      </c>
      <c r="CF62" s="659">
        <v>0</v>
      </c>
      <c r="CG62" s="658">
        <v>0</v>
      </c>
      <c r="CH62" s="659">
        <v>0</v>
      </c>
      <c r="CI62" s="659">
        <v>0</v>
      </c>
      <c r="CJ62" s="659">
        <v>0</v>
      </c>
      <c r="CK62" s="659">
        <v>0</v>
      </c>
      <c r="CL62" s="659">
        <v>0</v>
      </c>
      <c r="CM62" s="658">
        <v>0</v>
      </c>
      <c r="CN62" s="659">
        <v>0</v>
      </c>
      <c r="CO62" s="659">
        <v>0</v>
      </c>
      <c r="CP62" s="659">
        <v>0</v>
      </c>
      <c r="CQ62" s="659">
        <v>0</v>
      </c>
      <c r="CR62" s="659">
        <v>0</v>
      </c>
      <c r="CS62" s="658">
        <v>0</v>
      </c>
      <c r="CT62" s="659">
        <v>0</v>
      </c>
      <c r="CU62" s="659">
        <v>0</v>
      </c>
      <c r="CV62" s="659">
        <v>0</v>
      </c>
      <c r="CW62" s="659">
        <v>0</v>
      </c>
      <c r="CX62" s="659">
        <v>0</v>
      </c>
      <c r="CY62" s="658">
        <v>0</v>
      </c>
      <c r="CZ62" s="659">
        <v>0</v>
      </c>
      <c r="DA62" s="659">
        <v>0</v>
      </c>
      <c r="DB62" s="659">
        <v>0</v>
      </c>
      <c r="DC62" s="659">
        <v>0</v>
      </c>
      <c r="DD62" s="659">
        <v>0</v>
      </c>
      <c r="DE62" s="658">
        <v>0</v>
      </c>
      <c r="DF62" s="659">
        <v>0</v>
      </c>
      <c r="DG62" s="659">
        <v>0</v>
      </c>
      <c r="DH62" s="659">
        <v>0</v>
      </c>
      <c r="DI62" s="659">
        <v>0</v>
      </c>
      <c r="DJ62" s="659">
        <v>0</v>
      </c>
      <c r="DK62" s="658">
        <v>0</v>
      </c>
      <c r="DL62" s="658">
        <v>0</v>
      </c>
      <c r="DM62" s="659">
        <v>0</v>
      </c>
      <c r="DN62" s="659">
        <v>0</v>
      </c>
      <c r="DO62" s="659">
        <v>0</v>
      </c>
      <c r="DP62" s="659">
        <v>0</v>
      </c>
      <c r="DQ62" s="658">
        <v>0</v>
      </c>
      <c r="DR62" s="659">
        <v>0</v>
      </c>
      <c r="DS62" s="659">
        <v>0</v>
      </c>
      <c r="DT62" s="659">
        <v>0</v>
      </c>
      <c r="DU62" s="659">
        <v>0</v>
      </c>
      <c r="DV62" s="659">
        <v>0</v>
      </c>
      <c r="DW62" s="658">
        <v>0</v>
      </c>
      <c r="DX62" s="659">
        <v>0</v>
      </c>
      <c r="DY62" s="659">
        <v>0</v>
      </c>
      <c r="DZ62" s="659">
        <v>0</v>
      </c>
      <c r="EA62" s="659">
        <v>0</v>
      </c>
      <c r="EB62" s="659">
        <v>0</v>
      </c>
      <c r="EC62" s="658">
        <v>0</v>
      </c>
      <c r="ED62" s="659">
        <v>0</v>
      </c>
      <c r="EE62" s="659">
        <v>0</v>
      </c>
      <c r="EF62" s="659">
        <v>0</v>
      </c>
      <c r="EG62" s="659">
        <v>0</v>
      </c>
      <c r="EH62" s="659">
        <v>0</v>
      </c>
      <c r="EI62" s="658">
        <v>0</v>
      </c>
      <c r="EJ62" s="659">
        <v>0</v>
      </c>
      <c r="EK62" s="659">
        <v>0</v>
      </c>
      <c r="EL62" s="659">
        <v>0</v>
      </c>
      <c r="EM62" s="659">
        <v>0</v>
      </c>
      <c r="EN62" s="659">
        <v>0</v>
      </c>
      <c r="EO62" s="658">
        <v>0</v>
      </c>
      <c r="EP62" s="659">
        <v>0</v>
      </c>
      <c r="EQ62" s="659">
        <v>0</v>
      </c>
      <c r="ER62" s="659">
        <v>0</v>
      </c>
      <c r="ES62" s="659">
        <f>EM62+EG62+EA62+DU62+DO62+DI62+CW62+CQ62+CK62+CE62+W62+BY62+BS62+BM62+BG62+BA62+DC62+AU62+AO62+AI62+AC62+Q62+K62</f>
        <v>0</v>
      </c>
      <c r="ET62" s="659">
        <f>L62+R62+AD62+AJ62+AP62+AV62+BB62+BH62+BN62+BT62+BZ62+X62+CF62+CL62+CR62+CX62+DD62+DJ62+DP62+DV62+EB62+EH62+EN62</f>
        <v>0</v>
      </c>
      <c r="EU62" s="658">
        <v>0</v>
      </c>
      <c r="EV62" s="659">
        <v>0</v>
      </c>
      <c r="EW62" s="659">
        <v>0</v>
      </c>
      <c r="EX62" s="659">
        <v>0</v>
      </c>
      <c r="EY62" s="659">
        <f t="shared" si="11"/>
        <v>0</v>
      </c>
      <c r="EZ62" s="659">
        <f t="shared" si="11"/>
        <v>0</v>
      </c>
      <c r="FA62" s="658">
        <v>0</v>
      </c>
      <c r="FJ62" s="692"/>
    </row>
    <row r="63" spans="1:166" x14ac:dyDescent="0.2">
      <c r="A63" s="648" t="s">
        <v>188</v>
      </c>
      <c r="B63" s="659">
        <v>0</v>
      </c>
      <c r="C63" s="658">
        <v>0</v>
      </c>
      <c r="D63" s="658">
        <v>0</v>
      </c>
      <c r="E63" s="658">
        <v>0</v>
      </c>
      <c r="F63" s="658">
        <v>0</v>
      </c>
      <c r="G63" s="658">
        <v>0</v>
      </c>
      <c r="H63" s="659">
        <v>0</v>
      </c>
      <c r="I63" s="659">
        <v>0</v>
      </c>
      <c r="J63" s="659">
        <v>0</v>
      </c>
      <c r="K63" s="659">
        <v>0</v>
      </c>
      <c r="L63" s="659">
        <v>0</v>
      </c>
      <c r="M63" s="658">
        <v>0</v>
      </c>
      <c r="N63" s="659">
        <v>0</v>
      </c>
      <c r="O63" s="659">
        <v>0</v>
      </c>
      <c r="P63" s="659">
        <v>0</v>
      </c>
      <c r="Q63" s="659">
        <v>0</v>
      </c>
      <c r="R63" s="659">
        <v>0</v>
      </c>
      <c r="S63" s="658">
        <v>0</v>
      </c>
      <c r="T63" s="659">
        <v>0</v>
      </c>
      <c r="U63" s="659">
        <v>0</v>
      </c>
      <c r="V63" s="659">
        <v>0</v>
      </c>
      <c r="W63" s="659">
        <v>0</v>
      </c>
      <c r="X63" s="659">
        <v>0</v>
      </c>
      <c r="Y63" s="658">
        <v>0</v>
      </c>
      <c r="Z63" s="659">
        <v>0</v>
      </c>
      <c r="AA63" s="659">
        <v>0</v>
      </c>
      <c r="AB63" s="659">
        <v>0</v>
      </c>
      <c r="AC63" s="659">
        <v>0</v>
      </c>
      <c r="AD63" s="659">
        <v>0</v>
      </c>
      <c r="AE63" s="658">
        <v>0</v>
      </c>
      <c r="AF63" s="659">
        <v>0</v>
      </c>
      <c r="AG63" s="659">
        <v>0</v>
      </c>
      <c r="AH63" s="659">
        <v>0</v>
      </c>
      <c r="AI63" s="659">
        <v>0</v>
      </c>
      <c r="AJ63" s="659">
        <v>0</v>
      </c>
      <c r="AK63" s="658">
        <v>0</v>
      </c>
      <c r="AL63" s="659">
        <v>0</v>
      </c>
      <c r="AM63" s="659">
        <v>0</v>
      </c>
      <c r="AN63" s="659">
        <v>0</v>
      </c>
      <c r="AO63" s="659">
        <v>0</v>
      </c>
      <c r="AP63" s="659">
        <v>0</v>
      </c>
      <c r="AQ63" s="658">
        <v>0</v>
      </c>
      <c r="AR63" s="659">
        <v>0</v>
      </c>
      <c r="AS63" s="659">
        <v>0</v>
      </c>
      <c r="AT63" s="659">
        <v>0</v>
      </c>
      <c r="AU63" s="659">
        <v>0</v>
      </c>
      <c r="AV63" s="659">
        <v>0</v>
      </c>
      <c r="AW63" s="658">
        <v>0</v>
      </c>
      <c r="AX63" s="659">
        <v>0</v>
      </c>
      <c r="AY63" s="659">
        <v>0</v>
      </c>
      <c r="AZ63" s="659">
        <v>0</v>
      </c>
      <c r="BA63" s="659">
        <v>0</v>
      </c>
      <c r="BB63" s="659">
        <v>0</v>
      </c>
      <c r="BC63" s="658">
        <v>0</v>
      </c>
      <c r="BD63" s="659">
        <v>0</v>
      </c>
      <c r="BE63" s="659">
        <v>0</v>
      </c>
      <c r="BF63" s="659">
        <v>0</v>
      </c>
      <c r="BG63" s="659">
        <v>0</v>
      </c>
      <c r="BH63" s="659">
        <v>0</v>
      </c>
      <c r="BI63" s="658">
        <v>0</v>
      </c>
      <c r="BJ63" s="659">
        <v>0</v>
      </c>
      <c r="BK63" s="659">
        <v>0</v>
      </c>
      <c r="BL63" s="659">
        <v>0</v>
      </c>
      <c r="BM63" s="659">
        <v>0</v>
      </c>
      <c r="BN63" s="659">
        <v>0</v>
      </c>
      <c r="BO63" s="658">
        <v>0</v>
      </c>
      <c r="BP63" s="659">
        <v>0</v>
      </c>
      <c r="BQ63" s="659">
        <v>0</v>
      </c>
      <c r="BR63" s="659">
        <v>0</v>
      </c>
      <c r="BS63" s="659">
        <v>0</v>
      </c>
      <c r="BT63" s="659">
        <v>0</v>
      </c>
      <c r="BU63" s="658">
        <v>0</v>
      </c>
      <c r="BV63" s="659">
        <v>0</v>
      </c>
      <c r="BW63" s="659">
        <v>0</v>
      </c>
      <c r="BX63" s="659">
        <v>0</v>
      </c>
      <c r="BY63" s="659">
        <v>0</v>
      </c>
      <c r="BZ63" s="659">
        <v>0</v>
      </c>
      <c r="CA63" s="658">
        <v>0</v>
      </c>
      <c r="CB63" s="659">
        <v>0</v>
      </c>
      <c r="CC63" s="659">
        <v>0</v>
      </c>
      <c r="CD63" s="659">
        <v>0</v>
      </c>
      <c r="CE63" s="659">
        <v>0</v>
      </c>
      <c r="CF63" s="659">
        <v>0</v>
      </c>
      <c r="CG63" s="658">
        <v>0</v>
      </c>
      <c r="CH63" s="659">
        <v>0</v>
      </c>
      <c r="CI63" s="659">
        <v>0</v>
      </c>
      <c r="CJ63" s="659">
        <v>0</v>
      </c>
      <c r="CK63" s="659">
        <v>0</v>
      </c>
      <c r="CL63" s="659">
        <v>0</v>
      </c>
      <c r="CM63" s="658">
        <v>0</v>
      </c>
      <c r="CN63" s="659">
        <v>0</v>
      </c>
      <c r="CO63" s="659">
        <v>0</v>
      </c>
      <c r="CP63" s="659">
        <v>0</v>
      </c>
      <c r="CQ63" s="659">
        <v>0</v>
      </c>
      <c r="CR63" s="659"/>
      <c r="CS63" s="658">
        <v>0</v>
      </c>
      <c r="CT63" s="659">
        <v>0</v>
      </c>
      <c r="CU63" s="659">
        <v>0</v>
      </c>
      <c r="CV63" s="659">
        <v>0</v>
      </c>
      <c r="CW63" s="659">
        <v>0</v>
      </c>
      <c r="CX63" s="659">
        <v>0</v>
      </c>
      <c r="CY63" s="658">
        <v>0</v>
      </c>
      <c r="CZ63" s="659">
        <v>0</v>
      </c>
      <c r="DA63" s="659">
        <v>0</v>
      </c>
      <c r="DB63" s="659">
        <v>0</v>
      </c>
      <c r="DC63" s="659">
        <v>0</v>
      </c>
      <c r="DD63" s="659">
        <v>0</v>
      </c>
      <c r="DE63" s="658">
        <v>0</v>
      </c>
      <c r="DF63" s="659">
        <v>0</v>
      </c>
      <c r="DG63" s="659">
        <v>0</v>
      </c>
      <c r="DH63" s="659">
        <v>0</v>
      </c>
      <c r="DI63" s="659">
        <v>0</v>
      </c>
      <c r="DJ63" s="659">
        <v>0</v>
      </c>
      <c r="DK63" s="658">
        <v>0</v>
      </c>
      <c r="DL63" s="658">
        <v>0</v>
      </c>
      <c r="DM63" s="659">
        <v>0</v>
      </c>
      <c r="DN63" s="659">
        <v>0</v>
      </c>
      <c r="DO63" s="659">
        <v>0</v>
      </c>
      <c r="DP63" s="659">
        <v>0</v>
      </c>
      <c r="DQ63" s="658">
        <v>0</v>
      </c>
      <c r="DR63" s="659">
        <v>0</v>
      </c>
      <c r="DS63" s="659">
        <v>0</v>
      </c>
      <c r="DT63" s="659">
        <v>0</v>
      </c>
      <c r="DU63" s="659">
        <v>0</v>
      </c>
      <c r="DV63" s="659">
        <v>0</v>
      </c>
      <c r="DW63" s="658">
        <v>0</v>
      </c>
      <c r="DX63" s="659">
        <v>0</v>
      </c>
      <c r="DY63" s="659">
        <v>0</v>
      </c>
      <c r="DZ63" s="659">
        <v>0</v>
      </c>
      <c r="EA63" s="659">
        <v>0</v>
      </c>
      <c r="EB63" s="659">
        <v>0</v>
      </c>
      <c r="EC63" s="658">
        <v>0</v>
      </c>
      <c r="ED63" s="659">
        <v>0</v>
      </c>
      <c r="EE63" s="659">
        <v>0</v>
      </c>
      <c r="EF63" s="659">
        <v>0</v>
      </c>
      <c r="EG63" s="659">
        <v>0</v>
      </c>
      <c r="EH63" s="659">
        <v>0</v>
      </c>
      <c r="EI63" s="658">
        <v>0</v>
      </c>
      <c r="EJ63" s="659">
        <v>0</v>
      </c>
      <c r="EK63" s="659">
        <v>0</v>
      </c>
      <c r="EL63" s="659">
        <v>0</v>
      </c>
      <c r="EM63" s="659">
        <v>0</v>
      </c>
      <c r="EN63" s="659">
        <v>0</v>
      </c>
      <c r="EO63" s="658">
        <v>0</v>
      </c>
      <c r="EP63" s="659">
        <v>0</v>
      </c>
      <c r="EQ63" s="659">
        <v>0</v>
      </c>
      <c r="ER63" s="659">
        <v>0</v>
      </c>
      <c r="ES63" s="659">
        <f>EM63+EG63+EA63+DU63+DO63+DI63+CW63+CQ63+CK63+CE63+W63+BY63+BS63+BM63+BG63+BA63+DC63+AU63+AO63+AI63+AC63+Q63+K63</f>
        <v>0</v>
      </c>
      <c r="ET63" s="659">
        <f>L63+R63+AD63+AJ63+AP63+AV63+BB63+BH63+BN63+BT63+BZ63+X63+CF63+CL63+CR63+CX63+DD63+DJ63+DP63+DV63+EB63+EH63+EN63</f>
        <v>0</v>
      </c>
      <c r="EU63" s="658">
        <v>0</v>
      </c>
      <c r="EV63" s="659">
        <v>0</v>
      </c>
      <c r="EW63" s="659">
        <v>0</v>
      </c>
      <c r="EX63" s="659">
        <v>0</v>
      </c>
      <c r="EY63" s="659">
        <f t="shared" si="11"/>
        <v>0</v>
      </c>
      <c r="EZ63" s="659">
        <f t="shared" si="11"/>
        <v>0</v>
      </c>
      <c r="FA63" s="658">
        <v>0</v>
      </c>
      <c r="FJ63" s="692"/>
    </row>
    <row r="64" spans="1:166" x14ac:dyDescent="0.2">
      <c r="A64" s="648" t="s">
        <v>199</v>
      </c>
      <c r="B64" s="659">
        <v>0</v>
      </c>
      <c r="C64" s="658">
        <v>0</v>
      </c>
      <c r="D64" s="658">
        <v>0</v>
      </c>
      <c r="E64" s="658">
        <v>0</v>
      </c>
      <c r="F64" s="658">
        <v>0</v>
      </c>
      <c r="G64" s="658">
        <v>0</v>
      </c>
      <c r="H64" s="659">
        <v>0</v>
      </c>
      <c r="I64" s="659">
        <v>0</v>
      </c>
      <c r="J64" s="659">
        <v>0</v>
      </c>
      <c r="K64" s="659">
        <v>0</v>
      </c>
      <c r="L64" s="659">
        <v>0</v>
      </c>
      <c r="M64" s="658">
        <v>0</v>
      </c>
      <c r="N64" s="659">
        <v>0</v>
      </c>
      <c r="O64" s="659">
        <v>0</v>
      </c>
      <c r="P64" s="659">
        <v>0</v>
      </c>
      <c r="Q64" s="659">
        <v>0</v>
      </c>
      <c r="R64" s="659">
        <v>0</v>
      </c>
      <c r="S64" s="658">
        <v>0</v>
      </c>
      <c r="T64" s="659">
        <v>0</v>
      </c>
      <c r="U64" s="659">
        <v>0</v>
      </c>
      <c r="V64" s="659">
        <v>0</v>
      </c>
      <c r="W64" s="659">
        <v>0</v>
      </c>
      <c r="X64" s="659">
        <v>0</v>
      </c>
      <c r="Y64" s="658">
        <v>0</v>
      </c>
      <c r="Z64" s="659">
        <v>0</v>
      </c>
      <c r="AA64" s="659">
        <v>0</v>
      </c>
      <c r="AB64" s="659">
        <v>0</v>
      </c>
      <c r="AC64" s="659">
        <v>0</v>
      </c>
      <c r="AD64" s="659">
        <v>0</v>
      </c>
      <c r="AE64" s="658">
        <v>0</v>
      </c>
      <c r="AF64" s="659">
        <v>0</v>
      </c>
      <c r="AG64" s="659">
        <v>0</v>
      </c>
      <c r="AH64" s="659">
        <v>0</v>
      </c>
      <c r="AI64" s="659">
        <v>0</v>
      </c>
      <c r="AJ64" s="659">
        <v>0</v>
      </c>
      <c r="AK64" s="658">
        <v>0</v>
      </c>
      <c r="AL64" s="659">
        <v>0</v>
      </c>
      <c r="AM64" s="659">
        <v>0</v>
      </c>
      <c r="AN64" s="659">
        <v>0</v>
      </c>
      <c r="AO64" s="659">
        <v>0</v>
      </c>
      <c r="AP64" s="659">
        <v>0</v>
      </c>
      <c r="AQ64" s="658">
        <v>0</v>
      </c>
      <c r="AR64" s="659">
        <v>0</v>
      </c>
      <c r="AS64" s="659">
        <v>0</v>
      </c>
      <c r="AT64" s="659">
        <v>0</v>
      </c>
      <c r="AU64" s="659">
        <v>0</v>
      </c>
      <c r="AV64" s="659">
        <v>0</v>
      </c>
      <c r="AW64" s="658">
        <v>0</v>
      </c>
      <c r="AX64" s="659">
        <v>0</v>
      </c>
      <c r="AY64" s="659">
        <v>0</v>
      </c>
      <c r="AZ64" s="659">
        <v>0</v>
      </c>
      <c r="BA64" s="659">
        <v>0</v>
      </c>
      <c r="BB64" s="659">
        <v>0</v>
      </c>
      <c r="BC64" s="658">
        <v>0</v>
      </c>
      <c r="BD64" s="659">
        <v>0</v>
      </c>
      <c r="BE64" s="659">
        <v>0</v>
      </c>
      <c r="BF64" s="659">
        <v>0</v>
      </c>
      <c r="BG64" s="659">
        <v>0</v>
      </c>
      <c r="BH64" s="659">
        <v>0</v>
      </c>
      <c r="BI64" s="658">
        <v>0</v>
      </c>
      <c r="BJ64" s="659">
        <v>0</v>
      </c>
      <c r="BK64" s="659">
        <v>0</v>
      </c>
      <c r="BL64" s="659">
        <v>0</v>
      </c>
      <c r="BM64" s="659">
        <v>0</v>
      </c>
      <c r="BN64" s="659">
        <v>0</v>
      </c>
      <c r="BO64" s="658">
        <v>0</v>
      </c>
      <c r="BP64" s="659">
        <v>0</v>
      </c>
      <c r="BQ64" s="659">
        <v>0</v>
      </c>
      <c r="BR64" s="659">
        <v>0</v>
      </c>
      <c r="BS64" s="659">
        <v>0</v>
      </c>
      <c r="BT64" s="659">
        <v>0</v>
      </c>
      <c r="BU64" s="658">
        <v>0</v>
      </c>
      <c r="BV64" s="659">
        <v>0</v>
      </c>
      <c r="BW64" s="659">
        <v>0</v>
      </c>
      <c r="BX64" s="659">
        <v>0</v>
      </c>
      <c r="BY64" s="659">
        <v>0</v>
      </c>
      <c r="BZ64" s="659">
        <v>0</v>
      </c>
      <c r="CA64" s="658">
        <v>0</v>
      </c>
      <c r="CB64" s="659">
        <v>0</v>
      </c>
      <c r="CC64" s="659">
        <v>0</v>
      </c>
      <c r="CD64" s="659">
        <v>0</v>
      </c>
      <c r="CE64" s="659">
        <v>0</v>
      </c>
      <c r="CF64" s="659">
        <v>0</v>
      </c>
      <c r="CG64" s="658">
        <v>0</v>
      </c>
      <c r="CH64" s="659">
        <v>0</v>
      </c>
      <c r="CI64" s="659">
        <v>0</v>
      </c>
      <c r="CJ64" s="659">
        <v>0</v>
      </c>
      <c r="CK64" s="659">
        <v>0</v>
      </c>
      <c r="CL64" s="659">
        <v>0</v>
      </c>
      <c r="CM64" s="658">
        <v>0</v>
      </c>
      <c r="CN64" s="659">
        <v>0</v>
      </c>
      <c r="CO64" s="659">
        <v>0</v>
      </c>
      <c r="CP64" s="659">
        <v>0</v>
      </c>
      <c r="CQ64" s="659">
        <v>0</v>
      </c>
      <c r="CR64" s="659">
        <v>0</v>
      </c>
      <c r="CS64" s="658">
        <v>0</v>
      </c>
      <c r="CT64" s="659">
        <v>0</v>
      </c>
      <c r="CU64" s="659">
        <v>0</v>
      </c>
      <c r="CV64" s="659">
        <v>0</v>
      </c>
      <c r="CW64" s="659">
        <v>0</v>
      </c>
      <c r="CX64" s="659">
        <v>0</v>
      </c>
      <c r="CY64" s="658">
        <v>0</v>
      </c>
      <c r="CZ64" s="659">
        <v>0</v>
      </c>
      <c r="DA64" s="659">
        <v>0</v>
      </c>
      <c r="DB64" s="659">
        <v>0</v>
      </c>
      <c r="DC64" s="659">
        <v>0</v>
      </c>
      <c r="DD64" s="659">
        <v>0</v>
      </c>
      <c r="DE64" s="658">
        <v>0</v>
      </c>
      <c r="DF64" s="659">
        <v>0</v>
      </c>
      <c r="DG64" s="659">
        <v>0</v>
      </c>
      <c r="DH64" s="659">
        <v>0</v>
      </c>
      <c r="DI64" s="659">
        <v>0</v>
      </c>
      <c r="DJ64" s="659">
        <v>0</v>
      </c>
      <c r="DK64" s="658">
        <v>0</v>
      </c>
      <c r="DL64" s="658">
        <v>0</v>
      </c>
      <c r="DM64" s="659">
        <v>0</v>
      </c>
      <c r="DN64" s="659">
        <v>0</v>
      </c>
      <c r="DO64" s="659">
        <v>0</v>
      </c>
      <c r="DP64" s="659">
        <v>0</v>
      </c>
      <c r="DQ64" s="658">
        <v>0</v>
      </c>
      <c r="DR64" s="659">
        <v>0</v>
      </c>
      <c r="DS64" s="659">
        <v>0</v>
      </c>
      <c r="DT64" s="659">
        <v>0</v>
      </c>
      <c r="DU64" s="659">
        <v>0</v>
      </c>
      <c r="DV64" s="659">
        <v>0</v>
      </c>
      <c r="DW64" s="658">
        <v>0</v>
      </c>
      <c r="DX64" s="659">
        <v>0</v>
      </c>
      <c r="DY64" s="659">
        <v>0</v>
      </c>
      <c r="DZ64" s="659">
        <v>0</v>
      </c>
      <c r="EA64" s="659">
        <v>0</v>
      </c>
      <c r="EB64" s="659">
        <v>0</v>
      </c>
      <c r="EC64" s="658">
        <v>0</v>
      </c>
      <c r="ED64" s="659">
        <v>0</v>
      </c>
      <c r="EE64" s="659">
        <v>0</v>
      </c>
      <c r="EF64" s="659">
        <v>0</v>
      </c>
      <c r="EG64" s="659">
        <v>0</v>
      </c>
      <c r="EH64" s="659">
        <v>0</v>
      </c>
      <c r="EI64" s="658">
        <v>0</v>
      </c>
      <c r="EJ64" s="659">
        <v>0</v>
      </c>
      <c r="EK64" s="659">
        <v>0</v>
      </c>
      <c r="EL64" s="659">
        <v>0</v>
      </c>
      <c r="EM64" s="659">
        <v>0</v>
      </c>
      <c r="EN64" s="659">
        <v>0</v>
      </c>
      <c r="EO64" s="658">
        <v>0</v>
      </c>
      <c r="EP64" s="659">
        <v>0</v>
      </c>
      <c r="EQ64" s="659">
        <v>0</v>
      </c>
      <c r="ER64" s="659">
        <v>0</v>
      </c>
      <c r="ES64" s="659">
        <f>EM64+EG64+EA64+DU64+DO64+DI64+CW64+CQ64+CK64+CE64+W64+BY64+BS64+BM64+BG64+BA64+DC64+AU64+AO64+AI64+AC64+Q64+K64</f>
        <v>0</v>
      </c>
      <c r="ET64" s="659">
        <f>L64+R64+AD64+AJ64+AP64+AV64+BB64+BH64+BN64+BT64+BZ64+X64+CF64+CL64+CR64+CX64+DD64+DJ64+DP64+DV64+EB64+EH64+EN64</f>
        <v>0</v>
      </c>
      <c r="EU64" s="658">
        <v>0</v>
      </c>
      <c r="EV64" s="659">
        <v>0</v>
      </c>
      <c r="EW64" s="659">
        <v>0</v>
      </c>
      <c r="EX64" s="659">
        <v>0</v>
      </c>
      <c r="EY64" s="659">
        <f t="shared" si="11"/>
        <v>0</v>
      </c>
      <c r="EZ64" s="659">
        <f t="shared" si="11"/>
        <v>0</v>
      </c>
      <c r="FA64" s="658">
        <v>0</v>
      </c>
      <c r="FJ64" s="692"/>
    </row>
    <row r="65" spans="1:166" x14ac:dyDescent="0.2">
      <c r="A65" s="647" t="s">
        <v>198</v>
      </c>
      <c r="B65" s="659"/>
      <c r="C65" s="658"/>
      <c r="D65" s="658"/>
      <c r="E65" s="658"/>
      <c r="F65" s="658"/>
      <c r="G65" s="658"/>
      <c r="H65" s="695"/>
      <c r="I65" s="695"/>
      <c r="J65" s="695"/>
      <c r="K65" s="695"/>
      <c r="L65" s="695"/>
      <c r="M65" s="658"/>
      <c r="N65" s="659"/>
      <c r="O65" s="659"/>
      <c r="P65" s="659"/>
      <c r="Q65" s="659"/>
      <c r="R65" s="659"/>
      <c r="S65" s="658"/>
      <c r="T65" s="659"/>
      <c r="U65" s="659"/>
      <c r="V65" s="659"/>
      <c r="W65" s="659"/>
      <c r="X65" s="659"/>
      <c r="Y65" s="658"/>
      <c r="Z65" s="659"/>
      <c r="AA65" s="659"/>
      <c r="AB65" s="659"/>
      <c r="AC65" s="659"/>
      <c r="AD65" s="659"/>
      <c r="AE65" s="658"/>
      <c r="AF65" s="659"/>
      <c r="AG65" s="659"/>
      <c r="AH65" s="659"/>
      <c r="AI65" s="659"/>
      <c r="AJ65" s="659"/>
      <c r="AK65" s="658">
        <v>0</v>
      </c>
      <c r="AL65" s="659"/>
      <c r="AM65" s="659"/>
      <c r="AN65" s="659"/>
      <c r="AO65" s="659"/>
      <c r="AP65" s="659"/>
      <c r="AQ65" s="658"/>
      <c r="AR65" s="659"/>
      <c r="AS65" s="659"/>
      <c r="AT65" s="659"/>
      <c r="AU65" s="659"/>
      <c r="AV65" s="659"/>
      <c r="AW65" s="658"/>
      <c r="AX65" s="659" t="s">
        <v>191</v>
      </c>
      <c r="AY65" s="659" t="s">
        <v>191</v>
      </c>
      <c r="AZ65" s="659" t="s">
        <v>191</v>
      </c>
      <c r="BA65" s="659" t="s">
        <v>191</v>
      </c>
      <c r="BB65" s="659"/>
      <c r="BC65" s="658" t="s">
        <v>191</v>
      </c>
      <c r="BD65" s="659"/>
      <c r="BE65" s="659"/>
      <c r="BF65" s="659"/>
      <c r="BG65" s="659"/>
      <c r="BH65" s="659"/>
      <c r="BI65" s="658"/>
      <c r="BJ65" s="659"/>
      <c r="BK65" s="659"/>
      <c r="BL65" s="659"/>
      <c r="BM65" s="659"/>
      <c r="BN65" s="659"/>
      <c r="BO65" s="658"/>
      <c r="BP65" s="659"/>
      <c r="BQ65" s="659"/>
      <c r="BR65" s="659"/>
      <c r="BS65" s="659"/>
      <c r="BT65" s="659"/>
      <c r="BU65" s="658"/>
      <c r="BV65" s="659"/>
      <c r="BW65" s="659"/>
      <c r="BX65" s="659"/>
      <c r="BY65" s="659"/>
      <c r="BZ65" s="659"/>
      <c r="CA65" s="658"/>
      <c r="CB65" s="659"/>
      <c r="CC65" s="659"/>
      <c r="CD65" s="659"/>
      <c r="CE65" s="659"/>
      <c r="CF65" s="659"/>
      <c r="CG65" s="658"/>
      <c r="CH65" s="659"/>
      <c r="CI65" s="659"/>
      <c r="CJ65" s="659"/>
      <c r="CK65" s="659"/>
      <c r="CL65" s="659"/>
      <c r="CM65" s="658"/>
      <c r="CN65" s="659"/>
      <c r="CO65" s="659"/>
      <c r="CP65" s="659"/>
      <c r="CQ65" s="659"/>
      <c r="CR65" s="659"/>
      <c r="CS65" s="658"/>
      <c r="CT65" s="659"/>
      <c r="CU65" s="659"/>
      <c r="CV65" s="659"/>
      <c r="CW65" s="659"/>
      <c r="CX65" s="659"/>
      <c r="CY65" s="658"/>
      <c r="CZ65" s="659"/>
      <c r="DA65" s="659"/>
      <c r="DB65" s="659"/>
      <c r="DC65" s="659"/>
      <c r="DD65" s="659"/>
      <c r="DE65" s="658"/>
      <c r="DF65" s="659"/>
      <c r="DG65" s="659"/>
      <c r="DH65" s="659"/>
      <c r="DI65" s="659"/>
      <c r="DJ65" s="659"/>
      <c r="DK65" s="658"/>
      <c r="DL65" s="658"/>
      <c r="DM65" s="659"/>
      <c r="DN65" s="659"/>
      <c r="DO65" s="659"/>
      <c r="DP65" s="659"/>
      <c r="DQ65" s="658"/>
      <c r="DR65" s="659"/>
      <c r="DS65" s="659"/>
      <c r="DT65" s="659"/>
      <c r="DU65" s="659"/>
      <c r="DV65" s="659"/>
      <c r="DW65" s="658"/>
      <c r="DX65" s="659"/>
      <c r="DY65" s="659"/>
      <c r="DZ65" s="659"/>
      <c r="EA65" s="659"/>
      <c r="EB65" s="659"/>
      <c r="EC65" s="658"/>
      <c r="ED65" s="659"/>
      <c r="EE65" s="659"/>
      <c r="EF65" s="659"/>
      <c r="EG65" s="659"/>
      <c r="EH65" s="659"/>
      <c r="EI65" s="658"/>
      <c r="EJ65" s="659"/>
      <c r="EK65" s="659"/>
      <c r="EL65" s="659"/>
      <c r="EM65" s="659"/>
      <c r="EN65" s="659"/>
      <c r="EO65" s="658"/>
      <c r="EP65" s="659"/>
      <c r="EQ65" s="659"/>
      <c r="ER65" s="659"/>
      <c r="ES65" s="659"/>
      <c r="ET65" s="659"/>
      <c r="EU65" s="658"/>
      <c r="EV65" s="659"/>
      <c r="EW65" s="659"/>
      <c r="EX65" s="659"/>
      <c r="EY65" s="659"/>
      <c r="EZ65" s="659"/>
      <c r="FA65" s="658"/>
      <c r="FJ65" s="692"/>
    </row>
    <row r="66" spans="1:166" x14ac:dyDescent="0.2">
      <c r="A66" s="648" t="s">
        <v>190</v>
      </c>
      <c r="B66" s="659">
        <v>0</v>
      </c>
      <c r="C66" s="658">
        <v>0</v>
      </c>
      <c r="D66" s="658">
        <v>0</v>
      </c>
      <c r="E66" s="658">
        <v>0</v>
      </c>
      <c r="F66" s="658">
        <v>0</v>
      </c>
      <c r="G66" s="658">
        <v>0</v>
      </c>
      <c r="H66" s="659">
        <v>0</v>
      </c>
      <c r="I66" s="659">
        <v>0</v>
      </c>
      <c r="J66" s="659">
        <v>0</v>
      </c>
      <c r="K66" s="659">
        <v>0</v>
      </c>
      <c r="L66" s="659">
        <v>0</v>
      </c>
      <c r="M66" s="658">
        <v>0</v>
      </c>
      <c r="N66" s="659">
        <v>0</v>
      </c>
      <c r="O66" s="659">
        <v>0</v>
      </c>
      <c r="P66" s="659">
        <v>0</v>
      </c>
      <c r="Q66" s="659">
        <v>0</v>
      </c>
      <c r="R66" s="659">
        <v>0</v>
      </c>
      <c r="S66" s="658">
        <v>0</v>
      </c>
      <c r="T66" s="659">
        <v>0</v>
      </c>
      <c r="U66" s="659">
        <v>0</v>
      </c>
      <c r="V66" s="659">
        <v>0</v>
      </c>
      <c r="W66" s="659">
        <v>0</v>
      </c>
      <c r="X66" s="659">
        <v>0</v>
      </c>
      <c r="Y66" s="658">
        <v>0</v>
      </c>
      <c r="Z66" s="659">
        <v>0</v>
      </c>
      <c r="AA66" s="659">
        <v>0</v>
      </c>
      <c r="AB66" s="659">
        <v>0</v>
      </c>
      <c r="AC66" s="659">
        <v>0</v>
      </c>
      <c r="AD66" s="659">
        <v>0</v>
      </c>
      <c r="AE66" s="658">
        <v>0</v>
      </c>
      <c r="AF66" s="659">
        <v>0</v>
      </c>
      <c r="AG66" s="659">
        <v>0</v>
      </c>
      <c r="AH66" s="659">
        <v>0</v>
      </c>
      <c r="AI66" s="659">
        <v>0</v>
      </c>
      <c r="AJ66" s="659">
        <v>0</v>
      </c>
      <c r="AK66" s="658">
        <v>0</v>
      </c>
      <c r="AL66" s="659">
        <v>0</v>
      </c>
      <c r="AM66" s="659">
        <v>0</v>
      </c>
      <c r="AN66" s="659">
        <v>0</v>
      </c>
      <c r="AO66" s="659">
        <v>0</v>
      </c>
      <c r="AP66" s="659">
        <v>0</v>
      </c>
      <c r="AQ66" s="658">
        <v>0</v>
      </c>
      <c r="AR66" s="659">
        <v>0</v>
      </c>
      <c r="AS66" s="659">
        <v>0</v>
      </c>
      <c r="AT66" s="659">
        <v>0</v>
      </c>
      <c r="AU66" s="659">
        <v>0</v>
      </c>
      <c r="AV66" s="659">
        <v>0</v>
      </c>
      <c r="AW66" s="658">
        <v>0</v>
      </c>
      <c r="AX66" s="659">
        <v>0</v>
      </c>
      <c r="AY66" s="659">
        <v>0</v>
      </c>
      <c r="AZ66" s="659">
        <v>0</v>
      </c>
      <c r="BA66" s="659">
        <v>0</v>
      </c>
      <c r="BB66" s="659">
        <v>0</v>
      </c>
      <c r="BC66" s="658">
        <v>0</v>
      </c>
      <c r="BD66" s="659">
        <v>0</v>
      </c>
      <c r="BE66" s="659">
        <v>0</v>
      </c>
      <c r="BF66" s="659">
        <v>0</v>
      </c>
      <c r="BG66" s="659">
        <v>0</v>
      </c>
      <c r="BH66" s="659">
        <v>0</v>
      </c>
      <c r="BI66" s="658">
        <v>0</v>
      </c>
      <c r="BJ66" s="659">
        <v>0</v>
      </c>
      <c r="BK66" s="659">
        <v>0</v>
      </c>
      <c r="BL66" s="659">
        <v>0</v>
      </c>
      <c r="BM66" s="659">
        <v>0</v>
      </c>
      <c r="BN66" s="659">
        <v>0</v>
      </c>
      <c r="BO66" s="658">
        <v>0</v>
      </c>
      <c r="BP66" s="659">
        <v>0</v>
      </c>
      <c r="BQ66" s="659">
        <v>0</v>
      </c>
      <c r="BR66" s="659">
        <v>0</v>
      </c>
      <c r="BS66" s="659">
        <v>0</v>
      </c>
      <c r="BT66" s="659">
        <v>0</v>
      </c>
      <c r="BU66" s="658">
        <v>0</v>
      </c>
      <c r="BV66" s="659">
        <v>0</v>
      </c>
      <c r="BW66" s="659">
        <v>0</v>
      </c>
      <c r="BX66" s="659">
        <v>0</v>
      </c>
      <c r="BY66" s="659">
        <v>0</v>
      </c>
      <c r="BZ66" s="659">
        <v>0</v>
      </c>
      <c r="CA66" s="658">
        <v>0</v>
      </c>
      <c r="CB66" s="659">
        <v>0</v>
      </c>
      <c r="CC66" s="659">
        <v>0</v>
      </c>
      <c r="CD66" s="659">
        <v>0</v>
      </c>
      <c r="CE66" s="659">
        <v>0</v>
      </c>
      <c r="CF66" s="659">
        <v>0</v>
      </c>
      <c r="CG66" s="658">
        <v>0</v>
      </c>
      <c r="CH66" s="659">
        <v>0</v>
      </c>
      <c r="CI66" s="659">
        <v>0</v>
      </c>
      <c r="CJ66" s="659">
        <v>0</v>
      </c>
      <c r="CK66" s="659">
        <v>0</v>
      </c>
      <c r="CL66" s="659">
        <v>0</v>
      </c>
      <c r="CM66" s="658">
        <v>0</v>
      </c>
      <c r="CN66" s="659">
        <v>0</v>
      </c>
      <c r="CO66" s="659">
        <v>0</v>
      </c>
      <c r="CP66" s="659">
        <v>0</v>
      </c>
      <c r="CQ66" s="659">
        <v>0</v>
      </c>
      <c r="CR66" s="659">
        <v>0</v>
      </c>
      <c r="CS66" s="658">
        <v>0</v>
      </c>
      <c r="CT66" s="659">
        <v>0</v>
      </c>
      <c r="CU66" s="659">
        <v>0</v>
      </c>
      <c r="CV66" s="659">
        <v>0</v>
      </c>
      <c r="CW66" s="659">
        <v>0</v>
      </c>
      <c r="CX66" s="659">
        <v>0</v>
      </c>
      <c r="CY66" s="658">
        <v>0</v>
      </c>
      <c r="CZ66" s="659">
        <v>0</v>
      </c>
      <c r="DA66" s="659">
        <v>0</v>
      </c>
      <c r="DB66" s="659">
        <v>0</v>
      </c>
      <c r="DC66" s="659">
        <v>0</v>
      </c>
      <c r="DD66" s="659">
        <v>0</v>
      </c>
      <c r="DE66" s="658">
        <v>0</v>
      </c>
      <c r="DF66" s="659">
        <v>0</v>
      </c>
      <c r="DG66" s="659">
        <v>0</v>
      </c>
      <c r="DH66" s="659">
        <v>0</v>
      </c>
      <c r="DI66" s="659">
        <v>0</v>
      </c>
      <c r="DJ66" s="659">
        <v>0</v>
      </c>
      <c r="DK66" s="658">
        <v>0</v>
      </c>
      <c r="DL66" s="658">
        <v>0</v>
      </c>
      <c r="DM66" s="659">
        <v>0</v>
      </c>
      <c r="DN66" s="659">
        <v>0</v>
      </c>
      <c r="DO66" s="659">
        <v>0</v>
      </c>
      <c r="DP66" s="659">
        <v>0</v>
      </c>
      <c r="DQ66" s="658">
        <v>0</v>
      </c>
      <c r="DR66" s="659">
        <v>0</v>
      </c>
      <c r="DS66" s="659">
        <v>0</v>
      </c>
      <c r="DT66" s="659">
        <v>0</v>
      </c>
      <c r="DU66" s="659">
        <v>0</v>
      </c>
      <c r="DV66" s="659">
        <v>0</v>
      </c>
      <c r="DW66" s="658">
        <v>0</v>
      </c>
      <c r="DX66" s="659">
        <v>0</v>
      </c>
      <c r="DY66" s="659">
        <v>0</v>
      </c>
      <c r="DZ66" s="659">
        <v>0</v>
      </c>
      <c r="EA66" s="659">
        <v>0</v>
      </c>
      <c r="EB66" s="659">
        <v>0</v>
      </c>
      <c r="EC66" s="658">
        <v>0</v>
      </c>
      <c r="ED66" s="659">
        <v>0</v>
      </c>
      <c r="EE66" s="659">
        <v>0</v>
      </c>
      <c r="EF66" s="659">
        <v>0</v>
      </c>
      <c r="EG66" s="659">
        <v>0</v>
      </c>
      <c r="EH66" s="659"/>
      <c r="EI66" s="658">
        <v>0</v>
      </c>
      <c r="EJ66" s="659">
        <v>0</v>
      </c>
      <c r="EK66" s="659">
        <v>0</v>
      </c>
      <c r="EL66" s="659">
        <v>0</v>
      </c>
      <c r="EM66" s="659">
        <v>0</v>
      </c>
      <c r="EN66" s="659">
        <v>0</v>
      </c>
      <c r="EO66" s="658">
        <v>0</v>
      </c>
      <c r="EP66" s="659">
        <v>0</v>
      </c>
      <c r="EQ66" s="659">
        <v>0</v>
      </c>
      <c r="ER66" s="659">
        <v>0</v>
      </c>
      <c r="ES66" s="659">
        <f>EM66+EG66+EA66+DU66+DO66+DI66+CW66+CQ66+CK66+CE66+W66+BY66+BS66+BM66+BG66+BA66+DC66+AU66+AO66+AI66+AC66+Q66+K66</f>
        <v>0</v>
      </c>
      <c r="ET66" s="659">
        <f>L66+R66+AD66+AJ66+AP66+AV66+BB66+BH66+BN66+BT66+BZ66+X66+CF66+CL66+CR66+CX66+DD66+DJ66+DP66+DV66+EB66+EH66+EN66</f>
        <v>0</v>
      </c>
      <c r="EU66" s="658">
        <v>0</v>
      </c>
      <c r="EV66" s="659">
        <v>0</v>
      </c>
      <c r="EW66" s="659">
        <v>0</v>
      </c>
      <c r="EX66" s="659">
        <v>0</v>
      </c>
      <c r="EY66" s="659">
        <f t="shared" ref="EY66:EZ69" si="12">E66+ES66</f>
        <v>0</v>
      </c>
      <c r="EZ66" s="659">
        <f t="shared" si="12"/>
        <v>0</v>
      </c>
      <c r="FA66" s="658">
        <v>0</v>
      </c>
      <c r="FJ66" s="692"/>
    </row>
    <row r="67" spans="1:166" x14ac:dyDescent="0.2">
      <c r="A67" s="648" t="s">
        <v>189</v>
      </c>
      <c r="B67" s="659">
        <v>0</v>
      </c>
      <c r="C67" s="658">
        <v>0</v>
      </c>
      <c r="D67" s="658">
        <v>0</v>
      </c>
      <c r="E67" s="658">
        <v>0</v>
      </c>
      <c r="F67" s="658">
        <v>0</v>
      </c>
      <c r="G67" s="658">
        <v>0</v>
      </c>
      <c r="H67" s="659">
        <v>0</v>
      </c>
      <c r="I67" s="659">
        <v>0</v>
      </c>
      <c r="J67" s="659">
        <v>0</v>
      </c>
      <c r="K67" s="659">
        <v>0</v>
      </c>
      <c r="L67" s="659">
        <v>0</v>
      </c>
      <c r="M67" s="658">
        <v>0</v>
      </c>
      <c r="N67" s="659">
        <v>0</v>
      </c>
      <c r="O67" s="659">
        <v>0</v>
      </c>
      <c r="P67" s="659">
        <v>0</v>
      </c>
      <c r="Q67" s="659">
        <v>0</v>
      </c>
      <c r="R67" s="659">
        <v>0</v>
      </c>
      <c r="S67" s="658">
        <v>0</v>
      </c>
      <c r="T67" s="659">
        <v>0</v>
      </c>
      <c r="U67" s="659">
        <v>0</v>
      </c>
      <c r="V67" s="659">
        <v>0</v>
      </c>
      <c r="W67" s="659">
        <v>0</v>
      </c>
      <c r="X67" s="659">
        <v>0</v>
      </c>
      <c r="Y67" s="658">
        <v>0</v>
      </c>
      <c r="Z67" s="659">
        <v>0</v>
      </c>
      <c r="AA67" s="659">
        <v>0</v>
      </c>
      <c r="AB67" s="659">
        <v>0</v>
      </c>
      <c r="AC67" s="659">
        <v>0</v>
      </c>
      <c r="AD67" s="659">
        <v>0</v>
      </c>
      <c r="AE67" s="658">
        <v>0</v>
      </c>
      <c r="AF67" s="659">
        <v>0</v>
      </c>
      <c r="AG67" s="659">
        <v>0</v>
      </c>
      <c r="AH67" s="659">
        <v>0</v>
      </c>
      <c r="AI67" s="659">
        <v>0</v>
      </c>
      <c r="AJ67" s="659">
        <v>0</v>
      </c>
      <c r="AK67" s="658">
        <v>0</v>
      </c>
      <c r="AL67" s="659">
        <v>0</v>
      </c>
      <c r="AM67" s="659">
        <v>0</v>
      </c>
      <c r="AN67" s="659">
        <v>0</v>
      </c>
      <c r="AO67" s="659">
        <v>0</v>
      </c>
      <c r="AP67" s="659">
        <v>0</v>
      </c>
      <c r="AQ67" s="658">
        <v>0</v>
      </c>
      <c r="AR67" s="659">
        <v>0</v>
      </c>
      <c r="AS67" s="659">
        <v>0</v>
      </c>
      <c r="AT67" s="659">
        <v>0</v>
      </c>
      <c r="AU67" s="659">
        <v>0</v>
      </c>
      <c r="AV67" s="659">
        <v>0</v>
      </c>
      <c r="AW67" s="658">
        <v>0</v>
      </c>
      <c r="AX67" s="659">
        <v>0</v>
      </c>
      <c r="AY67" s="659">
        <v>0</v>
      </c>
      <c r="AZ67" s="659">
        <v>0</v>
      </c>
      <c r="BA67" s="659">
        <v>0</v>
      </c>
      <c r="BB67" s="659">
        <v>0</v>
      </c>
      <c r="BC67" s="658">
        <v>0</v>
      </c>
      <c r="BD67" s="659">
        <v>0</v>
      </c>
      <c r="BE67" s="659">
        <v>0</v>
      </c>
      <c r="BF67" s="659">
        <v>0</v>
      </c>
      <c r="BG67" s="659">
        <v>0</v>
      </c>
      <c r="BH67" s="659">
        <v>0</v>
      </c>
      <c r="BI67" s="658">
        <v>0</v>
      </c>
      <c r="BJ67" s="659">
        <v>0</v>
      </c>
      <c r="BK67" s="659">
        <v>0</v>
      </c>
      <c r="BL67" s="659">
        <v>0</v>
      </c>
      <c r="BM67" s="659">
        <v>0</v>
      </c>
      <c r="BN67" s="659">
        <v>0</v>
      </c>
      <c r="BO67" s="658">
        <v>0</v>
      </c>
      <c r="BP67" s="659">
        <v>0</v>
      </c>
      <c r="BQ67" s="659">
        <v>0</v>
      </c>
      <c r="BR67" s="659">
        <v>0</v>
      </c>
      <c r="BS67" s="659">
        <v>0</v>
      </c>
      <c r="BT67" s="659">
        <v>0</v>
      </c>
      <c r="BU67" s="658">
        <v>0</v>
      </c>
      <c r="BV67" s="659">
        <v>0</v>
      </c>
      <c r="BW67" s="659">
        <v>0</v>
      </c>
      <c r="BX67" s="659">
        <v>0</v>
      </c>
      <c r="BY67" s="659">
        <v>0</v>
      </c>
      <c r="BZ67" s="659">
        <v>0</v>
      </c>
      <c r="CA67" s="658">
        <v>0</v>
      </c>
      <c r="CB67" s="659">
        <v>0</v>
      </c>
      <c r="CC67" s="659">
        <v>0</v>
      </c>
      <c r="CD67" s="659">
        <v>0</v>
      </c>
      <c r="CE67" s="659">
        <v>0</v>
      </c>
      <c r="CF67" s="659">
        <v>0</v>
      </c>
      <c r="CG67" s="658">
        <v>0</v>
      </c>
      <c r="CH67" s="659">
        <v>0</v>
      </c>
      <c r="CI67" s="659">
        <v>0</v>
      </c>
      <c r="CJ67" s="659">
        <v>0</v>
      </c>
      <c r="CK67" s="659">
        <v>0</v>
      </c>
      <c r="CL67" s="659">
        <v>0</v>
      </c>
      <c r="CM67" s="658">
        <v>0</v>
      </c>
      <c r="CN67" s="659">
        <v>0</v>
      </c>
      <c r="CO67" s="659">
        <v>0</v>
      </c>
      <c r="CP67" s="659">
        <v>0</v>
      </c>
      <c r="CQ67" s="659">
        <v>0</v>
      </c>
      <c r="CR67" s="659">
        <v>0</v>
      </c>
      <c r="CS67" s="658">
        <v>0</v>
      </c>
      <c r="CT67" s="659">
        <v>0</v>
      </c>
      <c r="CU67" s="659">
        <v>0</v>
      </c>
      <c r="CV67" s="659">
        <v>0</v>
      </c>
      <c r="CW67" s="659">
        <v>0</v>
      </c>
      <c r="CX67" s="659">
        <v>0</v>
      </c>
      <c r="CY67" s="658">
        <v>0</v>
      </c>
      <c r="CZ67" s="659">
        <v>0</v>
      </c>
      <c r="DA67" s="659">
        <v>0</v>
      </c>
      <c r="DB67" s="659">
        <v>0</v>
      </c>
      <c r="DC67" s="659">
        <v>0</v>
      </c>
      <c r="DD67" s="659">
        <v>0</v>
      </c>
      <c r="DE67" s="658">
        <v>0</v>
      </c>
      <c r="DF67" s="659">
        <v>0</v>
      </c>
      <c r="DG67" s="659">
        <v>0</v>
      </c>
      <c r="DH67" s="659">
        <v>0</v>
      </c>
      <c r="DI67" s="659">
        <v>0</v>
      </c>
      <c r="DJ67" s="659">
        <v>0</v>
      </c>
      <c r="DK67" s="658">
        <v>0</v>
      </c>
      <c r="DL67" s="658">
        <v>0</v>
      </c>
      <c r="DM67" s="659">
        <v>0</v>
      </c>
      <c r="DN67" s="659">
        <v>0</v>
      </c>
      <c r="DO67" s="659">
        <v>0</v>
      </c>
      <c r="DP67" s="659">
        <v>0</v>
      </c>
      <c r="DQ67" s="658">
        <v>0</v>
      </c>
      <c r="DR67" s="659">
        <v>0</v>
      </c>
      <c r="DS67" s="659">
        <v>0</v>
      </c>
      <c r="DT67" s="659">
        <v>0</v>
      </c>
      <c r="DU67" s="659">
        <v>0</v>
      </c>
      <c r="DV67" s="659">
        <v>0</v>
      </c>
      <c r="DW67" s="658">
        <v>0</v>
      </c>
      <c r="DX67" s="659">
        <v>0</v>
      </c>
      <c r="DY67" s="659">
        <v>0</v>
      </c>
      <c r="DZ67" s="659">
        <v>0</v>
      </c>
      <c r="EA67" s="659">
        <v>0</v>
      </c>
      <c r="EB67" s="659">
        <v>0</v>
      </c>
      <c r="EC67" s="658">
        <v>0</v>
      </c>
      <c r="ED67" s="659">
        <v>0</v>
      </c>
      <c r="EE67" s="659">
        <v>0</v>
      </c>
      <c r="EF67" s="659">
        <v>0</v>
      </c>
      <c r="EG67" s="659">
        <v>0</v>
      </c>
      <c r="EH67" s="659">
        <v>0</v>
      </c>
      <c r="EI67" s="658">
        <v>0</v>
      </c>
      <c r="EJ67" s="659">
        <v>0</v>
      </c>
      <c r="EK67" s="659">
        <v>0</v>
      </c>
      <c r="EL67" s="659">
        <v>0</v>
      </c>
      <c r="EM67" s="659">
        <v>0</v>
      </c>
      <c r="EN67" s="659">
        <v>0</v>
      </c>
      <c r="EO67" s="658">
        <v>0</v>
      </c>
      <c r="EP67" s="659">
        <v>0</v>
      </c>
      <c r="EQ67" s="659">
        <v>0</v>
      </c>
      <c r="ER67" s="659">
        <v>0</v>
      </c>
      <c r="ES67" s="659">
        <f>EM67+EG67+EA67+DU67+DO67+DI67+CW67+CQ67+CK67+CE67+W67+BY67+BS67+BM67+BG67+BA67+DC67+AU67+AO67+AI67+AC67+Q67+K67</f>
        <v>0</v>
      </c>
      <c r="ET67" s="659">
        <f>L67+R67+AD67+AJ67+AP67+AV67+BB67+BH67+BN67+BT67+BZ67+X67+CF67+CL67+CR67+CX67+DD67+DJ67+DP67+DV67+EB67+EH67+EN67</f>
        <v>0</v>
      </c>
      <c r="EU67" s="658">
        <v>0</v>
      </c>
      <c r="EV67" s="659">
        <v>0</v>
      </c>
      <c r="EW67" s="659">
        <v>0</v>
      </c>
      <c r="EX67" s="659">
        <v>0</v>
      </c>
      <c r="EY67" s="659">
        <f t="shared" si="12"/>
        <v>0</v>
      </c>
      <c r="EZ67" s="659">
        <f t="shared" si="12"/>
        <v>0</v>
      </c>
      <c r="FA67" s="658">
        <v>0</v>
      </c>
      <c r="FJ67" s="692"/>
    </row>
    <row r="68" spans="1:166" x14ac:dyDescent="0.2">
      <c r="A68" s="648" t="s">
        <v>188</v>
      </c>
      <c r="B68" s="659">
        <v>0</v>
      </c>
      <c r="C68" s="658">
        <v>0</v>
      </c>
      <c r="D68" s="658">
        <v>0</v>
      </c>
      <c r="E68" s="658">
        <v>0</v>
      </c>
      <c r="F68" s="658">
        <v>0</v>
      </c>
      <c r="G68" s="658">
        <v>0</v>
      </c>
      <c r="H68" s="659">
        <v>0</v>
      </c>
      <c r="I68" s="659">
        <v>0</v>
      </c>
      <c r="J68" s="659">
        <v>0</v>
      </c>
      <c r="K68" s="659">
        <v>0</v>
      </c>
      <c r="L68" s="659">
        <v>0</v>
      </c>
      <c r="M68" s="658">
        <v>0</v>
      </c>
      <c r="N68" s="659">
        <v>0</v>
      </c>
      <c r="O68" s="659">
        <v>0</v>
      </c>
      <c r="P68" s="659">
        <v>0</v>
      </c>
      <c r="Q68" s="659">
        <v>0</v>
      </c>
      <c r="R68" s="659">
        <v>0</v>
      </c>
      <c r="S68" s="658">
        <v>0</v>
      </c>
      <c r="T68" s="659">
        <v>0</v>
      </c>
      <c r="U68" s="659">
        <v>0</v>
      </c>
      <c r="V68" s="659">
        <v>0</v>
      </c>
      <c r="W68" s="659">
        <v>0</v>
      </c>
      <c r="X68" s="659">
        <v>0</v>
      </c>
      <c r="Y68" s="658">
        <v>0</v>
      </c>
      <c r="Z68" s="659">
        <v>0</v>
      </c>
      <c r="AA68" s="659">
        <v>0</v>
      </c>
      <c r="AB68" s="659">
        <v>0</v>
      </c>
      <c r="AC68" s="659">
        <v>0</v>
      </c>
      <c r="AD68" s="659">
        <v>0</v>
      </c>
      <c r="AE68" s="658">
        <v>0</v>
      </c>
      <c r="AF68" s="659">
        <v>0</v>
      </c>
      <c r="AG68" s="659">
        <v>0</v>
      </c>
      <c r="AH68" s="659">
        <v>0</v>
      </c>
      <c r="AI68" s="659">
        <v>0</v>
      </c>
      <c r="AJ68" s="659">
        <v>0</v>
      </c>
      <c r="AK68" s="658">
        <v>0</v>
      </c>
      <c r="AL68" s="659">
        <v>0</v>
      </c>
      <c r="AM68" s="659">
        <v>0</v>
      </c>
      <c r="AN68" s="659">
        <v>0</v>
      </c>
      <c r="AO68" s="659">
        <v>0</v>
      </c>
      <c r="AP68" s="659">
        <v>0</v>
      </c>
      <c r="AQ68" s="658">
        <v>0</v>
      </c>
      <c r="AR68" s="659">
        <v>0</v>
      </c>
      <c r="AS68" s="659">
        <v>0</v>
      </c>
      <c r="AT68" s="659">
        <v>0</v>
      </c>
      <c r="AU68" s="659">
        <v>0</v>
      </c>
      <c r="AV68" s="659">
        <v>0</v>
      </c>
      <c r="AW68" s="658">
        <v>0</v>
      </c>
      <c r="AX68" s="659">
        <v>0</v>
      </c>
      <c r="AY68" s="659">
        <v>0</v>
      </c>
      <c r="AZ68" s="659">
        <v>0</v>
      </c>
      <c r="BA68" s="659">
        <v>0</v>
      </c>
      <c r="BB68" s="659">
        <v>0</v>
      </c>
      <c r="BC68" s="658">
        <v>0</v>
      </c>
      <c r="BD68" s="659">
        <v>0</v>
      </c>
      <c r="BE68" s="659">
        <v>0</v>
      </c>
      <c r="BF68" s="659">
        <v>0</v>
      </c>
      <c r="BG68" s="659">
        <v>0</v>
      </c>
      <c r="BH68" s="659">
        <v>0</v>
      </c>
      <c r="BI68" s="658">
        <v>0</v>
      </c>
      <c r="BJ68" s="659">
        <v>0</v>
      </c>
      <c r="BK68" s="659">
        <v>0</v>
      </c>
      <c r="BL68" s="659">
        <v>0</v>
      </c>
      <c r="BM68" s="659">
        <v>0</v>
      </c>
      <c r="BN68" s="659">
        <v>0</v>
      </c>
      <c r="BO68" s="658">
        <v>0</v>
      </c>
      <c r="BP68" s="659">
        <v>0</v>
      </c>
      <c r="BQ68" s="659">
        <v>0</v>
      </c>
      <c r="BR68" s="659">
        <v>0</v>
      </c>
      <c r="BS68" s="659">
        <v>0</v>
      </c>
      <c r="BT68" s="659">
        <v>0</v>
      </c>
      <c r="BU68" s="658">
        <v>0</v>
      </c>
      <c r="BV68" s="659">
        <v>0</v>
      </c>
      <c r="BW68" s="659">
        <v>0</v>
      </c>
      <c r="BX68" s="659">
        <v>0</v>
      </c>
      <c r="BY68" s="659">
        <v>0</v>
      </c>
      <c r="BZ68" s="659">
        <v>0</v>
      </c>
      <c r="CA68" s="658">
        <v>0</v>
      </c>
      <c r="CB68" s="659">
        <v>0</v>
      </c>
      <c r="CC68" s="659">
        <v>0</v>
      </c>
      <c r="CD68" s="659">
        <v>0</v>
      </c>
      <c r="CE68" s="659">
        <v>0</v>
      </c>
      <c r="CF68" s="659">
        <v>0</v>
      </c>
      <c r="CG68" s="658">
        <v>0</v>
      </c>
      <c r="CH68" s="659">
        <v>0</v>
      </c>
      <c r="CI68" s="659">
        <v>0</v>
      </c>
      <c r="CJ68" s="659">
        <v>0</v>
      </c>
      <c r="CK68" s="659">
        <v>0</v>
      </c>
      <c r="CL68" s="659">
        <v>0</v>
      </c>
      <c r="CM68" s="658">
        <v>0</v>
      </c>
      <c r="CN68" s="659">
        <v>0</v>
      </c>
      <c r="CO68" s="659">
        <v>0</v>
      </c>
      <c r="CP68" s="659">
        <v>0</v>
      </c>
      <c r="CQ68" s="659">
        <v>0</v>
      </c>
      <c r="CR68" s="659">
        <v>0</v>
      </c>
      <c r="CS68" s="658">
        <v>0</v>
      </c>
      <c r="CT68" s="659">
        <v>0</v>
      </c>
      <c r="CU68" s="659">
        <v>0</v>
      </c>
      <c r="CV68" s="659">
        <v>0</v>
      </c>
      <c r="CW68" s="659">
        <v>0</v>
      </c>
      <c r="CX68" s="659">
        <v>0</v>
      </c>
      <c r="CY68" s="658">
        <v>0</v>
      </c>
      <c r="CZ68" s="659">
        <v>0</v>
      </c>
      <c r="DA68" s="659">
        <v>0</v>
      </c>
      <c r="DB68" s="659">
        <v>0</v>
      </c>
      <c r="DC68" s="659">
        <v>0</v>
      </c>
      <c r="DD68" s="659">
        <v>0</v>
      </c>
      <c r="DE68" s="658">
        <v>0</v>
      </c>
      <c r="DF68" s="659">
        <v>0</v>
      </c>
      <c r="DG68" s="659">
        <v>0</v>
      </c>
      <c r="DH68" s="659">
        <v>0</v>
      </c>
      <c r="DI68" s="659">
        <v>0</v>
      </c>
      <c r="DJ68" s="659">
        <v>0</v>
      </c>
      <c r="DK68" s="658">
        <v>0</v>
      </c>
      <c r="DL68" s="658">
        <v>0</v>
      </c>
      <c r="DM68" s="659">
        <v>0</v>
      </c>
      <c r="DN68" s="659">
        <v>0</v>
      </c>
      <c r="DO68" s="659">
        <v>0</v>
      </c>
      <c r="DP68" s="659">
        <v>0</v>
      </c>
      <c r="DQ68" s="658">
        <v>0</v>
      </c>
      <c r="DR68" s="659">
        <v>0</v>
      </c>
      <c r="DS68" s="659">
        <v>0</v>
      </c>
      <c r="DT68" s="659">
        <v>0</v>
      </c>
      <c r="DU68" s="659">
        <v>0</v>
      </c>
      <c r="DV68" s="659">
        <v>0</v>
      </c>
      <c r="DW68" s="658">
        <v>0</v>
      </c>
      <c r="DX68" s="659">
        <v>0</v>
      </c>
      <c r="DY68" s="659">
        <v>0</v>
      </c>
      <c r="DZ68" s="659">
        <v>0</v>
      </c>
      <c r="EA68" s="659">
        <v>0</v>
      </c>
      <c r="EB68" s="659">
        <v>0</v>
      </c>
      <c r="EC68" s="658">
        <v>0</v>
      </c>
      <c r="ED68" s="659">
        <v>0</v>
      </c>
      <c r="EE68" s="659">
        <v>0</v>
      </c>
      <c r="EF68" s="659">
        <v>0</v>
      </c>
      <c r="EG68" s="659">
        <v>0</v>
      </c>
      <c r="EH68" s="659">
        <v>0</v>
      </c>
      <c r="EI68" s="658">
        <v>0</v>
      </c>
      <c r="EJ68" s="659">
        <v>0</v>
      </c>
      <c r="EK68" s="659">
        <v>0</v>
      </c>
      <c r="EL68" s="659">
        <v>0</v>
      </c>
      <c r="EM68" s="659">
        <v>0</v>
      </c>
      <c r="EN68" s="659">
        <v>0</v>
      </c>
      <c r="EO68" s="658">
        <v>0</v>
      </c>
      <c r="EP68" s="659">
        <v>0</v>
      </c>
      <c r="EQ68" s="659">
        <v>0</v>
      </c>
      <c r="ER68" s="659">
        <v>0</v>
      </c>
      <c r="ES68" s="659">
        <f>EM68+EG68+EA68+DU68+DO68+DI68+CW68+CQ68+CK68+CE68+W68+BY68+BS68+BM68+BG68+BA68+DC68+AU68+AO68+AI68+AC68+Q68+K68</f>
        <v>0</v>
      </c>
      <c r="ET68" s="659">
        <f>L68+R68+AD68+AJ68+AP68+AV68+BB68+BH68+BN68+BT68+BZ68+X68+CF68+CL68+CR68+CX68+DD68+DJ68+DP68+DV68+EB68+EH68+EN68</f>
        <v>0</v>
      </c>
      <c r="EU68" s="658">
        <v>0</v>
      </c>
      <c r="EV68" s="659">
        <v>0</v>
      </c>
      <c r="EW68" s="659">
        <v>0</v>
      </c>
      <c r="EX68" s="659">
        <v>0</v>
      </c>
      <c r="EY68" s="659">
        <f t="shared" si="12"/>
        <v>0</v>
      </c>
      <c r="EZ68" s="659">
        <f t="shared" si="12"/>
        <v>0</v>
      </c>
      <c r="FA68" s="658">
        <v>0</v>
      </c>
      <c r="FJ68" s="692"/>
    </row>
    <row r="69" spans="1:166" x14ac:dyDescent="0.2">
      <c r="A69" s="648" t="s">
        <v>197</v>
      </c>
      <c r="B69" s="659">
        <v>0</v>
      </c>
      <c r="C69" s="658">
        <v>0</v>
      </c>
      <c r="D69" s="658">
        <v>0</v>
      </c>
      <c r="E69" s="658">
        <v>0</v>
      </c>
      <c r="F69" s="658">
        <v>0</v>
      </c>
      <c r="G69" s="658">
        <v>0</v>
      </c>
      <c r="H69" s="659">
        <v>0</v>
      </c>
      <c r="I69" s="659">
        <v>0</v>
      </c>
      <c r="J69" s="659">
        <v>0</v>
      </c>
      <c r="K69" s="659">
        <v>0</v>
      </c>
      <c r="L69" s="659">
        <v>0</v>
      </c>
      <c r="M69" s="658">
        <v>0</v>
      </c>
      <c r="N69" s="659">
        <v>0</v>
      </c>
      <c r="O69" s="659">
        <v>0</v>
      </c>
      <c r="P69" s="659">
        <v>0</v>
      </c>
      <c r="Q69" s="659">
        <v>0</v>
      </c>
      <c r="R69" s="659">
        <v>0</v>
      </c>
      <c r="S69" s="658">
        <v>0</v>
      </c>
      <c r="T69" s="659">
        <v>0</v>
      </c>
      <c r="U69" s="659">
        <v>0</v>
      </c>
      <c r="V69" s="659">
        <v>0</v>
      </c>
      <c r="W69" s="659">
        <v>0</v>
      </c>
      <c r="X69" s="659">
        <v>0</v>
      </c>
      <c r="Y69" s="658">
        <v>0</v>
      </c>
      <c r="Z69" s="659">
        <v>0</v>
      </c>
      <c r="AA69" s="659">
        <v>0</v>
      </c>
      <c r="AB69" s="659">
        <v>0</v>
      </c>
      <c r="AC69" s="659">
        <v>0</v>
      </c>
      <c r="AD69" s="659">
        <v>0</v>
      </c>
      <c r="AE69" s="658">
        <v>0</v>
      </c>
      <c r="AF69" s="659">
        <v>0</v>
      </c>
      <c r="AG69" s="659">
        <v>0</v>
      </c>
      <c r="AH69" s="659">
        <v>0</v>
      </c>
      <c r="AI69" s="659">
        <v>0</v>
      </c>
      <c r="AJ69" s="659">
        <v>0</v>
      </c>
      <c r="AK69" s="658">
        <v>0</v>
      </c>
      <c r="AL69" s="659">
        <v>0</v>
      </c>
      <c r="AM69" s="659">
        <v>0</v>
      </c>
      <c r="AN69" s="659">
        <v>0</v>
      </c>
      <c r="AO69" s="659">
        <v>0</v>
      </c>
      <c r="AP69" s="659">
        <v>0</v>
      </c>
      <c r="AQ69" s="658">
        <v>0</v>
      </c>
      <c r="AR69" s="659">
        <v>0</v>
      </c>
      <c r="AS69" s="659">
        <v>0</v>
      </c>
      <c r="AT69" s="659">
        <v>0</v>
      </c>
      <c r="AU69" s="659">
        <v>0</v>
      </c>
      <c r="AV69" s="659">
        <v>0</v>
      </c>
      <c r="AW69" s="658">
        <v>0</v>
      </c>
      <c r="AX69" s="659">
        <v>0</v>
      </c>
      <c r="AY69" s="659">
        <v>0</v>
      </c>
      <c r="AZ69" s="659">
        <v>0</v>
      </c>
      <c r="BA69" s="659">
        <v>0</v>
      </c>
      <c r="BB69" s="659">
        <v>0</v>
      </c>
      <c r="BC69" s="658">
        <v>0</v>
      </c>
      <c r="BD69" s="659">
        <v>0</v>
      </c>
      <c r="BE69" s="659">
        <v>0</v>
      </c>
      <c r="BF69" s="659">
        <v>0</v>
      </c>
      <c r="BG69" s="659">
        <v>0</v>
      </c>
      <c r="BH69" s="659">
        <v>0</v>
      </c>
      <c r="BI69" s="658">
        <v>0</v>
      </c>
      <c r="BJ69" s="659">
        <v>0</v>
      </c>
      <c r="BK69" s="659">
        <v>0</v>
      </c>
      <c r="BL69" s="659">
        <v>0</v>
      </c>
      <c r="BM69" s="659">
        <v>0</v>
      </c>
      <c r="BN69" s="659">
        <v>0</v>
      </c>
      <c r="BO69" s="658">
        <v>0</v>
      </c>
      <c r="BP69" s="659">
        <v>0</v>
      </c>
      <c r="BQ69" s="659">
        <v>0</v>
      </c>
      <c r="BR69" s="659">
        <v>0</v>
      </c>
      <c r="BS69" s="659">
        <v>0</v>
      </c>
      <c r="BT69" s="659">
        <v>0</v>
      </c>
      <c r="BU69" s="658">
        <v>0</v>
      </c>
      <c r="BV69" s="659">
        <v>0</v>
      </c>
      <c r="BW69" s="659">
        <v>0</v>
      </c>
      <c r="BX69" s="659">
        <v>0</v>
      </c>
      <c r="BY69" s="659">
        <v>0</v>
      </c>
      <c r="BZ69" s="659">
        <v>0</v>
      </c>
      <c r="CA69" s="658">
        <v>0</v>
      </c>
      <c r="CB69" s="659">
        <v>0</v>
      </c>
      <c r="CC69" s="659">
        <v>0</v>
      </c>
      <c r="CD69" s="659">
        <v>0</v>
      </c>
      <c r="CE69" s="659">
        <v>0</v>
      </c>
      <c r="CF69" s="659">
        <v>0</v>
      </c>
      <c r="CG69" s="658">
        <v>0</v>
      </c>
      <c r="CH69" s="659">
        <v>0</v>
      </c>
      <c r="CI69" s="659">
        <v>0</v>
      </c>
      <c r="CJ69" s="659">
        <v>0</v>
      </c>
      <c r="CK69" s="659">
        <v>0</v>
      </c>
      <c r="CL69" s="659">
        <v>0</v>
      </c>
      <c r="CM69" s="658">
        <v>0</v>
      </c>
      <c r="CN69" s="659">
        <v>0</v>
      </c>
      <c r="CO69" s="659">
        <v>0</v>
      </c>
      <c r="CP69" s="659">
        <v>0</v>
      </c>
      <c r="CQ69" s="659">
        <v>0</v>
      </c>
      <c r="CR69" s="659"/>
      <c r="CS69" s="658">
        <v>0</v>
      </c>
      <c r="CT69" s="659">
        <v>0</v>
      </c>
      <c r="CU69" s="659">
        <v>0</v>
      </c>
      <c r="CV69" s="659">
        <v>0</v>
      </c>
      <c r="CW69" s="659">
        <v>0</v>
      </c>
      <c r="CX69" s="659">
        <v>0</v>
      </c>
      <c r="CY69" s="658">
        <v>0</v>
      </c>
      <c r="CZ69" s="659">
        <v>0</v>
      </c>
      <c r="DA69" s="659">
        <v>0</v>
      </c>
      <c r="DB69" s="659">
        <v>0</v>
      </c>
      <c r="DC69" s="659">
        <v>0</v>
      </c>
      <c r="DD69" s="659">
        <v>0</v>
      </c>
      <c r="DE69" s="658">
        <v>0</v>
      </c>
      <c r="DF69" s="659">
        <v>0</v>
      </c>
      <c r="DG69" s="659">
        <v>0</v>
      </c>
      <c r="DH69" s="659">
        <v>0</v>
      </c>
      <c r="DI69" s="659">
        <v>0</v>
      </c>
      <c r="DJ69" s="659">
        <v>0</v>
      </c>
      <c r="DK69" s="658">
        <v>0</v>
      </c>
      <c r="DL69" s="658">
        <v>0</v>
      </c>
      <c r="DM69" s="659">
        <v>0</v>
      </c>
      <c r="DN69" s="659">
        <v>0</v>
      </c>
      <c r="DO69" s="659">
        <v>0</v>
      </c>
      <c r="DP69" s="659">
        <v>0</v>
      </c>
      <c r="DQ69" s="658">
        <v>0</v>
      </c>
      <c r="DR69" s="659">
        <v>0</v>
      </c>
      <c r="DS69" s="659">
        <v>0</v>
      </c>
      <c r="DT69" s="659">
        <v>0</v>
      </c>
      <c r="DU69" s="659">
        <v>0</v>
      </c>
      <c r="DV69" s="659">
        <v>0</v>
      </c>
      <c r="DW69" s="658">
        <v>0</v>
      </c>
      <c r="DX69" s="659">
        <v>0</v>
      </c>
      <c r="DY69" s="659">
        <v>0</v>
      </c>
      <c r="DZ69" s="659">
        <v>0</v>
      </c>
      <c r="EA69" s="659">
        <v>0</v>
      </c>
      <c r="EB69" s="659">
        <v>0</v>
      </c>
      <c r="EC69" s="658">
        <v>0</v>
      </c>
      <c r="ED69" s="659">
        <v>0</v>
      </c>
      <c r="EE69" s="659">
        <v>0</v>
      </c>
      <c r="EF69" s="659">
        <v>0</v>
      </c>
      <c r="EG69" s="659">
        <v>0</v>
      </c>
      <c r="EH69" s="659">
        <v>0</v>
      </c>
      <c r="EI69" s="658">
        <v>0</v>
      </c>
      <c r="EJ69" s="659">
        <v>0</v>
      </c>
      <c r="EK69" s="659">
        <v>0</v>
      </c>
      <c r="EL69" s="659">
        <v>0</v>
      </c>
      <c r="EM69" s="659">
        <v>0</v>
      </c>
      <c r="EN69" s="659">
        <v>0</v>
      </c>
      <c r="EO69" s="658">
        <v>0</v>
      </c>
      <c r="EP69" s="659">
        <v>0</v>
      </c>
      <c r="EQ69" s="659">
        <v>0</v>
      </c>
      <c r="ER69" s="659">
        <v>0</v>
      </c>
      <c r="ES69" s="659">
        <f>EM69+EG69+EA69+DU69+DO69+DI69+CW69+CQ69+CK69+CE69+W69+BY69+BS69+BM69+BG69+BA69+DC69+AU69+AO69+AI69+AC69+Q69+K69</f>
        <v>0</v>
      </c>
      <c r="ET69" s="659">
        <f>L69+R69+AD69+AJ69+AP69+AV69+BB69+BH69+BN69+BT69+BZ69+X69+CF69+CL69+CR69+CX69+DD69+DJ69+DP69+DV69+EB69+EH69+EN69</f>
        <v>0</v>
      </c>
      <c r="EU69" s="658">
        <v>0</v>
      </c>
      <c r="EV69" s="659">
        <v>0</v>
      </c>
      <c r="EW69" s="659">
        <v>0</v>
      </c>
      <c r="EX69" s="659">
        <v>0</v>
      </c>
      <c r="EY69" s="659">
        <f t="shared" si="12"/>
        <v>0</v>
      </c>
      <c r="EZ69" s="659">
        <f t="shared" si="12"/>
        <v>0</v>
      </c>
      <c r="FA69" s="658">
        <v>0</v>
      </c>
      <c r="FJ69" s="692"/>
    </row>
    <row r="70" spans="1:166" x14ac:dyDescent="0.2">
      <c r="A70" s="647" t="s">
        <v>196</v>
      </c>
      <c r="B70" s="659"/>
      <c r="C70" s="658"/>
      <c r="D70" s="658"/>
      <c r="E70" s="658"/>
      <c r="F70" s="658"/>
      <c r="G70" s="658"/>
      <c r="H70" s="695"/>
      <c r="I70" s="695"/>
      <c r="J70" s="695"/>
      <c r="K70" s="695"/>
      <c r="L70" s="695"/>
      <c r="M70" s="658"/>
      <c r="N70" s="659"/>
      <c r="O70" s="659"/>
      <c r="P70" s="659"/>
      <c r="Q70" s="659"/>
      <c r="R70" s="659"/>
      <c r="S70" s="658"/>
      <c r="T70" s="659"/>
      <c r="U70" s="659"/>
      <c r="V70" s="659"/>
      <c r="W70" s="659"/>
      <c r="X70" s="659"/>
      <c r="Y70" s="658"/>
      <c r="Z70" s="659"/>
      <c r="AA70" s="659"/>
      <c r="AB70" s="659"/>
      <c r="AC70" s="659"/>
      <c r="AD70" s="659"/>
      <c r="AE70" s="658"/>
      <c r="AF70" s="659"/>
      <c r="AG70" s="659"/>
      <c r="AH70" s="659"/>
      <c r="AI70" s="659"/>
      <c r="AJ70" s="659"/>
      <c r="AK70" s="658">
        <v>0</v>
      </c>
      <c r="AL70" s="659"/>
      <c r="AM70" s="659"/>
      <c r="AN70" s="659"/>
      <c r="AO70" s="659"/>
      <c r="AP70" s="659"/>
      <c r="AQ70" s="658"/>
      <c r="AR70" s="659"/>
      <c r="AS70" s="659"/>
      <c r="AT70" s="659"/>
      <c r="AU70" s="659"/>
      <c r="AV70" s="659"/>
      <c r="AW70" s="658"/>
      <c r="AX70" s="659" t="s">
        <v>191</v>
      </c>
      <c r="AY70" s="659" t="s">
        <v>191</v>
      </c>
      <c r="AZ70" s="659" t="s">
        <v>191</v>
      </c>
      <c r="BA70" s="659" t="s">
        <v>191</v>
      </c>
      <c r="BB70" s="659"/>
      <c r="BC70" s="658" t="s">
        <v>191</v>
      </c>
      <c r="BD70" s="659"/>
      <c r="BE70" s="659"/>
      <c r="BF70" s="659"/>
      <c r="BG70" s="659"/>
      <c r="BH70" s="659"/>
      <c r="BI70" s="658"/>
      <c r="BJ70" s="659"/>
      <c r="BK70" s="659"/>
      <c r="BL70" s="659"/>
      <c r="BM70" s="659"/>
      <c r="BN70" s="659"/>
      <c r="BO70" s="658"/>
      <c r="BP70" s="659"/>
      <c r="BQ70" s="659"/>
      <c r="BR70" s="659"/>
      <c r="BS70" s="659"/>
      <c r="BT70" s="659"/>
      <c r="BU70" s="658"/>
      <c r="BV70" s="659"/>
      <c r="BW70" s="659"/>
      <c r="BX70" s="659"/>
      <c r="BY70" s="659"/>
      <c r="BZ70" s="659"/>
      <c r="CA70" s="658"/>
      <c r="CB70" s="659"/>
      <c r="CC70" s="659"/>
      <c r="CD70" s="659"/>
      <c r="CE70" s="659"/>
      <c r="CF70" s="659"/>
      <c r="CG70" s="658"/>
      <c r="CH70" s="659"/>
      <c r="CI70" s="659"/>
      <c r="CJ70" s="659"/>
      <c r="CK70" s="659"/>
      <c r="CL70" s="659"/>
      <c r="CM70" s="658"/>
      <c r="CN70" s="659"/>
      <c r="CO70" s="659"/>
      <c r="CP70" s="659"/>
      <c r="CQ70" s="659"/>
      <c r="CR70" s="659"/>
      <c r="CS70" s="658"/>
      <c r="CT70" s="659"/>
      <c r="CU70" s="659"/>
      <c r="CV70" s="659"/>
      <c r="CW70" s="659"/>
      <c r="CX70" s="659"/>
      <c r="CY70" s="658"/>
      <c r="CZ70" s="659"/>
      <c r="DA70" s="659"/>
      <c r="DB70" s="659"/>
      <c r="DC70" s="659"/>
      <c r="DD70" s="659"/>
      <c r="DE70" s="658"/>
      <c r="DF70" s="659"/>
      <c r="DG70" s="659"/>
      <c r="DH70" s="659"/>
      <c r="DI70" s="659"/>
      <c r="DJ70" s="659"/>
      <c r="DK70" s="658"/>
      <c r="DL70" s="658"/>
      <c r="DM70" s="659"/>
      <c r="DN70" s="659"/>
      <c r="DO70" s="659"/>
      <c r="DP70" s="659"/>
      <c r="DQ70" s="658"/>
      <c r="DR70" s="659"/>
      <c r="DS70" s="659"/>
      <c r="DT70" s="659"/>
      <c r="DU70" s="659"/>
      <c r="DV70" s="659"/>
      <c r="DW70" s="658"/>
      <c r="DX70" s="659"/>
      <c r="DY70" s="659"/>
      <c r="DZ70" s="659"/>
      <c r="EA70" s="659"/>
      <c r="EB70" s="659"/>
      <c r="EC70" s="658"/>
      <c r="ED70" s="659"/>
      <c r="EE70" s="659"/>
      <c r="EF70" s="659"/>
      <c r="EG70" s="659"/>
      <c r="EH70" s="659"/>
      <c r="EI70" s="658"/>
      <c r="EJ70" s="659"/>
      <c r="EK70" s="659"/>
      <c r="EL70" s="659"/>
      <c r="EM70" s="659"/>
      <c r="EN70" s="659"/>
      <c r="EO70" s="658"/>
      <c r="EP70" s="659"/>
      <c r="EQ70" s="659"/>
      <c r="ER70" s="659"/>
      <c r="ES70" s="659"/>
      <c r="ET70" s="659"/>
      <c r="EU70" s="658"/>
      <c r="EV70" s="659"/>
      <c r="EW70" s="659"/>
      <c r="EX70" s="659"/>
      <c r="EY70" s="659"/>
      <c r="EZ70" s="659"/>
      <c r="FA70" s="658"/>
      <c r="FJ70" s="692"/>
    </row>
    <row r="71" spans="1:166" x14ac:dyDescent="0.2">
      <c r="A71" s="648" t="s">
        <v>190</v>
      </c>
      <c r="B71" s="659">
        <v>0</v>
      </c>
      <c r="C71" s="658">
        <v>0</v>
      </c>
      <c r="D71" s="658">
        <v>0</v>
      </c>
      <c r="E71" s="658">
        <v>0</v>
      </c>
      <c r="F71" s="658">
        <v>0</v>
      </c>
      <c r="G71" s="658">
        <v>0</v>
      </c>
      <c r="H71" s="659">
        <v>0</v>
      </c>
      <c r="I71" s="659">
        <v>0</v>
      </c>
      <c r="J71" s="659">
        <v>0</v>
      </c>
      <c r="K71" s="659">
        <v>0</v>
      </c>
      <c r="L71" s="659">
        <v>0</v>
      </c>
      <c r="M71" s="658">
        <v>0</v>
      </c>
      <c r="N71" s="659">
        <v>0</v>
      </c>
      <c r="O71" s="659">
        <v>0</v>
      </c>
      <c r="P71" s="659">
        <v>0</v>
      </c>
      <c r="Q71" s="659">
        <v>0</v>
      </c>
      <c r="R71" s="659">
        <v>0</v>
      </c>
      <c r="S71" s="658">
        <v>0</v>
      </c>
      <c r="T71" s="659">
        <v>0</v>
      </c>
      <c r="U71" s="659">
        <v>0</v>
      </c>
      <c r="V71" s="659">
        <v>0</v>
      </c>
      <c r="W71" s="659">
        <v>0</v>
      </c>
      <c r="X71" s="659">
        <v>0</v>
      </c>
      <c r="Y71" s="658">
        <v>0</v>
      </c>
      <c r="Z71" s="659">
        <v>0</v>
      </c>
      <c r="AA71" s="659">
        <v>0</v>
      </c>
      <c r="AB71" s="659">
        <v>0</v>
      </c>
      <c r="AC71" s="659">
        <v>0</v>
      </c>
      <c r="AD71" s="659">
        <v>0</v>
      </c>
      <c r="AE71" s="658">
        <v>0</v>
      </c>
      <c r="AF71" s="659">
        <v>0</v>
      </c>
      <c r="AG71" s="659">
        <v>0</v>
      </c>
      <c r="AH71" s="659">
        <v>0</v>
      </c>
      <c r="AI71" s="659">
        <v>0</v>
      </c>
      <c r="AJ71" s="659">
        <v>0</v>
      </c>
      <c r="AK71" s="658">
        <v>0</v>
      </c>
      <c r="AL71" s="659">
        <v>0</v>
      </c>
      <c r="AM71" s="659">
        <v>0</v>
      </c>
      <c r="AN71" s="659">
        <v>0</v>
      </c>
      <c r="AO71" s="659">
        <v>0</v>
      </c>
      <c r="AP71" s="659">
        <v>0</v>
      </c>
      <c r="AQ71" s="658">
        <v>0</v>
      </c>
      <c r="AR71" s="659">
        <v>0</v>
      </c>
      <c r="AS71" s="659">
        <v>0</v>
      </c>
      <c r="AT71" s="659">
        <v>0</v>
      </c>
      <c r="AU71" s="659">
        <v>0</v>
      </c>
      <c r="AV71" s="659">
        <v>0</v>
      </c>
      <c r="AW71" s="658">
        <v>0</v>
      </c>
      <c r="AX71" s="659">
        <v>0</v>
      </c>
      <c r="AY71" s="659">
        <v>0</v>
      </c>
      <c r="AZ71" s="659">
        <v>0</v>
      </c>
      <c r="BA71" s="659">
        <v>0</v>
      </c>
      <c r="BB71" s="659">
        <v>0</v>
      </c>
      <c r="BC71" s="658">
        <v>0</v>
      </c>
      <c r="BD71" s="659">
        <v>0</v>
      </c>
      <c r="BE71" s="659">
        <v>0</v>
      </c>
      <c r="BF71" s="659">
        <v>0</v>
      </c>
      <c r="BG71" s="659">
        <v>0</v>
      </c>
      <c r="BH71" s="659">
        <v>0</v>
      </c>
      <c r="BI71" s="658">
        <v>0</v>
      </c>
      <c r="BJ71" s="659">
        <v>0</v>
      </c>
      <c r="BK71" s="659">
        <v>0</v>
      </c>
      <c r="BL71" s="659">
        <v>0</v>
      </c>
      <c r="BM71" s="659">
        <v>0</v>
      </c>
      <c r="BN71" s="659">
        <v>0</v>
      </c>
      <c r="BO71" s="658">
        <v>0</v>
      </c>
      <c r="BP71" s="659">
        <v>0</v>
      </c>
      <c r="BQ71" s="659">
        <v>0</v>
      </c>
      <c r="BR71" s="659">
        <v>0</v>
      </c>
      <c r="BS71" s="659">
        <v>0</v>
      </c>
      <c r="BT71" s="659">
        <v>0</v>
      </c>
      <c r="BU71" s="658">
        <v>0</v>
      </c>
      <c r="BV71" s="659">
        <v>0</v>
      </c>
      <c r="BW71" s="659">
        <v>0</v>
      </c>
      <c r="BX71" s="659">
        <v>0</v>
      </c>
      <c r="BY71" s="659">
        <v>0</v>
      </c>
      <c r="BZ71" s="659">
        <v>0</v>
      </c>
      <c r="CA71" s="658">
        <v>0</v>
      </c>
      <c r="CB71" s="659">
        <v>0</v>
      </c>
      <c r="CC71" s="659">
        <v>0</v>
      </c>
      <c r="CD71" s="659">
        <v>0</v>
      </c>
      <c r="CE71" s="659">
        <v>0</v>
      </c>
      <c r="CF71" s="659">
        <v>0</v>
      </c>
      <c r="CG71" s="658">
        <v>0</v>
      </c>
      <c r="CH71" s="659">
        <v>0</v>
      </c>
      <c r="CI71" s="659">
        <v>0</v>
      </c>
      <c r="CJ71" s="659">
        <v>0</v>
      </c>
      <c r="CK71" s="659">
        <v>0</v>
      </c>
      <c r="CL71" s="659">
        <v>0</v>
      </c>
      <c r="CM71" s="658">
        <v>0</v>
      </c>
      <c r="CN71" s="659">
        <v>0</v>
      </c>
      <c r="CO71" s="659">
        <v>0</v>
      </c>
      <c r="CP71" s="659">
        <v>0</v>
      </c>
      <c r="CQ71" s="659">
        <v>0</v>
      </c>
      <c r="CR71" s="659">
        <v>0</v>
      </c>
      <c r="CS71" s="658">
        <v>0</v>
      </c>
      <c r="CT71" s="659">
        <v>0</v>
      </c>
      <c r="CU71" s="659">
        <v>0</v>
      </c>
      <c r="CV71" s="659">
        <v>0</v>
      </c>
      <c r="CW71" s="659">
        <v>0</v>
      </c>
      <c r="CX71" s="659">
        <v>0</v>
      </c>
      <c r="CY71" s="658">
        <v>0</v>
      </c>
      <c r="CZ71" s="659">
        <v>0</v>
      </c>
      <c r="DA71" s="659">
        <v>0</v>
      </c>
      <c r="DB71" s="659">
        <v>0</v>
      </c>
      <c r="DC71" s="659">
        <v>0</v>
      </c>
      <c r="DD71" s="659">
        <v>0</v>
      </c>
      <c r="DE71" s="658">
        <v>0</v>
      </c>
      <c r="DF71" s="659">
        <v>0</v>
      </c>
      <c r="DG71" s="659">
        <v>0</v>
      </c>
      <c r="DH71" s="659">
        <v>0</v>
      </c>
      <c r="DI71" s="659">
        <v>0</v>
      </c>
      <c r="DJ71" s="659">
        <v>0</v>
      </c>
      <c r="DK71" s="658">
        <v>0</v>
      </c>
      <c r="DL71" s="658">
        <v>0</v>
      </c>
      <c r="DM71" s="659">
        <v>0</v>
      </c>
      <c r="DN71" s="659">
        <v>0</v>
      </c>
      <c r="DO71" s="659">
        <v>0</v>
      </c>
      <c r="DP71" s="659">
        <v>0</v>
      </c>
      <c r="DQ71" s="658">
        <v>0</v>
      </c>
      <c r="DR71" s="659">
        <v>0</v>
      </c>
      <c r="DS71" s="659">
        <v>0</v>
      </c>
      <c r="DT71" s="659">
        <v>0</v>
      </c>
      <c r="DU71" s="659">
        <v>0</v>
      </c>
      <c r="DV71" s="659">
        <v>0</v>
      </c>
      <c r="DW71" s="658">
        <v>0</v>
      </c>
      <c r="DX71" s="659">
        <v>0</v>
      </c>
      <c r="DY71" s="659">
        <v>0</v>
      </c>
      <c r="DZ71" s="659">
        <v>0</v>
      </c>
      <c r="EA71" s="659">
        <v>0</v>
      </c>
      <c r="EB71" s="659">
        <v>0</v>
      </c>
      <c r="EC71" s="658">
        <v>0</v>
      </c>
      <c r="ED71" s="659">
        <v>0</v>
      </c>
      <c r="EE71" s="659">
        <v>0</v>
      </c>
      <c r="EF71" s="659">
        <v>0</v>
      </c>
      <c r="EG71" s="659">
        <v>0</v>
      </c>
      <c r="EH71" s="659"/>
      <c r="EI71" s="658">
        <v>0</v>
      </c>
      <c r="EJ71" s="659">
        <v>0</v>
      </c>
      <c r="EK71" s="659">
        <v>0</v>
      </c>
      <c r="EL71" s="659">
        <v>0</v>
      </c>
      <c r="EM71" s="659">
        <v>0</v>
      </c>
      <c r="EN71" s="659">
        <v>0</v>
      </c>
      <c r="EO71" s="658">
        <v>0</v>
      </c>
      <c r="EP71" s="659">
        <v>0</v>
      </c>
      <c r="EQ71" s="659">
        <v>0</v>
      </c>
      <c r="ER71" s="659">
        <v>0</v>
      </c>
      <c r="ES71" s="659">
        <f>EM71+EG71+EA71+DU71+DO71+DI71+CW71+CQ71+CK71+CE71+W71+BY71+BS71+BM71+BG71+BA71+DC71+AU71+AO71+AI71+AC71+Q71+K71</f>
        <v>0</v>
      </c>
      <c r="ET71" s="659">
        <f>L71+R71+AD71+AJ71+AP71+AV71+BB71+BH71+BN71+BT71+BZ71+X71+CF71+CL71+CR71+CX71+DD71+DJ71+DP71+DV71+EB71+EH71+EN71</f>
        <v>0</v>
      </c>
      <c r="EU71" s="658">
        <v>0</v>
      </c>
      <c r="EV71" s="659">
        <v>0</v>
      </c>
      <c r="EW71" s="659">
        <v>0</v>
      </c>
      <c r="EX71" s="659">
        <v>0</v>
      </c>
      <c r="EY71" s="659">
        <f t="shared" ref="EY71:EZ74" si="13">E71+ES71</f>
        <v>0</v>
      </c>
      <c r="EZ71" s="659">
        <f t="shared" si="13"/>
        <v>0</v>
      </c>
      <c r="FA71" s="658">
        <v>0</v>
      </c>
      <c r="FJ71" s="692"/>
    </row>
    <row r="72" spans="1:166" x14ac:dyDescent="0.2">
      <c r="A72" s="648" t="s">
        <v>189</v>
      </c>
      <c r="B72" s="659">
        <v>0</v>
      </c>
      <c r="C72" s="658">
        <v>0</v>
      </c>
      <c r="D72" s="658">
        <v>0</v>
      </c>
      <c r="E72" s="658">
        <v>0</v>
      </c>
      <c r="F72" s="658">
        <v>0</v>
      </c>
      <c r="G72" s="658">
        <v>0</v>
      </c>
      <c r="H72" s="659">
        <v>0</v>
      </c>
      <c r="I72" s="659">
        <v>0</v>
      </c>
      <c r="J72" s="659">
        <v>0</v>
      </c>
      <c r="K72" s="659">
        <v>0</v>
      </c>
      <c r="L72" s="659">
        <v>0</v>
      </c>
      <c r="M72" s="658">
        <v>0</v>
      </c>
      <c r="N72" s="659">
        <v>0</v>
      </c>
      <c r="O72" s="659">
        <v>0</v>
      </c>
      <c r="P72" s="659">
        <v>0</v>
      </c>
      <c r="Q72" s="659">
        <v>0</v>
      </c>
      <c r="R72" s="659">
        <v>0</v>
      </c>
      <c r="S72" s="658">
        <v>0</v>
      </c>
      <c r="T72" s="659">
        <v>0</v>
      </c>
      <c r="U72" s="659">
        <v>0</v>
      </c>
      <c r="V72" s="659">
        <v>0</v>
      </c>
      <c r="W72" s="659">
        <v>0</v>
      </c>
      <c r="X72" s="659">
        <v>0</v>
      </c>
      <c r="Y72" s="658">
        <v>0</v>
      </c>
      <c r="Z72" s="659">
        <v>0</v>
      </c>
      <c r="AA72" s="659">
        <v>0</v>
      </c>
      <c r="AB72" s="659">
        <v>0</v>
      </c>
      <c r="AC72" s="659">
        <v>0</v>
      </c>
      <c r="AD72" s="659">
        <v>0</v>
      </c>
      <c r="AE72" s="658">
        <v>0</v>
      </c>
      <c r="AF72" s="659">
        <v>0</v>
      </c>
      <c r="AG72" s="659">
        <v>0</v>
      </c>
      <c r="AH72" s="659">
        <v>0</v>
      </c>
      <c r="AI72" s="659">
        <v>0</v>
      </c>
      <c r="AJ72" s="659">
        <v>0</v>
      </c>
      <c r="AK72" s="658">
        <v>0</v>
      </c>
      <c r="AL72" s="659">
        <v>0</v>
      </c>
      <c r="AM72" s="659">
        <v>0</v>
      </c>
      <c r="AN72" s="659">
        <v>0</v>
      </c>
      <c r="AO72" s="659">
        <v>0</v>
      </c>
      <c r="AP72" s="659">
        <v>0</v>
      </c>
      <c r="AQ72" s="658">
        <v>0</v>
      </c>
      <c r="AR72" s="659">
        <v>0</v>
      </c>
      <c r="AS72" s="659">
        <v>0</v>
      </c>
      <c r="AT72" s="659">
        <v>0</v>
      </c>
      <c r="AU72" s="659">
        <v>0</v>
      </c>
      <c r="AV72" s="659">
        <v>0</v>
      </c>
      <c r="AW72" s="658">
        <v>0</v>
      </c>
      <c r="AX72" s="659">
        <v>0</v>
      </c>
      <c r="AY72" s="659">
        <v>0</v>
      </c>
      <c r="AZ72" s="659">
        <v>0</v>
      </c>
      <c r="BA72" s="659">
        <v>0</v>
      </c>
      <c r="BB72" s="659">
        <v>0</v>
      </c>
      <c r="BC72" s="658">
        <v>0</v>
      </c>
      <c r="BD72" s="659">
        <v>0</v>
      </c>
      <c r="BE72" s="659">
        <v>0</v>
      </c>
      <c r="BF72" s="659">
        <v>0</v>
      </c>
      <c r="BG72" s="659">
        <v>0</v>
      </c>
      <c r="BH72" s="659">
        <v>0</v>
      </c>
      <c r="BI72" s="658">
        <v>0</v>
      </c>
      <c r="BJ72" s="659">
        <v>0</v>
      </c>
      <c r="BK72" s="659">
        <v>0</v>
      </c>
      <c r="BL72" s="659">
        <v>0</v>
      </c>
      <c r="BM72" s="659">
        <v>0</v>
      </c>
      <c r="BN72" s="659">
        <v>0</v>
      </c>
      <c r="BO72" s="658">
        <v>0</v>
      </c>
      <c r="BP72" s="659">
        <v>0</v>
      </c>
      <c r="BQ72" s="659">
        <v>0</v>
      </c>
      <c r="BR72" s="659">
        <v>0</v>
      </c>
      <c r="BS72" s="659">
        <v>0</v>
      </c>
      <c r="BT72" s="659">
        <v>0</v>
      </c>
      <c r="BU72" s="658">
        <v>0</v>
      </c>
      <c r="BV72" s="659">
        <v>0</v>
      </c>
      <c r="BW72" s="659">
        <v>0</v>
      </c>
      <c r="BX72" s="659">
        <v>0</v>
      </c>
      <c r="BY72" s="659">
        <v>0</v>
      </c>
      <c r="BZ72" s="659">
        <v>0</v>
      </c>
      <c r="CA72" s="658">
        <v>0</v>
      </c>
      <c r="CB72" s="659">
        <v>0</v>
      </c>
      <c r="CC72" s="659">
        <v>0</v>
      </c>
      <c r="CD72" s="659">
        <v>0</v>
      </c>
      <c r="CE72" s="659">
        <v>0</v>
      </c>
      <c r="CF72" s="659">
        <v>0</v>
      </c>
      <c r="CG72" s="658">
        <v>0</v>
      </c>
      <c r="CH72" s="659">
        <v>0</v>
      </c>
      <c r="CI72" s="659">
        <v>0</v>
      </c>
      <c r="CJ72" s="659">
        <v>0</v>
      </c>
      <c r="CK72" s="659">
        <v>0</v>
      </c>
      <c r="CL72" s="659">
        <v>0</v>
      </c>
      <c r="CM72" s="658">
        <v>0</v>
      </c>
      <c r="CN72" s="659">
        <v>0</v>
      </c>
      <c r="CO72" s="659">
        <v>0</v>
      </c>
      <c r="CP72" s="659">
        <v>0</v>
      </c>
      <c r="CQ72" s="659">
        <v>0</v>
      </c>
      <c r="CR72" s="659">
        <v>0</v>
      </c>
      <c r="CS72" s="658">
        <v>0</v>
      </c>
      <c r="CT72" s="659">
        <v>0</v>
      </c>
      <c r="CU72" s="659">
        <v>0</v>
      </c>
      <c r="CV72" s="659">
        <v>0</v>
      </c>
      <c r="CW72" s="659">
        <v>0</v>
      </c>
      <c r="CX72" s="659">
        <v>0</v>
      </c>
      <c r="CY72" s="658">
        <v>0</v>
      </c>
      <c r="CZ72" s="659">
        <v>0</v>
      </c>
      <c r="DA72" s="659">
        <v>0</v>
      </c>
      <c r="DB72" s="659">
        <v>0</v>
      </c>
      <c r="DC72" s="659">
        <v>0</v>
      </c>
      <c r="DD72" s="659">
        <v>0</v>
      </c>
      <c r="DE72" s="658">
        <v>0</v>
      </c>
      <c r="DF72" s="659">
        <v>0</v>
      </c>
      <c r="DG72" s="659">
        <v>0</v>
      </c>
      <c r="DH72" s="659">
        <v>0</v>
      </c>
      <c r="DI72" s="659">
        <v>0</v>
      </c>
      <c r="DJ72" s="659">
        <v>0</v>
      </c>
      <c r="DK72" s="658">
        <v>0</v>
      </c>
      <c r="DL72" s="658">
        <v>0</v>
      </c>
      <c r="DM72" s="659">
        <v>0</v>
      </c>
      <c r="DN72" s="659">
        <v>0</v>
      </c>
      <c r="DO72" s="659">
        <v>0</v>
      </c>
      <c r="DP72" s="659">
        <v>0</v>
      </c>
      <c r="DQ72" s="658">
        <v>0</v>
      </c>
      <c r="DR72" s="659">
        <v>0</v>
      </c>
      <c r="DS72" s="659">
        <v>0</v>
      </c>
      <c r="DT72" s="659">
        <v>0</v>
      </c>
      <c r="DU72" s="659">
        <v>0</v>
      </c>
      <c r="DV72" s="659">
        <v>0</v>
      </c>
      <c r="DW72" s="658">
        <v>0</v>
      </c>
      <c r="DX72" s="659">
        <v>0</v>
      </c>
      <c r="DY72" s="659">
        <v>0</v>
      </c>
      <c r="DZ72" s="659">
        <v>0</v>
      </c>
      <c r="EA72" s="659">
        <v>0</v>
      </c>
      <c r="EB72" s="659">
        <v>0</v>
      </c>
      <c r="EC72" s="658">
        <v>0</v>
      </c>
      <c r="ED72" s="659">
        <v>0</v>
      </c>
      <c r="EE72" s="659">
        <v>0</v>
      </c>
      <c r="EF72" s="659">
        <v>0</v>
      </c>
      <c r="EG72" s="659">
        <v>0</v>
      </c>
      <c r="EH72" s="659">
        <v>0</v>
      </c>
      <c r="EI72" s="658">
        <v>0</v>
      </c>
      <c r="EJ72" s="659">
        <v>0</v>
      </c>
      <c r="EK72" s="659">
        <v>0</v>
      </c>
      <c r="EL72" s="659">
        <v>0</v>
      </c>
      <c r="EM72" s="659">
        <v>0</v>
      </c>
      <c r="EN72" s="659">
        <v>0</v>
      </c>
      <c r="EO72" s="658">
        <v>0</v>
      </c>
      <c r="EP72" s="659">
        <v>0</v>
      </c>
      <c r="EQ72" s="659">
        <v>0</v>
      </c>
      <c r="ER72" s="659">
        <v>0</v>
      </c>
      <c r="ES72" s="659">
        <f>EM72+EG72+EA72+DU72+DO72+DI72+CW72+CQ72+CK72+CE72+W72+BY72+BS72+BM72+BG72+BA72+DC72+AU72+AO72+AI72+AC72+Q72+K72</f>
        <v>0</v>
      </c>
      <c r="ET72" s="659">
        <f>L72+R72+AD72+AJ72+AP72+AV72+BB72+BH72+BN72+BT72+BZ72+X72+CF72+CL72+CR72+CX72+DD72+DJ72+DP72+DV72+EB72+EH72+EN72</f>
        <v>0</v>
      </c>
      <c r="EU72" s="658">
        <v>0</v>
      </c>
      <c r="EV72" s="659">
        <v>0</v>
      </c>
      <c r="EW72" s="659">
        <v>0</v>
      </c>
      <c r="EX72" s="659">
        <v>0</v>
      </c>
      <c r="EY72" s="659">
        <f t="shared" si="13"/>
        <v>0</v>
      </c>
      <c r="EZ72" s="659">
        <f t="shared" si="13"/>
        <v>0</v>
      </c>
      <c r="FA72" s="658">
        <v>0</v>
      </c>
      <c r="FJ72" s="692"/>
    </row>
    <row r="73" spans="1:166" x14ac:dyDescent="0.2">
      <c r="A73" s="648" t="s">
        <v>188</v>
      </c>
      <c r="B73" s="659">
        <v>0</v>
      </c>
      <c r="C73" s="658">
        <v>0</v>
      </c>
      <c r="D73" s="658">
        <v>0</v>
      </c>
      <c r="E73" s="658">
        <v>0</v>
      </c>
      <c r="F73" s="658">
        <v>0</v>
      </c>
      <c r="G73" s="658">
        <v>0</v>
      </c>
      <c r="H73" s="659">
        <v>0</v>
      </c>
      <c r="I73" s="659">
        <v>0</v>
      </c>
      <c r="J73" s="659">
        <v>0</v>
      </c>
      <c r="K73" s="659">
        <v>0</v>
      </c>
      <c r="L73" s="659">
        <v>0</v>
      </c>
      <c r="M73" s="658">
        <v>0</v>
      </c>
      <c r="N73" s="659">
        <v>0</v>
      </c>
      <c r="O73" s="659">
        <v>0</v>
      </c>
      <c r="P73" s="659">
        <v>0</v>
      </c>
      <c r="Q73" s="659">
        <v>0</v>
      </c>
      <c r="R73" s="659">
        <v>0</v>
      </c>
      <c r="S73" s="658">
        <v>0</v>
      </c>
      <c r="T73" s="659">
        <v>0</v>
      </c>
      <c r="U73" s="659">
        <v>0</v>
      </c>
      <c r="V73" s="659">
        <v>0</v>
      </c>
      <c r="W73" s="659">
        <v>0</v>
      </c>
      <c r="X73" s="659">
        <v>0</v>
      </c>
      <c r="Y73" s="658">
        <v>0</v>
      </c>
      <c r="Z73" s="659">
        <v>0</v>
      </c>
      <c r="AA73" s="659">
        <v>0</v>
      </c>
      <c r="AB73" s="659">
        <v>0</v>
      </c>
      <c r="AC73" s="659">
        <v>0</v>
      </c>
      <c r="AD73" s="659">
        <v>0</v>
      </c>
      <c r="AE73" s="658">
        <v>0</v>
      </c>
      <c r="AF73" s="659">
        <v>0</v>
      </c>
      <c r="AG73" s="659">
        <v>0</v>
      </c>
      <c r="AH73" s="659">
        <v>0</v>
      </c>
      <c r="AI73" s="659">
        <v>0</v>
      </c>
      <c r="AJ73" s="659">
        <v>0</v>
      </c>
      <c r="AK73" s="658">
        <v>0</v>
      </c>
      <c r="AL73" s="659">
        <v>0</v>
      </c>
      <c r="AM73" s="659">
        <v>0</v>
      </c>
      <c r="AN73" s="659">
        <v>0</v>
      </c>
      <c r="AO73" s="659">
        <v>0</v>
      </c>
      <c r="AP73" s="659">
        <v>0</v>
      </c>
      <c r="AQ73" s="658">
        <v>0</v>
      </c>
      <c r="AR73" s="659">
        <v>0</v>
      </c>
      <c r="AS73" s="659">
        <v>0</v>
      </c>
      <c r="AT73" s="659">
        <v>0</v>
      </c>
      <c r="AU73" s="659">
        <v>0</v>
      </c>
      <c r="AV73" s="659">
        <v>0</v>
      </c>
      <c r="AW73" s="658">
        <v>0</v>
      </c>
      <c r="AX73" s="659">
        <v>0</v>
      </c>
      <c r="AY73" s="659">
        <v>0</v>
      </c>
      <c r="AZ73" s="659">
        <v>0</v>
      </c>
      <c r="BA73" s="659">
        <v>0</v>
      </c>
      <c r="BB73" s="659">
        <v>0</v>
      </c>
      <c r="BC73" s="658">
        <v>0</v>
      </c>
      <c r="BD73" s="659">
        <v>0</v>
      </c>
      <c r="BE73" s="659">
        <v>0</v>
      </c>
      <c r="BF73" s="659">
        <v>0</v>
      </c>
      <c r="BG73" s="659">
        <v>0</v>
      </c>
      <c r="BH73" s="659">
        <v>0</v>
      </c>
      <c r="BI73" s="658">
        <v>0</v>
      </c>
      <c r="BJ73" s="659">
        <v>0</v>
      </c>
      <c r="BK73" s="659">
        <v>0</v>
      </c>
      <c r="BL73" s="659">
        <v>0</v>
      </c>
      <c r="BM73" s="659">
        <v>0</v>
      </c>
      <c r="BN73" s="659">
        <v>0</v>
      </c>
      <c r="BO73" s="658">
        <v>0</v>
      </c>
      <c r="BP73" s="659">
        <v>0</v>
      </c>
      <c r="BQ73" s="659">
        <v>0</v>
      </c>
      <c r="BR73" s="659">
        <v>0</v>
      </c>
      <c r="BS73" s="659">
        <v>0</v>
      </c>
      <c r="BT73" s="659">
        <v>0</v>
      </c>
      <c r="BU73" s="658">
        <v>0</v>
      </c>
      <c r="BV73" s="659">
        <v>0</v>
      </c>
      <c r="BW73" s="659">
        <v>0</v>
      </c>
      <c r="BX73" s="659">
        <v>0</v>
      </c>
      <c r="BY73" s="659">
        <v>0</v>
      </c>
      <c r="BZ73" s="659">
        <v>0</v>
      </c>
      <c r="CA73" s="658">
        <v>0</v>
      </c>
      <c r="CB73" s="659">
        <v>0</v>
      </c>
      <c r="CC73" s="659">
        <v>0</v>
      </c>
      <c r="CD73" s="659">
        <v>0</v>
      </c>
      <c r="CE73" s="659">
        <v>0</v>
      </c>
      <c r="CF73" s="659">
        <v>0</v>
      </c>
      <c r="CG73" s="658">
        <v>0</v>
      </c>
      <c r="CH73" s="659">
        <v>0</v>
      </c>
      <c r="CI73" s="659">
        <v>0</v>
      </c>
      <c r="CJ73" s="659">
        <v>0</v>
      </c>
      <c r="CK73" s="659">
        <v>0</v>
      </c>
      <c r="CL73" s="659">
        <v>0</v>
      </c>
      <c r="CM73" s="658">
        <v>0</v>
      </c>
      <c r="CN73" s="659">
        <v>0</v>
      </c>
      <c r="CO73" s="659">
        <v>0</v>
      </c>
      <c r="CP73" s="659">
        <v>0</v>
      </c>
      <c r="CQ73" s="659">
        <v>0</v>
      </c>
      <c r="CR73" s="659">
        <v>0</v>
      </c>
      <c r="CS73" s="658">
        <v>0</v>
      </c>
      <c r="CT73" s="659">
        <v>0</v>
      </c>
      <c r="CU73" s="659">
        <v>0</v>
      </c>
      <c r="CV73" s="659">
        <v>0</v>
      </c>
      <c r="CW73" s="659">
        <v>0</v>
      </c>
      <c r="CX73" s="659">
        <v>0</v>
      </c>
      <c r="CY73" s="658">
        <v>0</v>
      </c>
      <c r="CZ73" s="659">
        <v>0</v>
      </c>
      <c r="DA73" s="659">
        <v>0</v>
      </c>
      <c r="DB73" s="659">
        <v>0</v>
      </c>
      <c r="DC73" s="659">
        <v>0</v>
      </c>
      <c r="DD73" s="659">
        <v>0</v>
      </c>
      <c r="DE73" s="658">
        <v>0</v>
      </c>
      <c r="DF73" s="659">
        <v>0</v>
      </c>
      <c r="DG73" s="659">
        <v>0</v>
      </c>
      <c r="DH73" s="659">
        <v>0</v>
      </c>
      <c r="DI73" s="659">
        <v>0</v>
      </c>
      <c r="DJ73" s="659">
        <v>0</v>
      </c>
      <c r="DK73" s="658">
        <v>0</v>
      </c>
      <c r="DL73" s="658">
        <v>0</v>
      </c>
      <c r="DM73" s="659">
        <v>0</v>
      </c>
      <c r="DN73" s="659">
        <v>0</v>
      </c>
      <c r="DO73" s="659">
        <v>0</v>
      </c>
      <c r="DP73" s="659">
        <v>0</v>
      </c>
      <c r="DQ73" s="658">
        <v>0</v>
      </c>
      <c r="DR73" s="659">
        <v>0</v>
      </c>
      <c r="DS73" s="659">
        <v>0</v>
      </c>
      <c r="DT73" s="659">
        <v>0</v>
      </c>
      <c r="DU73" s="659">
        <v>0</v>
      </c>
      <c r="DV73" s="659">
        <v>0</v>
      </c>
      <c r="DW73" s="658">
        <v>0</v>
      </c>
      <c r="DX73" s="659">
        <v>0</v>
      </c>
      <c r="DY73" s="659">
        <v>0</v>
      </c>
      <c r="DZ73" s="659">
        <v>0</v>
      </c>
      <c r="EA73" s="659">
        <v>0</v>
      </c>
      <c r="EB73" s="659">
        <v>0</v>
      </c>
      <c r="EC73" s="658">
        <v>0</v>
      </c>
      <c r="ED73" s="659">
        <v>0</v>
      </c>
      <c r="EE73" s="659">
        <v>0</v>
      </c>
      <c r="EF73" s="659">
        <v>0</v>
      </c>
      <c r="EG73" s="659">
        <v>0</v>
      </c>
      <c r="EH73" s="659">
        <v>0</v>
      </c>
      <c r="EI73" s="658">
        <v>0</v>
      </c>
      <c r="EJ73" s="659">
        <v>0</v>
      </c>
      <c r="EK73" s="659">
        <v>0</v>
      </c>
      <c r="EL73" s="659">
        <v>0</v>
      </c>
      <c r="EM73" s="659">
        <v>0</v>
      </c>
      <c r="EN73" s="659">
        <v>0</v>
      </c>
      <c r="EO73" s="658">
        <v>0</v>
      </c>
      <c r="EP73" s="659">
        <v>0</v>
      </c>
      <c r="EQ73" s="659">
        <v>0</v>
      </c>
      <c r="ER73" s="659">
        <v>0</v>
      </c>
      <c r="ES73" s="659">
        <f>EM73+EG73+EA73+DU73+DO73+DI73+CW73+CQ73+CK73+CE73+W73+BY73+BS73+BM73+BG73+BA73+DC73+AU73+AO73+AI73+AC73+Q73+K73</f>
        <v>0</v>
      </c>
      <c r="ET73" s="659">
        <f>L73+R73+AD73+AJ73+AP73+AV73+BB73+BH73+BN73+BT73+BZ73+X73+CF73+CL73+CR73+CX73+DD73+DJ73+DP73+DV73+EB73+EH73+EN73</f>
        <v>0</v>
      </c>
      <c r="EU73" s="658">
        <v>0</v>
      </c>
      <c r="EV73" s="659">
        <v>0</v>
      </c>
      <c r="EW73" s="659">
        <v>0</v>
      </c>
      <c r="EX73" s="659">
        <v>0</v>
      </c>
      <c r="EY73" s="659">
        <f t="shared" si="13"/>
        <v>0</v>
      </c>
      <c r="EZ73" s="659">
        <f t="shared" si="13"/>
        <v>0</v>
      </c>
      <c r="FA73" s="658">
        <v>0</v>
      </c>
      <c r="FJ73" s="692"/>
    </row>
    <row r="74" spans="1:166" x14ac:dyDescent="0.2">
      <c r="A74" s="648" t="s">
        <v>195</v>
      </c>
      <c r="B74" s="659">
        <v>0</v>
      </c>
      <c r="C74" s="658">
        <v>0</v>
      </c>
      <c r="D74" s="658">
        <v>0</v>
      </c>
      <c r="E74" s="658">
        <v>0</v>
      </c>
      <c r="F74" s="658">
        <v>0</v>
      </c>
      <c r="G74" s="658">
        <v>0</v>
      </c>
      <c r="H74" s="659">
        <v>0</v>
      </c>
      <c r="I74" s="659">
        <v>0</v>
      </c>
      <c r="J74" s="659">
        <v>0</v>
      </c>
      <c r="K74" s="659">
        <v>0</v>
      </c>
      <c r="L74" s="659">
        <v>0</v>
      </c>
      <c r="M74" s="658">
        <v>0</v>
      </c>
      <c r="N74" s="659">
        <v>0</v>
      </c>
      <c r="O74" s="659">
        <v>0</v>
      </c>
      <c r="P74" s="659">
        <v>0</v>
      </c>
      <c r="Q74" s="659">
        <v>0</v>
      </c>
      <c r="R74" s="659">
        <v>0</v>
      </c>
      <c r="S74" s="658">
        <v>0</v>
      </c>
      <c r="T74" s="659">
        <v>0</v>
      </c>
      <c r="U74" s="659">
        <v>0</v>
      </c>
      <c r="V74" s="659">
        <v>0</v>
      </c>
      <c r="W74" s="659">
        <v>0</v>
      </c>
      <c r="X74" s="659">
        <v>0</v>
      </c>
      <c r="Y74" s="658">
        <v>0</v>
      </c>
      <c r="Z74" s="659">
        <v>0</v>
      </c>
      <c r="AA74" s="659">
        <v>0</v>
      </c>
      <c r="AB74" s="659">
        <v>0</v>
      </c>
      <c r="AC74" s="659">
        <v>0</v>
      </c>
      <c r="AD74" s="659">
        <v>0</v>
      </c>
      <c r="AE74" s="658">
        <v>0</v>
      </c>
      <c r="AF74" s="659">
        <v>0</v>
      </c>
      <c r="AG74" s="659">
        <v>0</v>
      </c>
      <c r="AH74" s="659">
        <v>0</v>
      </c>
      <c r="AI74" s="659">
        <v>0</v>
      </c>
      <c r="AJ74" s="659">
        <v>0</v>
      </c>
      <c r="AK74" s="658">
        <v>0</v>
      </c>
      <c r="AL74" s="659">
        <v>0</v>
      </c>
      <c r="AM74" s="659">
        <v>0</v>
      </c>
      <c r="AN74" s="659">
        <v>0</v>
      </c>
      <c r="AO74" s="659">
        <v>0</v>
      </c>
      <c r="AP74" s="659">
        <v>0</v>
      </c>
      <c r="AQ74" s="658">
        <v>0</v>
      </c>
      <c r="AR74" s="659">
        <v>0</v>
      </c>
      <c r="AS74" s="659">
        <v>0</v>
      </c>
      <c r="AT74" s="659">
        <v>0</v>
      </c>
      <c r="AU74" s="659">
        <v>0</v>
      </c>
      <c r="AV74" s="659">
        <v>0</v>
      </c>
      <c r="AW74" s="658">
        <v>0</v>
      </c>
      <c r="AX74" s="659">
        <v>0</v>
      </c>
      <c r="AY74" s="659">
        <v>0</v>
      </c>
      <c r="AZ74" s="659">
        <v>0</v>
      </c>
      <c r="BA74" s="659">
        <v>0</v>
      </c>
      <c r="BB74" s="659">
        <v>0</v>
      </c>
      <c r="BC74" s="658">
        <v>0</v>
      </c>
      <c r="BD74" s="659">
        <v>0</v>
      </c>
      <c r="BE74" s="659">
        <v>0</v>
      </c>
      <c r="BF74" s="659">
        <v>0</v>
      </c>
      <c r="BG74" s="659">
        <v>0</v>
      </c>
      <c r="BH74" s="659">
        <v>0</v>
      </c>
      <c r="BI74" s="658">
        <v>0</v>
      </c>
      <c r="BJ74" s="659">
        <v>0</v>
      </c>
      <c r="BK74" s="659">
        <v>0</v>
      </c>
      <c r="BL74" s="659">
        <v>0</v>
      </c>
      <c r="BM74" s="659">
        <v>0</v>
      </c>
      <c r="BN74" s="659">
        <v>0</v>
      </c>
      <c r="BO74" s="658">
        <v>0</v>
      </c>
      <c r="BP74" s="659">
        <v>0</v>
      </c>
      <c r="BQ74" s="659">
        <v>0</v>
      </c>
      <c r="BR74" s="659">
        <v>0</v>
      </c>
      <c r="BS74" s="659">
        <v>0</v>
      </c>
      <c r="BT74" s="659">
        <v>0</v>
      </c>
      <c r="BU74" s="658">
        <v>0</v>
      </c>
      <c r="BV74" s="659">
        <v>0</v>
      </c>
      <c r="BW74" s="659">
        <v>0</v>
      </c>
      <c r="BX74" s="659">
        <v>0</v>
      </c>
      <c r="BY74" s="659">
        <v>0</v>
      </c>
      <c r="BZ74" s="659">
        <v>0</v>
      </c>
      <c r="CA74" s="658">
        <v>0</v>
      </c>
      <c r="CB74" s="659">
        <v>0</v>
      </c>
      <c r="CC74" s="659">
        <v>0</v>
      </c>
      <c r="CD74" s="659">
        <v>0</v>
      </c>
      <c r="CE74" s="659">
        <v>0</v>
      </c>
      <c r="CF74" s="659">
        <v>0</v>
      </c>
      <c r="CG74" s="658">
        <v>0</v>
      </c>
      <c r="CH74" s="659">
        <v>0</v>
      </c>
      <c r="CI74" s="659">
        <v>0</v>
      </c>
      <c r="CJ74" s="659">
        <v>0</v>
      </c>
      <c r="CK74" s="659">
        <v>0</v>
      </c>
      <c r="CL74" s="659">
        <v>0</v>
      </c>
      <c r="CM74" s="658">
        <v>0</v>
      </c>
      <c r="CN74" s="659">
        <v>0</v>
      </c>
      <c r="CO74" s="659">
        <v>0</v>
      </c>
      <c r="CP74" s="659">
        <v>0</v>
      </c>
      <c r="CQ74" s="659">
        <v>0</v>
      </c>
      <c r="CR74" s="659">
        <v>0</v>
      </c>
      <c r="CS74" s="658">
        <v>0</v>
      </c>
      <c r="CT74" s="659">
        <v>0</v>
      </c>
      <c r="CU74" s="659">
        <v>0</v>
      </c>
      <c r="CV74" s="659">
        <v>0</v>
      </c>
      <c r="CW74" s="659">
        <v>0</v>
      </c>
      <c r="CX74" s="659">
        <v>0</v>
      </c>
      <c r="CY74" s="658">
        <v>0</v>
      </c>
      <c r="CZ74" s="659">
        <v>0</v>
      </c>
      <c r="DA74" s="659">
        <v>0</v>
      </c>
      <c r="DB74" s="659">
        <v>0</v>
      </c>
      <c r="DC74" s="659">
        <v>0</v>
      </c>
      <c r="DD74" s="659">
        <v>0</v>
      </c>
      <c r="DE74" s="658">
        <v>0</v>
      </c>
      <c r="DF74" s="659">
        <v>0</v>
      </c>
      <c r="DG74" s="659">
        <v>0</v>
      </c>
      <c r="DH74" s="659">
        <v>0</v>
      </c>
      <c r="DI74" s="659">
        <v>0</v>
      </c>
      <c r="DJ74" s="659">
        <v>0</v>
      </c>
      <c r="DK74" s="658">
        <v>0</v>
      </c>
      <c r="DL74" s="658">
        <v>0</v>
      </c>
      <c r="DM74" s="659">
        <v>0</v>
      </c>
      <c r="DN74" s="659">
        <v>0</v>
      </c>
      <c r="DO74" s="659">
        <v>0</v>
      </c>
      <c r="DP74" s="659">
        <v>0</v>
      </c>
      <c r="DQ74" s="658">
        <v>0</v>
      </c>
      <c r="DR74" s="659">
        <v>0</v>
      </c>
      <c r="DS74" s="659">
        <v>0</v>
      </c>
      <c r="DT74" s="659">
        <v>0</v>
      </c>
      <c r="DU74" s="659">
        <v>0</v>
      </c>
      <c r="DV74" s="659">
        <v>0</v>
      </c>
      <c r="DW74" s="658">
        <v>0</v>
      </c>
      <c r="DX74" s="659">
        <v>0</v>
      </c>
      <c r="DY74" s="659">
        <v>0</v>
      </c>
      <c r="DZ74" s="659">
        <v>0</v>
      </c>
      <c r="EA74" s="659">
        <v>0</v>
      </c>
      <c r="EB74" s="659">
        <v>0</v>
      </c>
      <c r="EC74" s="658">
        <v>0</v>
      </c>
      <c r="ED74" s="659">
        <v>0</v>
      </c>
      <c r="EE74" s="659">
        <v>0</v>
      </c>
      <c r="EF74" s="659">
        <v>0</v>
      </c>
      <c r="EG74" s="659">
        <v>0</v>
      </c>
      <c r="EH74" s="659">
        <v>0</v>
      </c>
      <c r="EI74" s="658">
        <v>0</v>
      </c>
      <c r="EJ74" s="659">
        <v>0</v>
      </c>
      <c r="EK74" s="659">
        <v>0</v>
      </c>
      <c r="EL74" s="659">
        <v>0</v>
      </c>
      <c r="EM74" s="659">
        <v>0</v>
      </c>
      <c r="EN74" s="659">
        <v>0</v>
      </c>
      <c r="EO74" s="658">
        <v>0</v>
      </c>
      <c r="EP74" s="659">
        <v>0</v>
      </c>
      <c r="EQ74" s="659">
        <v>0</v>
      </c>
      <c r="ER74" s="659">
        <v>0</v>
      </c>
      <c r="ES74" s="659">
        <f>EM74+EG74+EA74+DU74+DO74+DI74+CW74+CQ74+CK74+CE74+W74+BY74+BS74+BM74+BG74+BA74+DC74+AU74+AO74+AI74+AC74+Q74+K74</f>
        <v>0</v>
      </c>
      <c r="ET74" s="659">
        <f>L74+R74+AD74+AJ74+AP74+AV74+BB74+BH74+BN74+BT74+BZ74+X74+CF74+CL74+CR74+CX74+DD74+DJ74+DP74+DV74+EB74+EH74+EN74</f>
        <v>0</v>
      </c>
      <c r="EU74" s="658">
        <v>0</v>
      </c>
      <c r="EV74" s="659">
        <v>0</v>
      </c>
      <c r="EW74" s="659">
        <v>0</v>
      </c>
      <c r="EX74" s="659">
        <v>0</v>
      </c>
      <c r="EY74" s="659">
        <f t="shared" si="13"/>
        <v>0</v>
      </c>
      <c r="EZ74" s="659">
        <f t="shared" si="13"/>
        <v>0</v>
      </c>
      <c r="FA74" s="658">
        <v>0</v>
      </c>
      <c r="FJ74" s="692"/>
    </row>
    <row r="75" spans="1:166" x14ac:dyDescent="0.2">
      <c r="A75" s="647" t="s">
        <v>194</v>
      </c>
      <c r="B75" s="659"/>
      <c r="C75" s="658"/>
      <c r="D75" s="658"/>
      <c r="E75" s="658"/>
      <c r="F75" s="658"/>
      <c r="G75" s="658"/>
      <c r="H75" s="695"/>
      <c r="I75" s="695"/>
      <c r="J75" s="695"/>
      <c r="K75" s="695"/>
      <c r="L75" s="695"/>
      <c r="M75" s="658"/>
      <c r="N75" s="659"/>
      <c r="O75" s="659"/>
      <c r="P75" s="659"/>
      <c r="Q75" s="659"/>
      <c r="R75" s="659"/>
      <c r="S75" s="658"/>
      <c r="T75" s="659"/>
      <c r="U75" s="659"/>
      <c r="V75" s="659"/>
      <c r="W75" s="659"/>
      <c r="X75" s="659"/>
      <c r="Y75" s="658"/>
      <c r="Z75" s="659"/>
      <c r="AA75" s="659"/>
      <c r="AB75" s="659"/>
      <c r="AC75" s="659"/>
      <c r="AD75" s="659"/>
      <c r="AE75" s="658"/>
      <c r="AF75" s="659"/>
      <c r="AG75" s="659"/>
      <c r="AH75" s="659"/>
      <c r="AI75" s="659"/>
      <c r="AJ75" s="659"/>
      <c r="AK75" s="658">
        <v>0</v>
      </c>
      <c r="AL75" s="659"/>
      <c r="AM75" s="659"/>
      <c r="AN75" s="659"/>
      <c r="AO75" s="659"/>
      <c r="AP75" s="659"/>
      <c r="AQ75" s="658"/>
      <c r="AR75" s="659"/>
      <c r="AS75" s="659"/>
      <c r="AT75" s="659"/>
      <c r="AU75" s="659"/>
      <c r="AV75" s="659"/>
      <c r="AW75" s="658"/>
      <c r="AX75" s="659" t="s">
        <v>191</v>
      </c>
      <c r="AY75" s="659" t="s">
        <v>191</v>
      </c>
      <c r="AZ75" s="659" t="s">
        <v>191</v>
      </c>
      <c r="BA75" s="659" t="s">
        <v>191</v>
      </c>
      <c r="BB75" s="659"/>
      <c r="BC75" s="658" t="s">
        <v>191</v>
      </c>
      <c r="BD75" s="659"/>
      <c r="BE75" s="659"/>
      <c r="BF75" s="659"/>
      <c r="BG75" s="659"/>
      <c r="BH75" s="659"/>
      <c r="BI75" s="658"/>
      <c r="BJ75" s="659"/>
      <c r="BK75" s="659"/>
      <c r="BL75" s="659"/>
      <c r="BM75" s="659"/>
      <c r="BN75" s="659"/>
      <c r="BO75" s="658"/>
      <c r="BP75" s="659"/>
      <c r="BQ75" s="659"/>
      <c r="BR75" s="659"/>
      <c r="BS75" s="659"/>
      <c r="BT75" s="659"/>
      <c r="BU75" s="658"/>
      <c r="BV75" s="659"/>
      <c r="BW75" s="659"/>
      <c r="BX75" s="659"/>
      <c r="BY75" s="659"/>
      <c r="BZ75" s="659"/>
      <c r="CA75" s="658"/>
      <c r="CB75" s="659"/>
      <c r="CC75" s="659"/>
      <c r="CD75" s="659"/>
      <c r="CE75" s="659"/>
      <c r="CF75" s="659"/>
      <c r="CG75" s="658"/>
      <c r="CH75" s="659"/>
      <c r="CI75" s="659"/>
      <c r="CJ75" s="659"/>
      <c r="CK75" s="659"/>
      <c r="CL75" s="659"/>
      <c r="CM75" s="658"/>
      <c r="CN75" s="659"/>
      <c r="CO75" s="659"/>
      <c r="CP75" s="659"/>
      <c r="CQ75" s="659"/>
      <c r="CR75" s="659"/>
      <c r="CS75" s="658"/>
      <c r="CT75" s="659"/>
      <c r="CU75" s="659"/>
      <c r="CV75" s="659"/>
      <c r="CW75" s="659"/>
      <c r="CX75" s="659"/>
      <c r="CY75" s="658"/>
      <c r="CZ75" s="659"/>
      <c r="DA75" s="659"/>
      <c r="DB75" s="659"/>
      <c r="DC75" s="659"/>
      <c r="DD75" s="659"/>
      <c r="DE75" s="658"/>
      <c r="DF75" s="659"/>
      <c r="DG75" s="659"/>
      <c r="DH75" s="659"/>
      <c r="DI75" s="659"/>
      <c r="DJ75" s="659"/>
      <c r="DK75" s="658"/>
      <c r="DL75" s="658"/>
      <c r="DM75" s="659"/>
      <c r="DN75" s="659"/>
      <c r="DO75" s="659"/>
      <c r="DP75" s="659"/>
      <c r="DQ75" s="658"/>
      <c r="DR75" s="659"/>
      <c r="DS75" s="659"/>
      <c r="DT75" s="659"/>
      <c r="DU75" s="659"/>
      <c r="DV75" s="659"/>
      <c r="DW75" s="658"/>
      <c r="DX75" s="659"/>
      <c r="DY75" s="659"/>
      <c r="DZ75" s="659"/>
      <c r="EA75" s="659"/>
      <c r="EB75" s="659"/>
      <c r="EC75" s="658"/>
      <c r="ED75" s="659"/>
      <c r="EE75" s="659"/>
      <c r="EF75" s="659"/>
      <c r="EG75" s="659"/>
      <c r="EH75" s="659"/>
      <c r="EI75" s="658"/>
      <c r="EJ75" s="659"/>
      <c r="EK75" s="659"/>
      <c r="EL75" s="659"/>
      <c r="EM75" s="659"/>
      <c r="EN75" s="659"/>
      <c r="EO75" s="658"/>
      <c r="EP75" s="659"/>
      <c r="EQ75" s="659"/>
      <c r="ER75" s="659"/>
      <c r="ES75" s="659"/>
      <c r="ET75" s="659"/>
      <c r="EU75" s="658"/>
      <c r="EV75" s="659"/>
      <c r="EW75" s="659"/>
      <c r="EX75" s="659"/>
      <c r="EY75" s="659"/>
      <c r="EZ75" s="659"/>
      <c r="FA75" s="658"/>
      <c r="FJ75" s="692"/>
    </row>
    <row r="76" spans="1:166" x14ac:dyDescent="0.2">
      <c r="A76" s="648" t="s">
        <v>190</v>
      </c>
      <c r="B76" s="659">
        <v>0</v>
      </c>
      <c r="C76" s="658">
        <v>0</v>
      </c>
      <c r="D76" s="658">
        <v>0</v>
      </c>
      <c r="E76" s="658">
        <v>0</v>
      </c>
      <c r="F76" s="658">
        <v>0</v>
      </c>
      <c r="G76" s="658">
        <v>0</v>
      </c>
      <c r="H76" s="659">
        <v>0</v>
      </c>
      <c r="I76" s="659">
        <v>0</v>
      </c>
      <c r="J76" s="659">
        <v>0</v>
      </c>
      <c r="K76" s="659">
        <v>0</v>
      </c>
      <c r="L76" s="659">
        <v>0</v>
      </c>
      <c r="M76" s="658">
        <v>0</v>
      </c>
      <c r="N76" s="659">
        <v>0</v>
      </c>
      <c r="O76" s="659">
        <v>0</v>
      </c>
      <c r="P76" s="659">
        <v>0</v>
      </c>
      <c r="Q76" s="659">
        <v>0</v>
      </c>
      <c r="R76" s="659">
        <v>0</v>
      </c>
      <c r="S76" s="658">
        <v>0</v>
      </c>
      <c r="T76" s="659">
        <v>0</v>
      </c>
      <c r="U76" s="659">
        <v>0</v>
      </c>
      <c r="V76" s="659">
        <v>0</v>
      </c>
      <c r="W76" s="659">
        <v>0</v>
      </c>
      <c r="X76" s="659">
        <v>0</v>
      </c>
      <c r="Y76" s="658">
        <v>0</v>
      </c>
      <c r="Z76" s="659">
        <v>0</v>
      </c>
      <c r="AA76" s="659">
        <v>0</v>
      </c>
      <c r="AB76" s="659">
        <v>0</v>
      </c>
      <c r="AC76" s="659">
        <v>0</v>
      </c>
      <c r="AD76" s="659">
        <v>0</v>
      </c>
      <c r="AE76" s="658">
        <v>0</v>
      </c>
      <c r="AF76" s="659">
        <v>0</v>
      </c>
      <c r="AG76" s="659">
        <v>0</v>
      </c>
      <c r="AH76" s="659">
        <v>0</v>
      </c>
      <c r="AI76" s="659">
        <v>0</v>
      </c>
      <c r="AJ76" s="659">
        <v>0</v>
      </c>
      <c r="AK76" s="658">
        <v>0</v>
      </c>
      <c r="AL76" s="659">
        <v>0</v>
      </c>
      <c r="AM76" s="659">
        <v>0</v>
      </c>
      <c r="AN76" s="659">
        <v>0</v>
      </c>
      <c r="AO76" s="659">
        <v>0</v>
      </c>
      <c r="AP76" s="659">
        <v>0</v>
      </c>
      <c r="AQ76" s="658">
        <v>0</v>
      </c>
      <c r="AR76" s="659">
        <v>0</v>
      </c>
      <c r="AS76" s="659">
        <v>0</v>
      </c>
      <c r="AT76" s="659">
        <v>0</v>
      </c>
      <c r="AU76" s="659">
        <v>0</v>
      </c>
      <c r="AV76" s="659">
        <v>0</v>
      </c>
      <c r="AW76" s="658">
        <v>0</v>
      </c>
      <c r="AX76" s="659">
        <v>0</v>
      </c>
      <c r="AY76" s="659">
        <v>0</v>
      </c>
      <c r="AZ76" s="659">
        <v>0</v>
      </c>
      <c r="BA76" s="659">
        <v>0</v>
      </c>
      <c r="BB76" s="659">
        <v>0</v>
      </c>
      <c r="BC76" s="658">
        <v>0</v>
      </c>
      <c r="BD76" s="659">
        <v>0</v>
      </c>
      <c r="BE76" s="659">
        <v>0</v>
      </c>
      <c r="BF76" s="659">
        <v>0</v>
      </c>
      <c r="BG76" s="659">
        <v>0</v>
      </c>
      <c r="BH76" s="659">
        <v>0</v>
      </c>
      <c r="BI76" s="658">
        <v>0</v>
      </c>
      <c r="BJ76" s="659">
        <v>0</v>
      </c>
      <c r="BK76" s="659">
        <v>0</v>
      </c>
      <c r="BL76" s="659">
        <v>0</v>
      </c>
      <c r="BM76" s="659">
        <v>0</v>
      </c>
      <c r="BN76" s="659">
        <v>0</v>
      </c>
      <c r="BO76" s="658">
        <v>0</v>
      </c>
      <c r="BP76" s="659">
        <v>0</v>
      </c>
      <c r="BQ76" s="659">
        <v>0</v>
      </c>
      <c r="BR76" s="659">
        <v>0</v>
      </c>
      <c r="BS76" s="659">
        <v>0</v>
      </c>
      <c r="BT76" s="659">
        <v>0</v>
      </c>
      <c r="BU76" s="658">
        <v>0</v>
      </c>
      <c r="BV76" s="659">
        <v>0</v>
      </c>
      <c r="BW76" s="659">
        <v>0</v>
      </c>
      <c r="BX76" s="659">
        <v>0</v>
      </c>
      <c r="BY76" s="659">
        <v>0</v>
      </c>
      <c r="BZ76" s="659">
        <v>0</v>
      </c>
      <c r="CA76" s="658">
        <v>0</v>
      </c>
      <c r="CB76" s="659">
        <v>0</v>
      </c>
      <c r="CC76" s="659">
        <v>0</v>
      </c>
      <c r="CD76" s="659">
        <v>0</v>
      </c>
      <c r="CE76" s="659">
        <v>0</v>
      </c>
      <c r="CF76" s="659">
        <v>0</v>
      </c>
      <c r="CG76" s="658">
        <v>0</v>
      </c>
      <c r="CH76" s="659">
        <v>0</v>
      </c>
      <c r="CI76" s="659">
        <v>0</v>
      </c>
      <c r="CJ76" s="659">
        <v>0</v>
      </c>
      <c r="CK76" s="659">
        <v>0</v>
      </c>
      <c r="CL76" s="659">
        <v>0</v>
      </c>
      <c r="CM76" s="658">
        <v>0</v>
      </c>
      <c r="CN76" s="659">
        <v>0</v>
      </c>
      <c r="CO76" s="659">
        <v>0</v>
      </c>
      <c r="CP76" s="659">
        <v>0</v>
      </c>
      <c r="CQ76" s="659">
        <v>0</v>
      </c>
      <c r="CR76" s="659">
        <v>0</v>
      </c>
      <c r="CS76" s="658">
        <v>0</v>
      </c>
      <c r="CT76" s="659">
        <v>0</v>
      </c>
      <c r="CU76" s="659">
        <v>0</v>
      </c>
      <c r="CV76" s="659">
        <v>0</v>
      </c>
      <c r="CW76" s="659">
        <v>0</v>
      </c>
      <c r="CX76" s="659">
        <v>0</v>
      </c>
      <c r="CY76" s="658">
        <v>0</v>
      </c>
      <c r="CZ76" s="659">
        <v>0</v>
      </c>
      <c r="DA76" s="659">
        <v>0</v>
      </c>
      <c r="DB76" s="659">
        <v>0</v>
      </c>
      <c r="DC76" s="659">
        <v>0</v>
      </c>
      <c r="DD76" s="659">
        <v>0</v>
      </c>
      <c r="DE76" s="658">
        <v>0</v>
      </c>
      <c r="DF76" s="659">
        <v>0</v>
      </c>
      <c r="DG76" s="659">
        <v>0</v>
      </c>
      <c r="DH76" s="659">
        <v>0</v>
      </c>
      <c r="DI76" s="659">
        <v>0</v>
      </c>
      <c r="DJ76" s="659">
        <v>0</v>
      </c>
      <c r="DK76" s="658">
        <v>0</v>
      </c>
      <c r="DL76" s="658">
        <v>0</v>
      </c>
      <c r="DM76" s="659">
        <v>0</v>
      </c>
      <c r="DN76" s="659">
        <v>0</v>
      </c>
      <c r="DO76" s="659">
        <v>0</v>
      </c>
      <c r="DP76" s="659">
        <v>0</v>
      </c>
      <c r="DQ76" s="658">
        <v>0</v>
      </c>
      <c r="DR76" s="659">
        <v>0</v>
      </c>
      <c r="DS76" s="659">
        <v>0</v>
      </c>
      <c r="DT76" s="659">
        <v>0</v>
      </c>
      <c r="DU76" s="659">
        <v>0</v>
      </c>
      <c r="DV76" s="659">
        <v>0</v>
      </c>
      <c r="DW76" s="658">
        <v>0</v>
      </c>
      <c r="DX76" s="659">
        <v>0</v>
      </c>
      <c r="DY76" s="659">
        <v>0</v>
      </c>
      <c r="DZ76" s="659">
        <v>0</v>
      </c>
      <c r="EA76" s="659">
        <v>0</v>
      </c>
      <c r="EB76" s="659">
        <v>0</v>
      </c>
      <c r="EC76" s="658">
        <v>0</v>
      </c>
      <c r="ED76" s="659">
        <v>0</v>
      </c>
      <c r="EE76" s="659">
        <v>0</v>
      </c>
      <c r="EF76" s="659">
        <v>0</v>
      </c>
      <c r="EG76" s="659">
        <v>0</v>
      </c>
      <c r="EH76" s="659"/>
      <c r="EI76" s="658">
        <v>0</v>
      </c>
      <c r="EJ76" s="659">
        <v>0</v>
      </c>
      <c r="EK76" s="659">
        <v>0</v>
      </c>
      <c r="EL76" s="659">
        <v>0</v>
      </c>
      <c r="EM76" s="659">
        <v>0</v>
      </c>
      <c r="EN76" s="659">
        <v>0</v>
      </c>
      <c r="EO76" s="658">
        <v>0</v>
      </c>
      <c r="EP76" s="659">
        <v>0</v>
      </c>
      <c r="EQ76" s="659">
        <v>0</v>
      </c>
      <c r="ER76" s="659">
        <v>0</v>
      </c>
      <c r="ES76" s="659">
        <f>EM76+EG76+EA76+DU76+DO76+DI76+CW76+CQ76+CK76+CE76+W76+BY76+BS76+BM76+BG76+BA76+DC76+AU76+AO76+AI76+AC76+Q76+K76</f>
        <v>0</v>
      </c>
      <c r="ET76" s="659">
        <f>L76+R76+AD76+AJ76+AP76+AV76+BB76+BH76+BN76+BT76+BZ76+X76+CF76+CL76+CR76+CX76+DD76+DJ76+DP76+DV76+EB76+EH76+EN76</f>
        <v>0</v>
      </c>
      <c r="EU76" s="658">
        <v>0</v>
      </c>
      <c r="EV76" s="659">
        <v>0</v>
      </c>
      <c r="EW76" s="659">
        <v>0</v>
      </c>
      <c r="EX76" s="659">
        <v>0</v>
      </c>
      <c r="EY76" s="659">
        <f t="shared" ref="EY76:EZ79" si="14">E76+ES76</f>
        <v>0</v>
      </c>
      <c r="EZ76" s="659">
        <f t="shared" si="14"/>
        <v>0</v>
      </c>
      <c r="FA76" s="658">
        <v>0</v>
      </c>
      <c r="FJ76" s="692"/>
    </row>
    <row r="77" spans="1:166" x14ac:dyDescent="0.2">
      <c r="A77" s="648" t="s">
        <v>189</v>
      </c>
      <c r="B77" s="659">
        <v>0</v>
      </c>
      <c r="C77" s="658">
        <v>0</v>
      </c>
      <c r="D77" s="658">
        <v>0</v>
      </c>
      <c r="E77" s="658">
        <v>0</v>
      </c>
      <c r="F77" s="658">
        <v>0</v>
      </c>
      <c r="G77" s="658">
        <v>0</v>
      </c>
      <c r="H77" s="659">
        <v>0</v>
      </c>
      <c r="I77" s="659">
        <v>0</v>
      </c>
      <c r="J77" s="659">
        <v>0</v>
      </c>
      <c r="K77" s="659">
        <v>0</v>
      </c>
      <c r="L77" s="659">
        <v>0</v>
      </c>
      <c r="M77" s="658">
        <v>0</v>
      </c>
      <c r="N77" s="659">
        <v>0</v>
      </c>
      <c r="O77" s="659">
        <v>0</v>
      </c>
      <c r="P77" s="659">
        <v>0</v>
      </c>
      <c r="Q77" s="659">
        <v>0</v>
      </c>
      <c r="R77" s="659">
        <v>0</v>
      </c>
      <c r="S77" s="658">
        <v>0</v>
      </c>
      <c r="T77" s="659">
        <v>0</v>
      </c>
      <c r="U77" s="659">
        <v>0</v>
      </c>
      <c r="V77" s="659">
        <v>0</v>
      </c>
      <c r="W77" s="659">
        <v>0</v>
      </c>
      <c r="X77" s="659">
        <v>0</v>
      </c>
      <c r="Y77" s="658">
        <v>0</v>
      </c>
      <c r="Z77" s="659">
        <v>0</v>
      </c>
      <c r="AA77" s="659">
        <v>0</v>
      </c>
      <c r="AB77" s="659">
        <v>0</v>
      </c>
      <c r="AC77" s="659">
        <v>0</v>
      </c>
      <c r="AD77" s="659">
        <v>0</v>
      </c>
      <c r="AE77" s="658">
        <v>0</v>
      </c>
      <c r="AF77" s="659">
        <v>0</v>
      </c>
      <c r="AG77" s="659">
        <v>0</v>
      </c>
      <c r="AH77" s="659">
        <v>0</v>
      </c>
      <c r="AI77" s="659">
        <v>0</v>
      </c>
      <c r="AJ77" s="659">
        <v>0</v>
      </c>
      <c r="AK77" s="658">
        <v>0</v>
      </c>
      <c r="AL77" s="659">
        <v>0</v>
      </c>
      <c r="AM77" s="659">
        <v>0</v>
      </c>
      <c r="AN77" s="659">
        <v>0</v>
      </c>
      <c r="AO77" s="659">
        <v>0</v>
      </c>
      <c r="AP77" s="659">
        <v>0</v>
      </c>
      <c r="AQ77" s="658">
        <v>0</v>
      </c>
      <c r="AR77" s="659">
        <v>0</v>
      </c>
      <c r="AS77" s="659">
        <v>0</v>
      </c>
      <c r="AT77" s="659">
        <v>0</v>
      </c>
      <c r="AU77" s="659">
        <v>0</v>
      </c>
      <c r="AV77" s="659">
        <v>0</v>
      </c>
      <c r="AW77" s="658">
        <v>0</v>
      </c>
      <c r="AX77" s="659">
        <v>0</v>
      </c>
      <c r="AY77" s="659">
        <v>0</v>
      </c>
      <c r="AZ77" s="659">
        <v>0</v>
      </c>
      <c r="BA77" s="659">
        <v>0</v>
      </c>
      <c r="BB77" s="659">
        <v>0</v>
      </c>
      <c r="BC77" s="658">
        <v>0</v>
      </c>
      <c r="BD77" s="659">
        <v>0</v>
      </c>
      <c r="BE77" s="659">
        <v>0</v>
      </c>
      <c r="BF77" s="659">
        <v>0</v>
      </c>
      <c r="BG77" s="659">
        <v>0</v>
      </c>
      <c r="BH77" s="659">
        <v>0</v>
      </c>
      <c r="BI77" s="658">
        <v>0</v>
      </c>
      <c r="BJ77" s="659">
        <v>0</v>
      </c>
      <c r="BK77" s="659">
        <v>0</v>
      </c>
      <c r="BL77" s="659">
        <v>0</v>
      </c>
      <c r="BM77" s="659">
        <v>0</v>
      </c>
      <c r="BN77" s="659">
        <v>0</v>
      </c>
      <c r="BO77" s="658">
        <v>0</v>
      </c>
      <c r="BP77" s="659">
        <v>0</v>
      </c>
      <c r="BQ77" s="659">
        <v>0</v>
      </c>
      <c r="BR77" s="659">
        <v>0</v>
      </c>
      <c r="BS77" s="659">
        <v>0</v>
      </c>
      <c r="BT77" s="659">
        <v>0</v>
      </c>
      <c r="BU77" s="658">
        <v>0</v>
      </c>
      <c r="BV77" s="659">
        <v>0</v>
      </c>
      <c r="BW77" s="659">
        <v>0</v>
      </c>
      <c r="BX77" s="659">
        <v>0</v>
      </c>
      <c r="BY77" s="659">
        <v>0</v>
      </c>
      <c r="BZ77" s="659">
        <v>0</v>
      </c>
      <c r="CA77" s="658">
        <v>0</v>
      </c>
      <c r="CB77" s="659">
        <v>0</v>
      </c>
      <c r="CC77" s="659">
        <v>0</v>
      </c>
      <c r="CD77" s="659">
        <v>0</v>
      </c>
      <c r="CE77" s="659">
        <v>0</v>
      </c>
      <c r="CF77" s="659">
        <v>0</v>
      </c>
      <c r="CG77" s="658">
        <v>0</v>
      </c>
      <c r="CH77" s="659">
        <v>0</v>
      </c>
      <c r="CI77" s="659">
        <v>0</v>
      </c>
      <c r="CJ77" s="659">
        <v>0</v>
      </c>
      <c r="CK77" s="659">
        <v>0</v>
      </c>
      <c r="CL77" s="659">
        <v>0</v>
      </c>
      <c r="CM77" s="658">
        <v>0</v>
      </c>
      <c r="CN77" s="659">
        <v>0</v>
      </c>
      <c r="CO77" s="659">
        <v>0</v>
      </c>
      <c r="CP77" s="659">
        <v>0</v>
      </c>
      <c r="CQ77" s="659">
        <v>0</v>
      </c>
      <c r="CR77" s="659">
        <v>0</v>
      </c>
      <c r="CS77" s="658">
        <v>0</v>
      </c>
      <c r="CT77" s="659">
        <v>0</v>
      </c>
      <c r="CU77" s="659">
        <v>0</v>
      </c>
      <c r="CV77" s="659">
        <v>0</v>
      </c>
      <c r="CW77" s="659">
        <v>0</v>
      </c>
      <c r="CX77" s="659">
        <v>0</v>
      </c>
      <c r="CY77" s="658">
        <v>0</v>
      </c>
      <c r="CZ77" s="659">
        <v>0</v>
      </c>
      <c r="DA77" s="659">
        <v>0</v>
      </c>
      <c r="DB77" s="659">
        <v>0</v>
      </c>
      <c r="DC77" s="659">
        <v>0</v>
      </c>
      <c r="DD77" s="659">
        <v>0</v>
      </c>
      <c r="DE77" s="658">
        <v>0</v>
      </c>
      <c r="DF77" s="659">
        <v>0</v>
      </c>
      <c r="DG77" s="659">
        <v>0</v>
      </c>
      <c r="DH77" s="659">
        <v>0</v>
      </c>
      <c r="DI77" s="659">
        <v>0</v>
      </c>
      <c r="DJ77" s="659">
        <v>0</v>
      </c>
      <c r="DK77" s="658">
        <v>0</v>
      </c>
      <c r="DL77" s="658">
        <v>0</v>
      </c>
      <c r="DM77" s="659">
        <v>0</v>
      </c>
      <c r="DN77" s="659">
        <v>0</v>
      </c>
      <c r="DO77" s="659">
        <v>0</v>
      </c>
      <c r="DP77" s="659">
        <v>0</v>
      </c>
      <c r="DQ77" s="658">
        <v>0</v>
      </c>
      <c r="DR77" s="659">
        <v>0</v>
      </c>
      <c r="DS77" s="659">
        <v>0</v>
      </c>
      <c r="DT77" s="659">
        <v>0</v>
      </c>
      <c r="DU77" s="659">
        <v>0</v>
      </c>
      <c r="DV77" s="659">
        <v>0</v>
      </c>
      <c r="DW77" s="658">
        <v>0</v>
      </c>
      <c r="DX77" s="659">
        <v>0</v>
      </c>
      <c r="DY77" s="659">
        <v>0</v>
      </c>
      <c r="DZ77" s="659">
        <v>0</v>
      </c>
      <c r="EA77" s="659">
        <v>0</v>
      </c>
      <c r="EB77" s="659">
        <v>0</v>
      </c>
      <c r="EC77" s="658">
        <v>0</v>
      </c>
      <c r="ED77" s="659">
        <v>0</v>
      </c>
      <c r="EE77" s="659">
        <v>0</v>
      </c>
      <c r="EF77" s="659">
        <v>0</v>
      </c>
      <c r="EG77" s="659">
        <v>0</v>
      </c>
      <c r="EH77" s="659">
        <v>0</v>
      </c>
      <c r="EI77" s="658">
        <v>0</v>
      </c>
      <c r="EJ77" s="659">
        <v>0</v>
      </c>
      <c r="EK77" s="659">
        <v>0</v>
      </c>
      <c r="EL77" s="659">
        <v>0</v>
      </c>
      <c r="EM77" s="659">
        <v>0</v>
      </c>
      <c r="EN77" s="659">
        <v>0</v>
      </c>
      <c r="EO77" s="658">
        <v>0</v>
      </c>
      <c r="EP77" s="659">
        <v>0</v>
      </c>
      <c r="EQ77" s="659">
        <v>0</v>
      </c>
      <c r="ER77" s="659">
        <v>0</v>
      </c>
      <c r="ES77" s="659">
        <f>EM77+EG77+EA77+DU77+DO77+DI77+CW77+CQ77+CK77+CE77+W77+BY77+BS77+BM77+BG77+BA77+DC77+AU77+AO77+AI77+AC77+Q77+K77</f>
        <v>0</v>
      </c>
      <c r="ET77" s="659">
        <f>L77+R77+AD77+AJ77+AP77+AV77+BB77+BH77+BN77+BT77+BZ77+X77+CF77+CL77+CR77+CX77+DD77+DJ77+DP77+DV77+EB77+EH77+EN77</f>
        <v>0</v>
      </c>
      <c r="EU77" s="658">
        <v>0</v>
      </c>
      <c r="EV77" s="659">
        <v>0</v>
      </c>
      <c r="EW77" s="659">
        <v>0</v>
      </c>
      <c r="EX77" s="659">
        <v>0</v>
      </c>
      <c r="EY77" s="659">
        <f t="shared" si="14"/>
        <v>0</v>
      </c>
      <c r="EZ77" s="659">
        <f t="shared" si="14"/>
        <v>0</v>
      </c>
      <c r="FA77" s="658">
        <v>0</v>
      </c>
      <c r="FJ77" s="692"/>
    </row>
    <row r="78" spans="1:166" x14ac:dyDescent="0.2">
      <c r="A78" s="648" t="s">
        <v>188</v>
      </c>
      <c r="B78" s="659">
        <v>0</v>
      </c>
      <c r="C78" s="658">
        <v>0</v>
      </c>
      <c r="D78" s="658">
        <v>0</v>
      </c>
      <c r="E78" s="658">
        <v>0</v>
      </c>
      <c r="F78" s="658">
        <v>0</v>
      </c>
      <c r="G78" s="658">
        <v>0</v>
      </c>
      <c r="H78" s="659">
        <v>0</v>
      </c>
      <c r="I78" s="659">
        <v>0</v>
      </c>
      <c r="J78" s="659">
        <v>0</v>
      </c>
      <c r="K78" s="659">
        <v>0</v>
      </c>
      <c r="L78" s="659">
        <v>0</v>
      </c>
      <c r="M78" s="658">
        <v>0</v>
      </c>
      <c r="N78" s="659">
        <v>0</v>
      </c>
      <c r="O78" s="659">
        <v>0</v>
      </c>
      <c r="P78" s="659">
        <v>0</v>
      </c>
      <c r="Q78" s="659">
        <v>0</v>
      </c>
      <c r="R78" s="659">
        <v>0</v>
      </c>
      <c r="S78" s="658">
        <v>0</v>
      </c>
      <c r="T78" s="659">
        <v>0</v>
      </c>
      <c r="U78" s="659">
        <v>0</v>
      </c>
      <c r="V78" s="659">
        <v>0</v>
      </c>
      <c r="W78" s="659">
        <v>0</v>
      </c>
      <c r="X78" s="659">
        <v>0</v>
      </c>
      <c r="Y78" s="658">
        <v>0</v>
      </c>
      <c r="Z78" s="659">
        <v>0</v>
      </c>
      <c r="AA78" s="659">
        <v>0</v>
      </c>
      <c r="AB78" s="659">
        <v>0</v>
      </c>
      <c r="AC78" s="659">
        <v>0</v>
      </c>
      <c r="AD78" s="659">
        <v>0</v>
      </c>
      <c r="AE78" s="658">
        <v>0</v>
      </c>
      <c r="AF78" s="659">
        <v>0</v>
      </c>
      <c r="AG78" s="659">
        <v>0</v>
      </c>
      <c r="AH78" s="659">
        <v>0</v>
      </c>
      <c r="AI78" s="659">
        <v>0</v>
      </c>
      <c r="AJ78" s="659">
        <v>0</v>
      </c>
      <c r="AK78" s="658">
        <v>0</v>
      </c>
      <c r="AL78" s="659">
        <v>0</v>
      </c>
      <c r="AM78" s="659">
        <v>0</v>
      </c>
      <c r="AN78" s="659">
        <v>0</v>
      </c>
      <c r="AO78" s="659">
        <v>0</v>
      </c>
      <c r="AP78" s="659">
        <v>0</v>
      </c>
      <c r="AQ78" s="658">
        <v>0</v>
      </c>
      <c r="AR78" s="659">
        <v>0</v>
      </c>
      <c r="AS78" s="659">
        <v>0</v>
      </c>
      <c r="AT78" s="659">
        <v>0</v>
      </c>
      <c r="AU78" s="659">
        <v>0</v>
      </c>
      <c r="AV78" s="659">
        <v>0</v>
      </c>
      <c r="AW78" s="658">
        <v>0</v>
      </c>
      <c r="AX78" s="659">
        <v>0</v>
      </c>
      <c r="AY78" s="659">
        <v>0</v>
      </c>
      <c r="AZ78" s="659">
        <v>0</v>
      </c>
      <c r="BA78" s="659">
        <v>0</v>
      </c>
      <c r="BB78" s="659">
        <v>0</v>
      </c>
      <c r="BC78" s="658">
        <v>0</v>
      </c>
      <c r="BD78" s="659">
        <v>0</v>
      </c>
      <c r="BE78" s="659">
        <v>0</v>
      </c>
      <c r="BF78" s="659">
        <v>0</v>
      </c>
      <c r="BG78" s="659">
        <v>0</v>
      </c>
      <c r="BH78" s="659">
        <v>0</v>
      </c>
      <c r="BI78" s="658">
        <v>0</v>
      </c>
      <c r="BJ78" s="659">
        <v>0</v>
      </c>
      <c r="BK78" s="659">
        <v>0</v>
      </c>
      <c r="BL78" s="659">
        <v>0</v>
      </c>
      <c r="BM78" s="659">
        <v>0</v>
      </c>
      <c r="BN78" s="659">
        <v>0</v>
      </c>
      <c r="BO78" s="658">
        <v>0</v>
      </c>
      <c r="BP78" s="659">
        <v>0</v>
      </c>
      <c r="BQ78" s="659">
        <v>0</v>
      </c>
      <c r="BR78" s="659">
        <v>0</v>
      </c>
      <c r="BS78" s="659">
        <v>0</v>
      </c>
      <c r="BT78" s="659">
        <v>0</v>
      </c>
      <c r="BU78" s="658">
        <v>0</v>
      </c>
      <c r="BV78" s="659">
        <v>0</v>
      </c>
      <c r="BW78" s="659">
        <v>0</v>
      </c>
      <c r="BX78" s="659">
        <v>0</v>
      </c>
      <c r="BY78" s="659">
        <v>0</v>
      </c>
      <c r="BZ78" s="659">
        <v>0</v>
      </c>
      <c r="CA78" s="658">
        <v>0</v>
      </c>
      <c r="CB78" s="659">
        <v>0</v>
      </c>
      <c r="CC78" s="659">
        <v>0</v>
      </c>
      <c r="CD78" s="659">
        <v>0</v>
      </c>
      <c r="CE78" s="659">
        <v>0</v>
      </c>
      <c r="CF78" s="659">
        <v>0</v>
      </c>
      <c r="CG78" s="658">
        <v>0</v>
      </c>
      <c r="CH78" s="659">
        <v>0</v>
      </c>
      <c r="CI78" s="659">
        <v>0</v>
      </c>
      <c r="CJ78" s="659">
        <v>0</v>
      </c>
      <c r="CK78" s="659">
        <v>0</v>
      </c>
      <c r="CL78" s="659">
        <v>0</v>
      </c>
      <c r="CM78" s="658">
        <v>0</v>
      </c>
      <c r="CN78" s="659">
        <v>0</v>
      </c>
      <c r="CO78" s="659">
        <v>0</v>
      </c>
      <c r="CP78" s="659">
        <v>0</v>
      </c>
      <c r="CQ78" s="659">
        <v>0</v>
      </c>
      <c r="CR78" s="659">
        <v>0</v>
      </c>
      <c r="CS78" s="658">
        <v>0</v>
      </c>
      <c r="CT78" s="659">
        <v>0</v>
      </c>
      <c r="CU78" s="659">
        <v>0</v>
      </c>
      <c r="CV78" s="659">
        <v>0</v>
      </c>
      <c r="CW78" s="659">
        <v>0</v>
      </c>
      <c r="CX78" s="659">
        <v>0</v>
      </c>
      <c r="CY78" s="658">
        <v>0</v>
      </c>
      <c r="CZ78" s="659">
        <v>0</v>
      </c>
      <c r="DA78" s="659">
        <v>0</v>
      </c>
      <c r="DB78" s="659">
        <v>0</v>
      </c>
      <c r="DC78" s="659">
        <v>0</v>
      </c>
      <c r="DD78" s="659">
        <v>0</v>
      </c>
      <c r="DE78" s="658">
        <v>0</v>
      </c>
      <c r="DF78" s="659">
        <v>0</v>
      </c>
      <c r="DG78" s="659">
        <v>0</v>
      </c>
      <c r="DH78" s="659">
        <v>0</v>
      </c>
      <c r="DI78" s="659">
        <v>0</v>
      </c>
      <c r="DJ78" s="659">
        <v>0</v>
      </c>
      <c r="DK78" s="658">
        <v>0</v>
      </c>
      <c r="DL78" s="658">
        <v>0</v>
      </c>
      <c r="DM78" s="659">
        <v>0</v>
      </c>
      <c r="DN78" s="659">
        <v>0</v>
      </c>
      <c r="DO78" s="659">
        <v>0</v>
      </c>
      <c r="DP78" s="659">
        <v>0</v>
      </c>
      <c r="DQ78" s="658">
        <v>0</v>
      </c>
      <c r="DR78" s="659">
        <v>0</v>
      </c>
      <c r="DS78" s="659">
        <v>0</v>
      </c>
      <c r="DT78" s="659">
        <v>0</v>
      </c>
      <c r="DU78" s="659">
        <v>0</v>
      </c>
      <c r="DV78" s="659">
        <v>0</v>
      </c>
      <c r="DW78" s="658">
        <v>0</v>
      </c>
      <c r="DX78" s="659">
        <v>0</v>
      </c>
      <c r="DY78" s="659">
        <v>0</v>
      </c>
      <c r="DZ78" s="659">
        <v>0</v>
      </c>
      <c r="EA78" s="659">
        <v>0</v>
      </c>
      <c r="EB78" s="659">
        <v>0</v>
      </c>
      <c r="EC78" s="658">
        <v>0</v>
      </c>
      <c r="ED78" s="659">
        <v>0</v>
      </c>
      <c r="EE78" s="659">
        <v>0</v>
      </c>
      <c r="EF78" s="659">
        <v>0</v>
      </c>
      <c r="EG78" s="659">
        <v>0</v>
      </c>
      <c r="EH78" s="659">
        <v>0</v>
      </c>
      <c r="EI78" s="658">
        <v>0</v>
      </c>
      <c r="EJ78" s="659">
        <v>0</v>
      </c>
      <c r="EK78" s="659">
        <v>0</v>
      </c>
      <c r="EL78" s="659">
        <v>0</v>
      </c>
      <c r="EM78" s="659">
        <v>0</v>
      </c>
      <c r="EN78" s="659">
        <v>0</v>
      </c>
      <c r="EO78" s="658">
        <v>0</v>
      </c>
      <c r="EP78" s="659">
        <v>0</v>
      </c>
      <c r="EQ78" s="659">
        <v>0</v>
      </c>
      <c r="ER78" s="659">
        <v>0</v>
      </c>
      <c r="ES78" s="659">
        <f>EM78+EG78+EA78+DU78+DO78+DI78+CW78+CQ78+CK78+CE78+W78+BY78+BS78+BM78+BG78+BA78+DC78+AU78+AO78+AI78+AC78+Q78+K78</f>
        <v>0</v>
      </c>
      <c r="ET78" s="659">
        <f>L78+R78+AD78+AJ78+AP78+AV78+BB78+BH78+BN78+BT78+BZ78+X78+CF78+CL78+CR78+CX78+DD78+DJ78+DP78+DV78+EB78+EH78+EN78</f>
        <v>0</v>
      </c>
      <c r="EU78" s="658">
        <v>0</v>
      </c>
      <c r="EV78" s="659">
        <v>0</v>
      </c>
      <c r="EW78" s="659">
        <v>0</v>
      </c>
      <c r="EX78" s="659">
        <v>0</v>
      </c>
      <c r="EY78" s="659">
        <f t="shared" si="14"/>
        <v>0</v>
      </c>
      <c r="EZ78" s="659">
        <f t="shared" si="14"/>
        <v>0</v>
      </c>
      <c r="FA78" s="658">
        <v>0</v>
      </c>
      <c r="FJ78" s="692"/>
    </row>
    <row r="79" spans="1:166" x14ac:dyDescent="0.2">
      <c r="A79" s="648" t="s">
        <v>193</v>
      </c>
      <c r="B79" s="659">
        <v>0</v>
      </c>
      <c r="C79" s="658">
        <v>0</v>
      </c>
      <c r="D79" s="658">
        <v>0</v>
      </c>
      <c r="E79" s="658">
        <v>0</v>
      </c>
      <c r="F79" s="658">
        <v>0</v>
      </c>
      <c r="G79" s="658">
        <v>0</v>
      </c>
      <c r="H79" s="659">
        <v>0</v>
      </c>
      <c r="I79" s="659">
        <v>0</v>
      </c>
      <c r="J79" s="659">
        <v>0</v>
      </c>
      <c r="K79" s="659">
        <v>0</v>
      </c>
      <c r="L79" s="659">
        <v>0</v>
      </c>
      <c r="M79" s="658">
        <v>0</v>
      </c>
      <c r="N79" s="659">
        <v>0</v>
      </c>
      <c r="O79" s="659">
        <v>0</v>
      </c>
      <c r="P79" s="659">
        <v>0</v>
      </c>
      <c r="Q79" s="659">
        <v>0</v>
      </c>
      <c r="R79" s="659">
        <v>0</v>
      </c>
      <c r="S79" s="658">
        <v>0</v>
      </c>
      <c r="T79" s="659">
        <v>0</v>
      </c>
      <c r="U79" s="659">
        <v>0</v>
      </c>
      <c r="V79" s="659">
        <v>0</v>
      </c>
      <c r="W79" s="659">
        <v>0</v>
      </c>
      <c r="X79" s="659">
        <v>0</v>
      </c>
      <c r="Y79" s="658">
        <v>0</v>
      </c>
      <c r="Z79" s="659">
        <v>0</v>
      </c>
      <c r="AA79" s="659">
        <v>0</v>
      </c>
      <c r="AB79" s="659">
        <v>0</v>
      </c>
      <c r="AC79" s="659">
        <v>0</v>
      </c>
      <c r="AD79" s="659">
        <v>0</v>
      </c>
      <c r="AE79" s="658">
        <v>0</v>
      </c>
      <c r="AF79" s="659">
        <v>0</v>
      </c>
      <c r="AG79" s="659">
        <v>0</v>
      </c>
      <c r="AH79" s="659">
        <v>0</v>
      </c>
      <c r="AI79" s="659">
        <v>0</v>
      </c>
      <c r="AJ79" s="659">
        <v>0</v>
      </c>
      <c r="AK79" s="658">
        <v>0</v>
      </c>
      <c r="AL79" s="659">
        <v>0</v>
      </c>
      <c r="AM79" s="659">
        <v>0</v>
      </c>
      <c r="AN79" s="659">
        <v>0</v>
      </c>
      <c r="AO79" s="659">
        <v>0</v>
      </c>
      <c r="AP79" s="659">
        <v>0</v>
      </c>
      <c r="AQ79" s="658">
        <v>0</v>
      </c>
      <c r="AR79" s="659">
        <v>0</v>
      </c>
      <c r="AS79" s="659">
        <v>0</v>
      </c>
      <c r="AT79" s="659">
        <v>0</v>
      </c>
      <c r="AU79" s="659">
        <v>0</v>
      </c>
      <c r="AV79" s="659">
        <v>0</v>
      </c>
      <c r="AW79" s="658">
        <v>0</v>
      </c>
      <c r="AX79" s="659">
        <v>0</v>
      </c>
      <c r="AY79" s="659">
        <v>0</v>
      </c>
      <c r="AZ79" s="659">
        <v>0</v>
      </c>
      <c r="BA79" s="659">
        <v>0</v>
      </c>
      <c r="BB79" s="659">
        <v>0</v>
      </c>
      <c r="BC79" s="658">
        <v>0</v>
      </c>
      <c r="BD79" s="659">
        <v>0</v>
      </c>
      <c r="BE79" s="659">
        <v>0</v>
      </c>
      <c r="BF79" s="659">
        <v>0</v>
      </c>
      <c r="BG79" s="659">
        <v>0</v>
      </c>
      <c r="BH79" s="659">
        <v>0</v>
      </c>
      <c r="BI79" s="658">
        <v>0</v>
      </c>
      <c r="BJ79" s="659">
        <v>0</v>
      </c>
      <c r="BK79" s="659">
        <v>0</v>
      </c>
      <c r="BL79" s="659">
        <v>0</v>
      </c>
      <c r="BM79" s="659">
        <v>0</v>
      </c>
      <c r="BN79" s="659">
        <v>0</v>
      </c>
      <c r="BO79" s="658">
        <v>0</v>
      </c>
      <c r="BP79" s="659">
        <v>0</v>
      </c>
      <c r="BQ79" s="659">
        <v>0</v>
      </c>
      <c r="BR79" s="659">
        <v>0</v>
      </c>
      <c r="BS79" s="659">
        <v>0</v>
      </c>
      <c r="BT79" s="659">
        <v>0</v>
      </c>
      <c r="BU79" s="658">
        <v>0</v>
      </c>
      <c r="BV79" s="659">
        <v>0</v>
      </c>
      <c r="BW79" s="659">
        <v>0</v>
      </c>
      <c r="BX79" s="659">
        <v>0</v>
      </c>
      <c r="BY79" s="659">
        <v>0</v>
      </c>
      <c r="BZ79" s="659">
        <v>0</v>
      </c>
      <c r="CA79" s="658">
        <v>0</v>
      </c>
      <c r="CB79" s="659">
        <v>0</v>
      </c>
      <c r="CC79" s="659">
        <v>0</v>
      </c>
      <c r="CD79" s="659">
        <v>0</v>
      </c>
      <c r="CE79" s="659">
        <v>0</v>
      </c>
      <c r="CF79" s="659">
        <v>0</v>
      </c>
      <c r="CG79" s="658">
        <v>0</v>
      </c>
      <c r="CH79" s="659">
        <v>0</v>
      </c>
      <c r="CI79" s="659">
        <v>0</v>
      </c>
      <c r="CJ79" s="659">
        <v>0</v>
      </c>
      <c r="CK79" s="659">
        <v>0</v>
      </c>
      <c r="CL79" s="659">
        <v>0</v>
      </c>
      <c r="CM79" s="658">
        <v>0</v>
      </c>
      <c r="CN79" s="659">
        <v>0</v>
      </c>
      <c r="CO79" s="659">
        <v>0</v>
      </c>
      <c r="CP79" s="659">
        <v>0</v>
      </c>
      <c r="CQ79" s="659">
        <v>0</v>
      </c>
      <c r="CR79" s="659">
        <v>0</v>
      </c>
      <c r="CS79" s="658">
        <v>0</v>
      </c>
      <c r="CT79" s="659">
        <v>0</v>
      </c>
      <c r="CU79" s="659">
        <v>0</v>
      </c>
      <c r="CV79" s="659">
        <v>0</v>
      </c>
      <c r="CW79" s="659">
        <v>0</v>
      </c>
      <c r="CX79" s="659">
        <v>0</v>
      </c>
      <c r="CY79" s="658">
        <v>0</v>
      </c>
      <c r="CZ79" s="659">
        <v>0</v>
      </c>
      <c r="DA79" s="659">
        <v>0</v>
      </c>
      <c r="DB79" s="659">
        <v>0</v>
      </c>
      <c r="DC79" s="659">
        <v>0</v>
      </c>
      <c r="DD79" s="659">
        <v>0</v>
      </c>
      <c r="DE79" s="658">
        <v>0</v>
      </c>
      <c r="DF79" s="659">
        <v>0</v>
      </c>
      <c r="DG79" s="659">
        <v>0</v>
      </c>
      <c r="DH79" s="659">
        <v>0</v>
      </c>
      <c r="DI79" s="659">
        <v>0</v>
      </c>
      <c r="DJ79" s="659">
        <v>0</v>
      </c>
      <c r="DK79" s="658">
        <v>0</v>
      </c>
      <c r="DL79" s="658">
        <v>0</v>
      </c>
      <c r="DM79" s="659">
        <v>0</v>
      </c>
      <c r="DN79" s="659">
        <v>0</v>
      </c>
      <c r="DO79" s="659">
        <v>0</v>
      </c>
      <c r="DP79" s="659">
        <v>0</v>
      </c>
      <c r="DQ79" s="658">
        <v>0</v>
      </c>
      <c r="DR79" s="659">
        <v>0</v>
      </c>
      <c r="DS79" s="659">
        <v>0</v>
      </c>
      <c r="DT79" s="659">
        <v>0</v>
      </c>
      <c r="DU79" s="659">
        <v>0</v>
      </c>
      <c r="DV79" s="659">
        <v>0</v>
      </c>
      <c r="DW79" s="658">
        <v>0</v>
      </c>
      <c r="DX79" s="659">
        <v>0</v>
      </c>
      <c r="DY79" s="659">
        <v>0</v>
      </c>
      <c r="DZ79" s="659">
        <v>0</v>
      </c>
      <c r="EA79" s="659">
        <v>0</v>
      </c>
      <c r="EB79" s="659">
        <v>0</v>
      </c>
      <c r="EC79" s="658">
        <v>0</v>
      </c>
      <c r="ED79" s="659">
        <v>0</v>
      </c>
      <c r="EE79" s="659">
        <v>0</v>
      </c>
      <c r="EF79" s="659">
        <v>0</v>
      </c>
      <c r="EG79" s="659">
        <v>0</v>
      </c>
      <c r="EH79" s="659">
        <v>0</v>
      </c>
      <c r="EI79" s="658">
        <v>0</v>
      </c>
      <c r="EJ79" s="659">
        <v>0</v>
      </c>
      <c r="EK79" s="659">
        <v>0</v>
      </c>
      <c r="EL79" s="659">
        <v>0</v>
      </c>
      <c r="EM79" s="659">
        <v>0</v>
      </c>
      <c r="EN79" s="659">
        <v>0</v>
      </c>
      <c r="EO79" s="658">
        <v>0</v>
      </c>
      <c r="EP79" s="659">
        <v>0</v>
      </c>
      <c r="EQ79" s="659">
        <v>0</v>
      </c>
      <c r="ER79" s="659">
        <v>0</v>
      </c>
      <c r="ES79" s="659">
        <f>EM79+EG79+EA79+DU79+DO79+DI79+CW79+CQ79+CK79+CE79+W79+BY79+BS79+BM79+BG79+BA79+DC79+AU79+AO79+AI79+AC79+Q79+K79</f>
        <v>0</v>
      </c>
      <c r="ET79" s="659">
        <f>L79+R79+AD79+AJ79+AP79+AV79+BB79+BH79+BN79+BT79+BZ79+X79+CF79+CL79+CR79+CX79+DD79+DJ79+DP79+DV79+EB79+EH79+EN79</f>
        <v>0</v>
      </c>
      <c r="EU79" s="658">
        <v>0</v>
      </c>
      <c r="EV79" s="659">
        <v>0</v>
      </c>
      <c r="EW79" s="659">
        <v>0</v>
      </c>
      <c r="EX79" s="659">
        <v>0</v>
      </c>
      <c r="EY79" s="659">
        <f t="shared" si="14"/>
        <v>0</v>
      </c>
      <c r="EZ79" s="659">
        <f t="shared" si="14"/>
        <v>0</v>
      </c>
      <c r="FA79" s="658">
        <v>0</v>
      </c>
      <c r="FJ79" s="692"/>
    </row>
    <row r="80" spans="1:166" x14ac:dyDescent="0.2">
      <c r="A80" s="647" t="s">
        <v>192</v>
      </c>
      <c r="B80" s="659"/>
      <c r="C80" s="658"/>
      <c r="D80" s="658"/>
      <c r="E80" s="658"/>
      <c r="F80" s="658"/>
      <c r="G80" s="658"/>
      <c r="H80" s="695"/>
      <c r="I80" s="695"/>
      <c r="J80" s="695"/>
      <c r="K80" s="695"/>
      <c r="L80" s="695"/>
      <c r="M80" s="658"/>
      <c r="N80" s="659"/>
      <c r="O80" s="659"/>
      <c r="P80" s="659"/>
      <c r="Q80" s="659"/>
      <c r="R80" s="659"/>
      <c r="S80" s="658"/>
      <c r="T80" s="659"/>
      <c r="U80" s="659"/>
      <c r="V80" s="659"/>
      <c r="W80" s="659"/>
      <c r="X80" s="659"/>
      <c r="Y80" s="658"/>
      <c r="Z80" s="659"/>
      <c r="AA80" s="659"/>
      <c r="AB80" s="659"/>
      <c r="AC80" s="659"/>
      <c r="AD80" s="659"/>
      <c r="AE80" s="658"/>
      <c r="AF80" s="659"/>
      <c r="AG80" s="659"/>
      <c r="AH80" s="659"/>
      <c r="AI80" s="659"/>
      <c r="AJ80" s="659"/>
      <c r="AK80" s="658">
        <v>0</v>
      </c>
      <c r="AL80" s="659"/>
      <c r="AM80" s="659"/>
      <c r="AN80" s="659"/>
      <c r="AO80" s="659"/>
      <c r="AP80" s="659"/>
      <c r="AQ80" s="658"/>
      <c r="AR80" s="659"/>
      <c r="AS80" s="659"/>
      <c r="AT80" s="659"/>
      <c r="AU80" s="659"/>
      <c r="AV80" s="659"/>
      <c r="AW80" s="658"/>
      <c r="AX80" s="659" t="s">
        <v>191</v>
      </c>
      <c r="AY80" s="659" t="s">
        <v>191</v>
      </c>
      <c r="AZ80" s="659" t="s">
        <v>191</v>
      </c>
      <c r="BA80" s="659" t="s">
        <v>191</v>
      </c>
      <c r="BB80" s="659"/>
      <c r="BC80" s="658" t="s">
        <v>191</v>
      </c>
      <c r="BD80" s="659"/>
      <c r="BE80" s="659"/>
      <c r="BF80" s="659"/>
      <c r="BG80" s="659"/>
      <c r="BH80" s="659"/>
      <c r="BI80" s="658"/>
      <c r="BJ80" s="659"/>
      <c r="BK80" s="659"/>
      <c r="BL80" s="659"/>
      <c r="BM80" s="659"/>
      <c r="BN80" s="659"/>
      <c r="BO80" s="658"/>
      <c r="BP80" s="659"/>
      <c r="BQ80" s="659"/>
      <c r="BR80" s="659"/>
      <c r="BS80" s="659"/>
      <c r="BT80" s="659"/>
      <c r="BU80" s="658"/>
      <c r="BV80" s="659"/>
      <c r="BW80" s="659"/>
      <c r="BX80" s="659"/>
      <c r="BY80" s="659"/>
      <c r="BZ80" s="659"/>
      <c r="CA80" s="658"/>
      <c r="CB80" s="659"/>
      <c r="CC80" s="659"/>
      <c r="CD80" s="659"/>
      <c r="CE80" s="659"/>
      <c r="CF80" s="659"/>
      <c r="CG80" s="658"/>
      <c r="CH80" s="659"/>
      <c r="CI80" s="659"/>
      <c r="CJ80" s="659"/>
      <c r="CK80" s="659"/>
      <c r="CL80" s="659"/>
      <c r="CM80" s="658"/>
      <c r="CN80" s="659"/>
      <c r="CO80" s="659"/>
      <c r="CP80" s="659"/>
      <c r="CQ80" s="659"/>
      <c r="CR80" s="659"/>
      <c r="CS80" s="658"/>
      <c r="CT80" s="659"/>
      <c r="CU80" s="659"/>
      <c r="CV80" s="659"/>
      <c r="CW80" s="659"/>
      <c r="CX80" s="659"/>
      <c r="CY80" s="658"/>
      <c r="CZ80" s="659"/>
      <c r="DA80" s="659"/>
      <c r="DB80" s="659"/>
      <c r="DC80" s="659"/>
      <c r="DD80" s="659"/>
      <c r="DE80" s="658"/>
      <c r="DF80" s="659"/>
      <c r="DG80" s="659"/>
      <c r="DH80" s="659"/>
      <c r="DI80" s="659"/>
      <c r="DJ80" s="659"/>
      <c r="DK80" s="658"/>
      <c r="DL80" s="658"/>
      <c r="DM80" s="659"/>
      <c r="DN80" s="659"/>
      <c r="DO80" s="659"/>
      <c r="DP80" s="659"/>
      <c r="DQ80" s="658"/>
      <c r="DR80" s="659"/>
      <c r="DS80" s="659"/>
      <c r="DT80" s="659"/>
      <c r="DU80" s="659"/>
      <c r="DV80" s="659"/>
      <c r="DW80" s="658"/>
      <c r="DX80" s="659"/>
      <c r="DY80" s="659"/>
      <c r="DZ80" s="659"/>
      <c r="EA80" s="659"/>
      <c r="EB80" s="659"/>
      <c r="EC80" s="658"/>
      <c r="ED80" s="659"/>
      <c r="EE80" s="659"/>
      <c r="EF80" s="659"/>
      <c r="EG80" s="659"/>
      <c r="EH80" s="659"/>
      <c r="EI80" s="658"/>
      <c r="EJ80" s="659"/>
      <c r="EK80" s="659"/>
      <c r="EL80" s="659"/>
      <c r="EM80" s="659"/>
      <c r="EN80" s="659"/>
      <c r="EO80" s="658"/>
      <c r="EP80" s="659"/>
      <c r="EQ80" s="659"/>
      <c r="ER80" s="659"/>
      <c r="ES80" s="659"/>
      <c r="ET80" s="659"/>
      <c r="EU80" s="658"/>
      <c r="EV80" s="659"/>
      <c r="EW80" s="659"/>
      <c r="EX80" s="659"/>
      <c r="EY80" s="659"/>
      <c r="EZ80" s="659"/>
      <c r="FA80" s="658"/>
      <c r="FJ80" s="692"/>
    </row>
    <row r="81" spans="1:166" x14ac:dyDescent="0.2">
      <c r="A81" s="648" t="s">
        <v>190</v>
      </c>
      <c r="B81" s="659">
        <v>0</v>
      </c>
      <c r="C81" s="658">
        <v>0</v>
      </c>
      <c r="D81" s="658">
        <v>0</v>
      </c>
      <c r="E81" s="658">
        <v>0</v>
      </c>
      <c r="F81" s="658">
        <v>0</v>
      </c>
      <c r="G81" s="658">
        <v>0</v>
      </c>
      <c r="H81" s="659">
        <v>0</v>
      </c>
      <c r="I81" s="659">
        <v>0</v>
      </c>
      <c r="J81" s="659">
        <v>0</v>
      </c>
      <c r="K81" s="659">
        <v>0</v>
      </c>
      <c r="L81" s="659">
        <v>0</v>
      </c>
      <c r="M81" s="658">
        <v>0</v>
      </c>
      <c r="N81" s="659">
        <v>0</v>
      </c>
      <c r="O81" s="659">
        <v>0</v>
      </c>
      <c r="P81" s="659">
        <v>0</v>
      </c>
      <c r="Q81" s="659">
        <v>0</v>
      </c>
      <c r="R81" s="659">
        <v>0</v>
      </c>
      <c r="S81" s="658">
        <v>0</v>
      </c>
      <c r="T81" s="659">
        <v>0</v>
      </c>
      <c r="U81" s="659">
        <v>0</v>
      </c>
      <c r="V81" s="659">
        <v>0</v>
      </c>
      <c r="W81" s="659">
        <v>0</v>
      </c>
      <c r="X81" s="659">
        <v>0</v>
      </c>
      <c r="Y81" s="658">
        <v>0</v>
      </c>
      <c r="Z81" s="659">
        <v>0</v>
      </c>
      <c r="AA81" s="659">
        <v>0</v>
      </c>
      <c r="AB81" s="659">
        <v>0</v>
      </c>
      <c r="AC81" s="659">
        <v>0</v>
      </c>
      <c r="AD81" s="659">
        <v>0</v>
      </c>
      <c r="AE81" s="658">
        <v>0</v>
      </c>
      <c r="AF81" s="659">
        <v>0</v>
      </c>
      <c r="AG81" s="659">
        <v>0</v>
      </c>
      <c r="AH81" s="659">
        <v>0</v>
      </c>
      <c r="AI81" s="659">
        <v>0</v>
      </c>
      <c r="AJ81" s="659">
        <v>0</v>
      </c>
      <c r="AK81" s="658">
        <v>0</v>
      </c>
      <c r="AL81" s="659">
        <v>0</v>
      </c>
      <c r="AM81" s="659">
        <v>0</v>
      </c>
      <c r="AN81" s="659">
        <v>0</v>
      </c>
      <c r="AO81" s="659">
        <v>0</v>
      </c>
      <c r="AP81" s="659">
        <v>0</v>
      </c>
      <c r="AQ81" s="658">
        <v>0</v>
      </c>
      <c r="AR81" s="659">
        <v>0</v>
      </c>
      <c r="AS81" s="659">
        <v>0</v>
      </c>
      <c r="AT81" s="659">
        <v>0</v>
      </c>
      <c r="AU81" s="659">
        <v>0</v>
      </c>
      <c r="AV81" s="659">
        <v>0</v>
      </c>
      <c r="AW81" s="658">
        <v>0</v>
      </c>
      <c r="AX81" s="659">
        <v>0</v>
      </c>
      <c r="AY81" s="659">
        <v>0</v>
      </c>
      <c r="AZ81" s="659">
        <v>0</v>
      </c>
      <c r="BA81" s="659">
        <v>0</v>
      </c>
      <c r="BB81" s="659">
        <v>0</v>
      </c>
      <c r="BC81" s="658">
        <v>0</v>
      </c>
      <c r="BD81" s="659">
        <v>0</v>
      </c>
      <c r="BE81" s="659">
        <v>0</v>
      </c>
      <c r="BF81" s="659">
        <v>0</v>
      </c>
      <c r="BG81" s="659">
        <v>0</v>
      </c>
      <c r="BH81" s="659">
        <v>0</v>
      </c>
      <c r="BI81" s="658">
        <v>0</v>
      </c>
      <c r="BJ81" s="659">
        <v>0</v>
      </c>
      <c r="BK81" s="659">
        <v>0</v>
      </c>
      <c r="BL81" s="659">
        <v>0</v>
      </c>
      <c r="BM81" s="659">
        <v>0</v>
      </c>
      <c r="BN81" s="659">
        <v>0</v>
      </c>
      <c r="BO81" s="658">
        <v>0</v>
      </c>
      <c r="BP81" s="659">
        <v>0</v>
      </c>
      <c r="BQ81" s="659">
        <v>0</v>
      </c>
      <c r="BR81" s="659">
        <v>0</v>
      </c>
      <c r="BS81" s="659">
        <v>0</v>
      </c>
      <c r="BT81" s="659">
        <v>0</v>
      </c>
      <c r="BU81" s="658">
        <v>0</v>
      </c>
      <c r="BV81" s="659">
        <v>0</v>
      </c>
      <c r="BW81" s="659">
        <v>0</v>
      </c>
      <c r="BX81" s="659">
        <v>0</v>
      </c>
      <c r="BY81" s="659">
        <v>0</v>
      </c>
      <c r="BZ81" s="659">
        <v>0</v>
      </c>
      <c r="CA81" s="658">
        <v>0</v>
      </c>
      <c r="CB81" s="659">
        <v>0</v>
      </c>
      <c r="CC81" s="659">
        <v>0</v>
      </c>
      <c r="CD81" s="659">
        <v>0</v>
      </c>
      <c r="CE81" s="659">
        <v>0</v>
      </c>
      <c r="CF81" s="659">
        <v>0</v>
      </c>
      <c r="CG81" s="658">
        <v>0</v>
      </c>
      <c r="CH81" s="659">
        <v>0</v>
      </c>
      <c r="CI81" s="659">
        <v>0</v>
      </c>
      <c r="CJ81" s="659">
        <v>0</v>
      </c>
      <c r="CK81" s="659">
        <v>0</v>
      </c>
      <c r="CL81" s="659">
        <v>0</v>
      </c>
      <c r="CM81" s="658">
        <v>0</v>
      </c>
      <c r="CN81" s="659">
        <v>0</v>
      </c>
      <c r="CO81" s="659">
        <v>0</v>
      </c>
      <c r="CP81" s="659">
        <v>0</v>
      </c>
      <c r="CQ81" s="659">
        <v>0</v>
      </c>
      <c r="CR81" s="659">
        <v>0</v>
      </c>
      <c r="CS81" s="658">
        <v>0</v>
      </c>
      <c r="CT81" s="659">
        <v>0</v>
      </c>
      <c r="CU81" s="659">
        <v>0</v>
      </c>
      <c r="CV81" s="659">
        <v>0</v>
      </c>
      <c r="CW81" s="659">
        <v>0</v>
      </c>
      <c r="CX81" s="659">
        <v>0</v>
      </c>
      <c r="CY81" s="658">
        <v>0</v>
      </c>
      <c r="CZ81" s="659">
        <v>0</v>
      </c>
      <c r="DA81" s="659">
        <v>0</v>
      </c>
      <c r="DB81" s="659">
        <v>0</v>
      </c>
      <c r="DC81" s="659">
        <v>0</v>
      </c>
      <c r="DD81" s="659">
        <v>0</v>
      </c>
      <c r="DE81" s="658">
        <v>0</v>
      </c>
      <c r="DF81" s="659">
        <v>0</v>
      </c>
      <c r="DG81" s="659">
        <v>0</v>
      </c>
      <c r="DH81" s="659">
        <v>0</v>
      </c>
      <c r="DI81" s="659">
        <v>0</v>
      </c>
      <c r="DJ81" s="659">
        <v>0</v>
      </c>
      <c r="DK81" s="658">
        <v>0</v>
      </c>
      <c r="DL81" s="658">
        <v>0</v>
      </c>
      <c r="DM81" s="659">
        <v>0</v>
      </c>
      <c r="DN81" s="659">
        <v>0</v>
      </c>
      <c r="DO81" s="659">
        <v>0</v>
      </c>
      <c r="DP81" s="659">
        <v>0</v>
      </c>
      <c r="DQ81" s="658">
        <v>0</v>
      </c>
      <c r="DR81" s="659">
        <v>0</v>
      </c>
      <c r="DS81" s="659">
        <v>0</v>
      </c>
      <c r="DT81" s="659">
        <v>0</v>
      </c>
      <c r="DU81" s="659">
        <v>0</v>
      </c>
      <c r="DV81" s="659">
        <v>0</v>
      </c>
      <c r="DW81" s="658">
        <v>0</v>
      </c>
      <c r="DX81" s="659">
        <v>0</v>
      </c>
      <c r="DY81" s="659">
        <v>0</v>
      </c>
      <c r="DZ81" s="659">
        <v>0</v>
      </c>
      <c r="EA81" s="659">
        <v>0</v>
      </c>
      <c r="EB81" s="659">
        <v>0</v>
      </c>
      <c r="EC81" s="658">
        <v>0</v>
      </c>
      <c r="ED81" s="659">
        <v>0</v>
      </c>
      <c r="EE81" s="659">
        <v>0</v>
      </c>
      <c r="EF81" s="659">
        <v>0</v>
      </c>
      <c r="EG81" s="659">
        <v>0</v>
      </c>
      <c r="EH81" s="659">
        <v>0</v>
      </c>
      <c r="EI81" s="658">
        <v>0</v>
      </c>
      <c r="EJ81" s="659">
        <v>0</v>
      </c>
      <c r="EK81" s="659">
        <v>0</v>
      </c>
      <c r="EL81" s="659">
        <v>0</v>
      </c>
      <c r="EM81" s="659">
        <v>0</v>
      </c>
      <c r="EN81" s="659">
        <v>0</v>
      </c>
      <c r="EO81" s="658">
        <v>0</v>
      </c>
      <c r="EP81" s="659">
        <v>0</v>
      </c>
      <c r="EQ81" s="659">
        <v>0</v>
      </c>
      <c r="ER81" s="659">
        <v>0</v>
      </c>
      <c r="ES81" s="659">
        <f>EM81+EG81+EA81+DU81+DO81+DI81+CW81+CQ81+CK81+CE81+W81+BY81+BS81+BM81+BG81+BA81+DC81+AU81+AO81+AI81+AC81+Q81+K81</f>
        <v>0</v>
      </c>
      <c r="ET81" s="659">
        <f>L81+R81+AD81+AJ81+AP81+AV81+BB81+BH81+BN81+BT81+BZ81+X81+CF81+CL81+CR81+CX81+DD81+DJ81+DP81+DV81+EB81+EH81+EN81</f>
        <v>0</v>
      </c>
      <c r="EU81" s="658">
        <v>0</v>
      </c>
      <c r="EV81" s="659">
        <v>0</v>
      </c>
      <c r="EW81" s="659">
        <v>0</v>
      </c>
      <c r="EX81" s="659">
        <v>0</v>
      </c>
      <c r="EY81" s="659">
        <f t="shared" ref="EY81:EZ84" si="15">E81+ES81</f>
        <v>0</v>
      </c>
      <c r="EZ81" s="659">
        <f t="shared" si="15"/>
        <v>0</v>
      </c>
      <c r="FA81" s="658">
        <v>0</v>
      </c>
      <c r="FJ81" s="692"/>
    </row>
    <row r="82" spans="1:166" x14ac:dyDescent="0.2">
      <c r="A82" s="648" t="s">
        <v>189</v>
      </c>
      <c r="B82" s="659">
        <v>0</v>
      </c>
      <c r="C82" s="658">
        <v>0</v>
      </c>
      <c r="D82" s="658">
        <v>0</v>
      </c>
      <c r="E82" s="658">
        <v>0</v>
      </c>
      <c r="F82" s="658">
        <v>0</v>
      </c>
      <c r="G82" s="658">
        <v>0</v>
      </c>
      <c r="H82" s="659">
        <v>0</v>
      </c>
      <c r="I82" s="659">
        <v>0</v>
      </c>
      <c r="J82" s="659">
        <v>0</v>
      </c>
      <c r="K82" s="659">
        <v>0</v>
      </c>
      <c r="L82" s="659">
        <v>0</v>
      </c>
      <c r="M82" s="658">
        <v>0</v>
      </c>
      <c r="N82" s="659">
        <v>0</v>
      </c>
      <c r="O82" s="659">
        <v>0</v>
      </c>
      <c r="P82" s="659">
        <v>0</v>
      </c>
      <c r="Q82" s="659">
        <v>0</v>
      </c>
      <c r="R82" s="659">
        <v>0</v>
      </c>
      <c r="S82" s="658">
        <v>0</v>
      </c>
      <c r="T82" s="659">
        <v>0</v>
      </c>
      <c r="U82" s="659">
        <v>0</v>
      </c>
      <c r="V82" s="659">
        <v>0</v>
      </c>
      <c r="W82" s="659">
        <v>0</v>
      </c>
      <c r="X82" s="659">
        <v>0</v>
      </c>
      <c r="Y82" s="658">
        <v>0</v>
      </c>
      <c r="Z82" s="659">
        <v>0</v>
      </c>
      <c r="AA82" s="659">
        <v>0</v>
      </c>
      <c r="AB82" s="659">
        <v>0</v>
      </c>
      <c r="AC82" s="659">
        <v>0</v>
      </c>
      <c r="AD82" s="659">
        <v>0</v>
      </c>
      <c r="AE82" s="658">
        <v>0</v>
      </c>
      <c r="AF82" s="659">
        <v>0</v>
      </c>
      <c r="AG82" s="659">
        <v>0</v>
      </c>
      <c r="AH82" s="659">
        <v>0</v>
      </c>
      <c r="AI82" s="659">
        <v>0</v>
      </c>
      <c r="AJ82" s="659">
        <v>0</v>
      </c>
      <c r="AK82" s="658">
        <v>0</v>
      </c>
      <c r="AL82" s="659">
        <v>0</v>
      </c>
      <c r="AM82" s="659">
        <v>0</v>
      </c>
      <c r="AN82" s="659">
        <v>0</v>
      </c>
      <c r="AO82" s="659">
        <v>0</v>
      </c>
      <c r="AP82" s="659">
        <v>0</v>
      </c>
      <c r="AQ82" s="658">
        <v>0</v>
      </c>
      <c r="AR82" s="659">
        <v>0</v>
      </c>
      <c r="AS82" s="659">
        <v>0</v>
      </c>
      <c r="AT82" s="659">
        <v>0</v>
      </c>
      <c r="AU82" s="659">
        <v>0</v>
      </c>
      <c r="AV82" s="659">
        <v>0</v>
      </c>
      <c r="AW82" s="658">
        <v>0</v>
      </c>
      <c r="AX82" s="659">
        <v>0</v>
      </c>
      <c r="AY82" s="659">
        <v>0</v>
      </c>
      <c r="AZ82" s="659">
        <v>0</v>
      </c>
      <c r="BA82" s="659">
        <v>0</v>
      </c>
      <c r="BB82" s="659">
        <v>0</v>
      </c>
      <c r="BC82" s="658">
        <v>0</v>
      </c>
      <c r="BD82" s="659">
        <v>0</v>
      </c>
      <c r="BE82" s="659">
        <v>0</v>
      </c>
      <c r="BF82" s="659">
        <v>0</v>
      </c>
      <c r="BG82" s="659">
        <v>0</v>
      </c>
      <c r="BH82" s="659">
        <v>0</v>
      </c>
      <c r="BI82" s="658">
        <v>0</v>
      </c>
      <c r="BJ82" s="659">
        <v>0</v>
      </c>
      <c r="BK82" s="659">
        <v>0</v>
      </c>
      <c r="BL82" s="659">
        <v>0</v>
      </c>
      <c r="BM82" s="659">
        <v>0</v>
      </c>
      <c r="BN82" s="659">
        <v>0</v>
      </c>
      <c r="BO82" s="658">
        <v>0</v>
      </c>
      <c r="BP82" s="659">
        <v>0</v>
      </c>
      <c r="BQ82" s="659">
        <v>0</v>
      </c>
      <c r="BR82" s="659">
        <v>0</v>
      </c>
      <c r="BS82" s="659">
        <v>0</v>
      </c>
      <c r="BT82" s="659">
        <v>0</v>
      </c>
      <c r="BU82" s="658">
        <v>0</v>
      </c>
      <c r="BV82" s="659">
        <v>0</v>
      </c>
      <c r="BW82" s="659">
        <v>0</v>
      </c>
      <c r="BX82" s="659">
        <v>0</v>
      </c>
      <c r="BY82" s="659">
        <v>0</v>
      </c>
      <c r="BZ82" s="659">
        <v>0</v>
      </c>
      <c r="CA82" s="658">
        <v>0</v>
      </c>
      <c r="CB82" s="659">
        <v>0</v>
      </c>
      <c r="CC82" s="659">
        <v>0</v>
      </c>
      <c r="CD82" s="659">
        <v>0</v>
      </c>
      <c r="CE82" s="659">
        <v>0</v>
      </c>
      <c r="CF82" s="659">
        <v>0</v>
      </c>
      <c r="CG82" s="658">
        <v>0</v>
      </c>
      <c r="CH82" s="659">
        <v>0</v>
      </c>
      <c r="CI82" s="659">
        <v>0</v>
      </c>
      <c r="CJ82" s="659">
        <v>0</v>
      </c>
      <c r="CK82" s="659">
        <v>0</v>
      </c>
      <c r="CL82" s="659">
        <v>0</v>
      </c>
      <c r="CM82" s="658">
        <v>0</v>
      </c>
      <c r="CN82" s="659">
        <v>0</v>
      </c>
      <c r="CO82" s="659">
        <v>0</v>
      </c>
      <c r="CP82" s="659">
        <v>0</v>
      </c>
      <c r="CQ82" s="659">
        <v>0</v>
      </c>
      <c r="CR82" s="659">
        <v>0</v>
      </c>
      <c r="CS82" s="658">
        <v>0</v>
      </c>
      <c r="CT82" s="659">
        <v>0</v>
      </c>
      <c r="CU82" s="659">
        <v>0</v>
      </c>
      <c r="CV82" s="659">
        <v>0</v>
      </c>
      <c r="CW82" s="659">
        <v>0</v>
      </c>
      <c r="CX82" s="659">
        <v>0</v>
      </c>
      <c r="CY82" s="658">
        <v>0</v>
      </c>
      <c r="CZ82" s="659">
        <v>0</v>
      </c>
      <c r="DA82" s="659">
        <v>0</v>
      </c>
      <c r="DB82" s="659">
        <v>0</v>
      </c>
      <c r="DC82" s="659">
        <v>0</v>
      </c>
      <c r="DD82" s="659">
        <v>0</v>
      </c>
      <c r="DE82" s="658">
        <v>0</v>
      </c>
      <c r="DF82" s="659">
        <v>0</v>
      </c>
      <c r="DG82" s="659">
        <v>0</v>
      </c>
      <c r="DH82" s="659">
        <v>0</v>
      </c>
      <c r="DI82" s="659">
        <v>0</v>
      </c>
      <c r="DJ82" s="659">
        <v>0</v>
      </c>
      <c r="DK82" s="658">
        <v>0</v>
      </c>
      <c r="DL82" s="658">
        <v>0</v>
      </c>
      <c r="DM82" s="659">
        <v>0</v>
      </c>
      <c r="DN82" s="659">
        <v>0</v>
      </c>
      <c r="DO82" s="659">
        <v>0</v>
      </c>
      <c r="DP82" s="659">
        <v>0</v>
      </c>
      <c r="DQ82" s="658">
        <v>0</v>
      </c>
      <c r="DR82" s="659">
        <v>0</v>
      </c>
      <c r="DS82" s="659">
        <v>0</v>
      </c>
      <c r="DT82" s="659">
        <v>0</v>
      </c>
      <c r="DU82" s="659">
        <v>0</v>
      </c>
      <c r="DV82" s="659">
        <v>0</v>
      </c>
      <c r="DW82" s="658">
        <v>0</v>
      </c>
      <c r="DX82" s="659">
        <v>0</v>
      </c>
      <c r="DY82" s="659">
        <v>0</v>
      </c>
      <c r="DZ82" s="659">
        <v>0</v>
      </c>
      <c r="EA82" s="659">
        <v>0</v>
      </c>
      <c r="EB82" s="659">
        <v>0</v>
      </c>
      <c r="EC82" s="658">
        <v>0</v>
      </c>
      <c r="ED82" s="659">
        <v>0</v>
      </c>
      <c r="EE82" s="659">
        <v>0</v>
      </c>
      <c r="EF82" s="659">
        <v>0</v>
      </c>
      <c r="EG82" s="659">
        <v>0</v>
      </c>
      <c r="EH82" s="659">
        <v>0</v>
      </c>
      <c r="EI82" s="658">
        <v>0</v>
      </c>
      <c r="EJ82" s="659">
        <v>0</v>
      </c>
      <c r="EK82" s="659">
        <v>0</v>
      </c>
      <c r="EL82" s="659">
        <v>0</v>
      </c>
      <c r="EM82" s="659">
        <v>0</v>
      </c>
      <c r="EN82" s="659">
        <v>0</v>
      </c>
      <c r="EO82" s="658">
        <v>0</v>
      </c>
      <c r="EP82" s="659">
        <v>0</v>
      </c>
      <c r="EQ82" s="659">
        <v>0</v>
      </c>
      <c r="ER82" s="659">
        <v>0</v>
      </c>
      <c r="ES82" s="659">
        <f>EM82+EG82+EA82+DU82+DO82+DI82+CW82+CQ82+CK82+CE82+W82+BY82+BS82+BM82+BG82+BA82+DC82+AU82+AO82+AI82+AC82+Q82+K82</f>
        <v>0</v>
      </c>
      <c r="ET82" s="659">
        <f>L82+R82+AD82+AJ82+AP82+AV82+BB82+BH82+BN82+BT82+BZ82+X82+CF82+CL82+CR82+CX82+DD82+DJ82+DP82+DV82+EB82+EH82+EN82</f>
        <v>0</v>
      </c>
      <c r="EU82" s="658">
        <v>0</v>
      </c>
      <c r="EV82" s="659">
        <v>0</v>
      </c>
      <c r="EW82" s="659">
        <v>0</v>
      </c>
      <c r="EX82" s="659">
        <v>0</v>
      </c>
      <c r="EY82" s="659">
        <f t="shared" si="15"/>
        <v>0</v>
      </c>
      <c r="EZ82" s="659">
        <f t="shared" si="15"/>
        <v>0</v>
      </c>
      <c r="FA82" s="658">
        <v>0</v>
      </c>
      <c r="FJ82" s="692"/>
    </row>
    <row r="83" spans="1:166" x14ac:dyDescent="0.2">
      <c r="A83" s="648" t="s">
        <v>188</v>
      </c>
      <c r="B83" s="659">
        <v>0</v>
      </c>
      <c r="C83" s="658">
        <v>0</v>
      </c>
      <c r="D83" s="658">
        <v>0</v>
      </c>
      <c r="E83" s="658">
        <v>0</v>
      </c>
      <c r="F83" s="658">
        <v>0</v>
      </c>
      <c r="G83" s="658">
        <v>0</v>
      </c>
      <c r="H83" s="659">
        <v>0</v>
      </c>
      <c r="I83" s="659">
        <v>0</v>
      </c>
      <c r="J83" s="659">
        <v>0</v>
      </c>
      <c r="K83" s="659">
        <v>0</v>
      </c>
      <c r="L83" s="659">
        <v>0</v>
      </c>
      <c r="M83" s="658">
        <v>0</v>
      </c>
      <c r="N83" s="659">
        <v>0</v>
      </c>
      <c r="O83" s="659">
        <v>0</v>
      </c>
      <c r="P83" s="659">
        <v>0</v>
      </c>
      <c r="Q83" s="659">
        <v>0</v>
      </c>
      <c r="R83" s="659">
        <v>0</v>
      </c>
      <c r="S83" s="658">
        <v>0</v>
      </c>
      <c r="T83" s="659">
        <v>0</v>
      </c>
      <c r="U83" s="659">
        <v>0</v>
      </c>
      <c r="V83" s="659">
        <v>0</v>
      </c>
      <c r="W83" s="659">
        <v>0</v>
      </c>
      <c r="X83" s="659">
        <v>0</v>
      </c>
      <c r="Y83" s="658">
        <v>0</v>
      </c>
      <c r="Z83" s="659">
        <v>0</v>
      </c>
      <c r="AA83" s="659">
        <v>0</v>
      </c>
      <c r="AB83" s="659">
        <v>0</v>
      </c>
      <c r="AC83" s="659">
        <v>0</v>
      </c>
      <c r="AD83" s="659">
        <v>0</v>
      </c>
      <c r="AE83" s="658">
        <v>0</v>
      </c>
      <c r="AF83" s="659">
        <v>0</v>
      </c>
      <c r="AG83" s="659">
        <v>0</v>
      </c>
      <c r="AH83" s="659">
        <v>0</v>
      </c>
      <c r="AI83" s="659">
        <v>0</v>
      </c>
      <c r="AJ83" s="659">
        <v>0</v>
      </c>
      <c r="AK83" s="658">
        <v>0</v>
      </c>
      <c r="AL83" s="659">
        <v>0</v>
      </c>
      <c r="AM83" s="659">
        <v>0</v>
      </c>
      <c r="AN83" s="659">
        <v>0</v>
      </c>
      <c r="AO83" s="659">
        <v>0</v>
      </c>
      <c r="AP83" s="659">
        <v>0</v>
      </c>
      <c r="AQ83" s="658">
        <v>0</v>
      </c>
      <c r="AR83" s="659">
        <v>0</v>
      </c>
      <c r="AS83" s="659">
        <v>0</v>
      </c>
      <c r="AT83" s="659">
        <v>0</v>
      </c>
      <c r="AU83" s="659">
        <v>0</v>
      </c>
      <c r="AV83" s="659">
        <v>0</v>
      </c>
      <c r="AW83" s="658">
        <v>0</v>
      </c>
      <c r="AX83" s="659">
        <v>0</v>
      </c>
      <c r="AY83" s="659">
        <v>0</v>
      </c>
      <c r="AZ83" s="659">
        <v>0</v>
      </c>
      <c r="BA83" s="659">
        <v>0</v>
      </c>
      <c r="BB83" s="659">
        <v>0</v>
      </c>
      <c r="BC83" s="658">
        <v>0</v>
      </c>
      <c r="BD83" s="659">
        <v>0</v>
      </c>
      <c r="BE83" s="659">
        <v>0</v>
      </c>
      <c r="BF83" s="659">
        <v>0</v>
      </c>
      <c r="BG83" s="659">
        <v>0</v>
      </c>
      <c r="BH83" s="659">
        <v>0</v>
      </c>
      <c r="BI83" s="658">
        <v>0</v>
      </c>
      <c r="BJ83" s="659">
        <v>0</v>
      </c>
      <c r="BK83" s="659">
        <v>0</v>
      </c>
      <c r="BL83" s="659">
        <v>0</v>
      </c>
      <c r="BM83" s="659">
        <v>0</v>
      </c>
      <c r="BN83" s="659">
        <v>0</v>
      </c>
      <c r="BO83" s="658">
        <v>0</v>
      </c>
      <c r="BP83" s="659">
        <v>0</v>
      </c>
      <c r="BQ83" s="659">
        <v>0</v>
      </c>
      <c r="BR83" s="659">
        <v>0</v>
      </c>
      <c r="BS83" s="659">
        <v>0</v>
      </c>
      <c r="BT83" s="659">
        <v>0</v>
      </c>
      <c r="BU83" s="658">
        <v>0</v>
      </c>
      <c r="BV83" s="659">
        <v>0</v>
      </c>
      <c r="BW83" s="659">
        <v>0</v>
      </c>
      <c r="BX83" s="659">
        <v>0</v>
      </c>
      <c r="BY83" s="659">
        <v>0</v>
      </c>
      <c r="BZ83" s="659">
        <v>0</v>
      </c>
      <c r="CA83" s="658">
        <v>0</v>
      </c>
      <c r="CB83" s="659">
        <v>0</v>
      </c>
      <c r="CC83" s="659">
        <v>0</v>
      </c>
      <c r="CD83" s="659">
        <v>0</v>
      </c>
      <c r="CE83" s="659">
        <v>0</v>
      </c>
      <c r="CF83" s="659">
        <v>0</v>
      </c>
      <c r="CG83" s="658">
        <v>0</v>
      </c>
      <c r="CH83" s="659">
        <v>0</v>
      </c>
      <c r="CI83" s="659">
        <v>0</v>
      </c>
      <c r="CJ83" s="659">
        <v>0</v>
      </c>
      <c r="CK83" s="659">
        <v>0</v>
      </c>
      <c r="CL83" s="659">
        <v>0</v>
      </c>
      <c r="CM83" s="658">
        <v>0</v>
      </c>
      <c r="CN83" s="659">
        <v>0</v>
      </c>
      <c r="CO83" s="659">
        <v>0</v>
      </c>
      <c r="CP83" s="659">
        <v>0</v>
      </c>
      <c r="CQ83" s="659">
        <v>0</v>
      </c>
      <c r="CR83" s="659">
        <v>0</v>
      </c>
      <c r="CS83" s="658">
        <v>0</v>
      </c>
      <c r="CT83" s="659">
        <v>0</v>
      </c>
      <c r="CU83" s="659">
        <v>0</v>
      </c>
      <c r="CV83" s="659">
        <v>0</v>
      </c>
      <c r="CW83" s="659">
        <v>0</v>
      </c>
      <c r="CX83" s="659">
        <v>0</v>
      </c>
      <c r="CY83" s="658">
        <v>0</v>
      </c>
      <c r="CZ83" s="659">
        <v>0</v>
      </c>
      <c r="DA83" s="659">
        <v>0</v>
      </c>
      <c r="DB83" s="659">
        <v>0</v>
      </c>
      <c r="DC83" s="659">
        <v>0</v>
      </c>
      <c r="DD83" s="659">
        <v>0</v>
      </c>
      <c r="DE83" s="658">
        <v>0</v>
      </c>
      <c r="DF83" s="659">
        <v>0</v>
      </c>
      <c r="DG83" s="659">
        <v>0</v>
      </c>
      <c r="DH83" s="659">
        <v>0</v>
      </c>
      <c r="DI83" s="659">
        <v>0</v>
      </c>
      <c r="DJ83" s="659">
        <v>0</v>
      </c>
      <c r="DK83" s="658">
        <v>0</v>
      </c>
      <c r="DL83" s="658">
        <v>0</v>
      </c>
      <c r="DM83" s="659">
        <v>0</v>
      </c>
      <c r="DN83" s="659">
        <v>0</v>
      </c>
      <c r="DO83" s="659">
        <v>0</v>
      </c>
      <c r="DP83" s="659">
        <v>0</v>
      </c>
      <c r="DQ83" s="658">
        <v>0</v>
      </c>
      <c r="DR83" s="659">
        <v>0</v>
      </c>
      <c r="DS83" s="659">
        <v>0</v>
      </c>
      <c r="DT83" s="659">
        <v>0</v>
      </c>
      <c r="DU83" s="659">
        <v>0</v>
      </c>
      <c r="DV83" s="659">
        <v>0</v>
      </c>
      <c r="DW83" s="658">
        <v>0</v>
      </c>
      <c r="DX83" s="659">
        <v>0</v>
      </c>
      <c r="DY83" s="659">
        <v>0</v>
      </c>
      <c r="DZ83" s="659">
        <v>0</v>
      </c>
      <c r="EA83" s="659">
        <v>0</v>
      </c>
      <c r="EB83" s="659">
        <v>0</v>
      </c>
      <c r="EC83" s="658">
        <v>0</v>
      </c>
      <c r="ED83" s="659">
        <v>0</v>
      </c>
      <c r="EE83" s="659">
        <v>0</v>
      </c>
      <c r="EF83" s="659">
        <v>0</v>
      </c>
      <c r="EG83" s="659">
        <v>0</v>
      </c>
      <c r="EH83" s="659">
        <v>0</v>
      </c>
      <c r="EI83" s="658">
        <v>0</v>
      </c>
      <c r="EJ83" s="659">
        <v>0</v>
      </c>
      <c r="EK83" s="659">
        <v>0</v>
      </c>
      <c r="EL83" s="659">
        <v>0</v>
      </c>
      <c r="EM83" s="659">
        <v>0</v>
      </c>
      <c r="EN83" s="659">
        <v>0</v>
      </c>
      <c r="EO83" s="658">
        <v>0</v>
      </c>
      <c r="EP83" s="659">
        <v>0</v>
      </c>
      <c r="EQ83" s="659">
        <v>0</v>
      </c>
      <c r="ER83" s="659">
        <v>0</v>
      </c>
      <c r="ES83" s="659">
        <f>EM83+EG83+EA83+DU83+DO83+DI83+CW83+CQ83+CK83+CE83+W83+BY83+BS83+BM83+BG83+BA83+DC83+AU83+AO83+AI83+AC83+Q83+K83</f>
        <v>0</v>
      </c>
      <c r="ET83" s="659">
        <f>L83+R83+AD83+AJ83+AP83+AV83+BB83+BH83+BN83+BT83+BZ83+X83+CF83+CL83+CR83+CX83+DD83+DJ83+DP83+DV83+EB83+EH83+EN83</f>
        <v>0</v>
      </c>
      <c r="EU83" s="658">
        <v>0</v>
      </c>
      <c r="EV83" s="659">
        <v>0</v>
      </c>
      <c r="EW83" s="659">
        <v>0</v>
      </c>
      <c r="EX83" s="659">
        <v>0</v>
      </c>
      <c r="EY83" s="659">
        <f t="shared" si="15"/>
        <v>0</v>
      </c>
      <c r="EZ83" s="659">
        <f t="shared" si="15"/>
        <v>0</v>
      </c>
      <c r="FA83" s="658">
        <v>0</v>
      </c>
      <c r="FJ83" s="692"/>
    </row>
    <row r="84" spans="1:166" x14ac:dyDescent="0.2">
      <c r="A84" s="648" t="s">
        <v>187</v>
      </c>
      <c r="B84" s="659">
        <v>0</v>
      </c>
      <c r="C84" s="658">
        <v>0</v>
      </c>
      <c r="D84" s="658">
        <v>0</v>
      </c>
      <c r="E84" s="658">
        <v>0</v>
      </c>
      <c r="F84" s="658">
        <v>0</v>
      </c>
      <c r="G84" s="658">
        <v>0</v>
      </c>
      <c r="H84" s="659">
        <v>0</v>
      </c>
      <c r="I84" s="659">
        <v>0</v>
      </c>
      <c r="J84" s="659">
        <v>0</v>
      </c>
      <c r="K84" s="659">
        <v>0</v>
      </c>
      <c r="L84" s="659">
        <v>0</v>
      </c>
      <c r="M84" s="658">
        <v>0</v>
      </c>
      <c r="N84" s="659">
        <v>0</v>
      </c>
      <c r="O84" s="659">
        <v>0</v>
      </c>
      <c r="P84" s="659">
        <v>0</v>
      </c>
      <c r="Q84" s="659">
        <v>0</v>
      </c>
      <c r="R84" s="659">
        <v>0</v>
      </c>
      <c r="S84" s="658">
        <v>0</v>
      </c>
      <c r="T84" s="659">
        <v>0</v>
      </c>
      <c r="U84" s="659">
        <v>0</v>
      </c>
      <c r="V84" s="659">
        <v>0</v>
      </c>
      <c r="W84" s="659">
        <v>0</v>
      </c>
      <c r="X84" s="659">
        <v>0</v>
      </c>
      <c r="Y84" s="658">
        <v>0</v>
      </c>
      <c r="Z84" s="659">
        <v>0</v>
      </c>
      <c r="AA84" s="659">
        <v>0</v>
      </c>
      <c r="AB84" s="659">
        <v>0</v>
      </c>
      <c r="AC84" s="659">
        <v>0</v>
      </c>
      <c r="AD84" s="659">
        <v>0</v>
      </c>
      <c r="AE84" s="658">
        <v>0</v>
      </c>
      <c r="AF84" s="659">
        <v>0</v>
      </c>
      <c r="AG84" s="659">
        <v>0</v>
      </c>
      <c r="AH84" s="659">
        <v>0</v>
      </c>
      <c r="AI84" s="659">
        <v>0</v>
      </c>
      <c r="AJ84" s="659">
        <v>0</v>
      </c>
      <c r="AK84" s="658">
        <v>0</v>
      </c>
      <c r="AL84" s="659">
        <v>0</v>
      </c>
      <c r="AM84" s="659">
        <v>0</v>
      </c>
      <c r="AN84" s="659">
        <v>0</v>
      </c>
      <c r="AO84" s="659">
        <v>0</v>
      </c>
      <c r="AP84" s="659">
        <v>0</v>
      </c>
      <c r="AQ84" s="658">
        <v>0</v>
      </c>
      <c r="AR84" s="659">
        <v>0</v>
      </c>
      <c r="AS84" s="659">
        <v>0</v>
      </c>
      <c r="AT84" s="659">
        <v>0</v>
      </c>
      <c r="AU84" s="659">
        <v>0</v>
      </c>
      <c r="AV84" s="659">
        <v>0</v>
      </c>
      <c r="AW84" s="658">
        <v>0</v>
      </c>
      <c r="AX84" s="659">
        <v>0</v>
      </c>
      <c r="AY84" s="659">
        <v>0</v>
      </c>
      <c r="AZ84" s="659">
        <v>0</v>
      </c>
      <c r="BA84" s="659">
        <v>0</v>
      </c>
      <c r="BB84" s="659">
        <v>0</v>
      </c>
      <c r="BC84" s="658">
        <v>0</v>
      </c>
      <c r="BD84" s="659">
        <v>0</v>
      </c>
      <c r="BE84" s="659">
        <v>0</v>
      </c>
      <c r="BF84" s="659">
        <v>0</v>
      </c>
      <c r="BG84" s="659">
        <v>0</v>
      </c>
      <c r="BH84" s="659">
        <v>0</v>
      </c>
      <c r="BI84" s="658">
        <v>0</v>
      </c>
      <c r="BJ84" s="659">
        <v>0</v>
      </c>
      <c r="BK84" s="659">
        <v>0</v>
      </c>
      <c r="BL84" s="659">
        <v>0</v>
      </c>
      <c r="BM84" s="659">
        <v>0</v>
      </c>
      <c r="BN84" s="659">
        <v>0</v>
      </c>
      <c r="BO84" s="658">
        <v>0</v>
      </c>
      <c r="BP84" s="659">
        <v>0</v>
      </c>
      <c r="BQ84" s="659">
        <v>0</v>
      </c>
      <c r="BR84" s="659">
        <v>0</v>
      </c>
      <c r="BS84" s="659">
        <v>0</v>
      </c>
      <c r="BT84" s="659">
        <v>0</v>
      </c>
      <c r="BU84" s="658">
        <v>0</v>
      </c>
      <c r="BV84" s="659">
        <v>0</v>
      </c>
      <c r="BW84" s="659">
        <v>0</v>
      </c>
      <c r="BX84" s="659">
        <v>0</v>
      </c>
      <c r="BY84" s="659">
        <v>0</v>
      </c>
      <c r="BZ84" s="659">
        <v>0</v>
      </c>
      <c r="CA84" s="658">
        <v>0</v>
      </c>
      <c r="CB84" s="659">
        <v>0</v>
      </c>
      <c r="CC84" s="659">
        <v>0</v>
      </c>
      <c r="CD84" s="659">
        <v>0</v>
      </c>
      <c r="CE84" s="659">
        <v>0</v>
      </c>
      <c r="CF84" s="659">
        <v>0</v>
      </c>
      <c r="CG84" s="658">
        <v>0</v>
      </c>
      <c r="CH84" s="659">
        <v>0</v>
      </c>
      <c r="CI84" s="659">
        <v>0</v>
      </c>
      <c r="CJ84" s="659">
        <v>0</v>
      </c>
      <c r="CK84" s="659">
        <v>0</v>
      </c>
      <c r="CL84" s="659">
        <v>0</v>
      </c>
      <c r="CM84" s="658">
        <v>0</v>
      </c>
      <c r="CN84" s="659">
        <v>0</v>
      </c>
      <c r="CO84" s="659">
        <v>0</v>
      </c>
      <c r="CP84" s="659">
        <v>0</v>
      </c>
      <c r="CQ84" s="659">
        <v>0</v>
      </c>
      <c r="CR84" s="659">
        <v>0</v>
      </c>
      <c r="CS84" s="658">
        <v>0</v>
      </c>
      <c r="CT84" s="659">
        <v>0</v>
      </c>
      <c r="CU84" s="659">
        <v>0</v>
      </c>
      <c r="CV84" s="659">
        <v>0</v>
      </c>
      <c r="CW84" s="659">
        <v>0</v>
      </c>
      <c r="CX84" s="659">
        <v>0</v>
      </c>
      <c r="CY84" s="658">
        <v>0</v>
      </c>
      <c r="CZ84" s="659">
        <v>0</v>
      </c>
      <c r="DA84" s="659">
        <v>0</v>
      </c>
      <c r="DB84" s="659">
        <v>0</v>
      </c>
      <c r="DC84" s="659">
        <v>0</v>
      </c>
      <c r="DD84" s="659">
        <v>0</v>
      </c>
      <c r="DE84" s="658">
        <v>0</v>
      </c>
      <c r="DF84" s="659">
        <v>0</v>
      </c>
      <c r="DG84" s="659">
        <v>0</v>
      </c>
      <c r="DH84" s="659">
        <v>0</v>
      </c>
      <c r="DI84" s="659">
        <v>0</v>
      </c>
      <c r="DJ84" s="659">
        <v>0</v>
      </c>
      <c r="DK84" s="658">
        <v>0</v>
      </c>
      <c r="DL84" s="658">
        <v>0</v>
      </c>
      <c r="DM84" s="659">
        <v>0</v>
      </c>
      <c r="DN84" s="659">
        <v>0</v>
      </c>
      <c r="DO84" s="659">
        <v>0</v>
      </c>
      <c r="DP84" s="659">
        <v>0</v>
      </c>
      <c r="DQ84" s="658">
        <v>0</v>
      </c>
      <c r="DR84" s="659">
        <v>0</v>
      </c>
      <c r="DS84" s="659">
        <v>0</v>
      </c>
      <c r="DT84" s="659">
        <v>0</v>
      </c>
      <c r="DU84" s="659">
        <v>0</v>
      </c>
      <c r="DV84" s="659">
        <v>0</v>
      </c>
      <c r="DW84" s="658">
        <v>0</v>
      </c>
      <c r="DX84" s="659">
        <v>0</v>
      </c>
      <c r="DY84" s="659">
        <v>0</v>
      </c>
      <c r="DZ84" s="659">
        <v>0</v>
      </c>
      <c r="EA84" s="659">
        <v>0</v>
      </c>
      <c r="EB84" s="659">
        <v>0</v>
      </c>
      <c r="EC84" s="658">
        <v>0</v>
      </c>
      <c r="ED84" s="659">
        <v>0</v>
      </c>
      <c r="EE84" s="659">
        <v>0</v>
      </c>
      <c r="EF84" s="659">
        <v>0</v>
      </c>
      <c r="EG84" s="659">
        <v>0</v>
      </c>
      <c r="EH84" s="659">
        <v>0</v>
      </c>
      <c r="EI84" s="658">
        <v>0</v>
      </c>
      <c r="EJ84" s="659">
        <v>0</v>
      </c>
      <c r="EK84" s="659">
        <v>0</v>
      </c>
      <c r="EL84" s="659">
        <v>0</v>
      </c>
      <c r="EM84" s="659">
        <v>0</v>
      </c>
      <c r="EN84" s="659">
        <v>0</v>
      </c>
      <c r="EO84" s="658">
        <v>0</v>
      </c>
      <c r="EP84" s="659">
        <v>0</v>
      </c>
      <c r="EQ84" s="659">
        <v>0</v>
      </c>
      <c r="ER84" s="659">
        <v>0</v>
      </c>
      <c r="ES84" s="659">
        <f>EM84+EG84+EA84+DU84+DO84+DI84+CW84+CQ84+CK84+CE84+W84+BY84+BS84+BM84+BG84+BA84+DC84+AU84+AO84+AI84+AC84+Q84+K84</f>
        <v>0</v>
      </c>
      <c r="ET84" s="659">
        <f>L84+R84+AD84+AJ84+AP84+AV84+BB84+BH84+BN84+BT84+BZ84+X84+CF84+CL84+CR84+CX84+DD84+DJ84+DP84+DV84+EB84+EH84+EN84</f>
        <v>0</v>
      </c>
      <c r="EU84" s="658">
        <v>0</v>
      </c>
      <c r="EV84" s="659">
        <v>0</v>
      </c>
      <c r="EW84" s="659">
        <v>0</v>
      </c>
      <c r="EX84" s="659">
        <v>0</v>
      </c>
      <c r="EY84" s="659">
        <f t="shared" si="15"/>
        <v>0</v>
      </c>
      <c r="EZ84" s="659">
        <f t="shared" si="15"/>
        <v>0</v>
      </c>
      <c r="FA84" s="658">
        <v>0</v>
      </c>
      <c r="FJ84" s="692"/>
    </row>
    <row r="85" spans="1:166" x14ac:dyDescent="0.2">
      <c r="A85" s="647" t="s">
        <v>186</v>
      </c>
      <c r="B85" s="659"/>
      <c r="C85" s="658"/>
      <c r="D85" s="658"/>
      <c r="E85" s="658"/>
      <c r="F85" s="658"/>
      <c r="G85" s="658"/>
      <c r="H85" s="695"/>
      <c r="I85" s="695"/>
      <c r="J85" s="695"/>
      <c r="K85" s="695"/>
      <c r="L85" s="695"/>
      <c r="M85" s="658"/>
      <c r="N85" s="659"/>
      <c r="O85" s="659"/>
      <c r="P85" s="659"/>
      <c r="Q85" s="659"/>
      <c r="R85" s="659"/>
      <c r="S85" s="658"/>
      <c r="T85" s="659"/>
      <c r="U85" s="659"/>
      <c r="V85" s="659"/>
      <c r="W85" s="659"/>
      <c r="X85" s="659"/>
      <c r="Y85" s="658"/>
      <c r="Z85" s="659"/>
      <c r="AA85" s="659"/>
      <c r="AB85" s="659"/>
      <c r="AC85" s="659"/>
      <c r="AD85" s="659"/>
      <c r="AE85" s="658"/>
      <c r="AF85" s="659"/>
      <c r="AG85" s="659"/>
      <c r="AH85" s="659"/>
      <c r="AI85" s="659"/>
      <c r="AJ85" s="659"/>
      <c r="AK85" s="658">
        <v>0</v>
      </c>
      <c r="AL85" s="659"/>
      <c r="AM85" s="659"/>
      <c r="AN85" s="659"/>
      <c r="AO85" s="659"/>
      <c r="AP85" s="659"/>
      <c r="AQ85" s="658"/>
      <c r="AR85" s="659"/>
      <c r="AS85" s="659"/>
      <c r="AT85" s="659"/>
      <c r="AU85" s="659"/>
      <c r="AV85" s="659"/>
      <c r="AW85" s="658"/>
      <c r="AX85" s="659"/>
      <c r="AY85" s="659"/>
      <c r="AZ85" s="659"/>
      <c r="BA85" s="659"/>
      <c r="BB85" s="659"/>
      <c r="BC85" s="658"/>
      <c r="BD85" s="659"/>
      <c r="BE85" s="659"/>
      <c r="BF85" s="659"/>
      <c r="BG85" s="659"/>
      <c r="BH85" s="659"/>
      <c r="BI85" s="658"/>
      <c r="BJ85" s="659"/>
      <c r="BK85" s="659"/>
      <c r="BL85" s="659"/>
      <c r="BM85" s="659"/>
      <c r="BN85" s="659"/>
      <c r="BO85" s="658"/>
      <c r="BP85" s="659"/>
      <c r="BQ85" s="659"/>
      <c r="BR85" s="659"/>
      <c r="BS85" s="659"/>
      <c r="BT85" s="659"/>
      <c r="BU85" s="658"/>
      <c r="BV85" s="659"/>
      <c r="BW85" s="659"/>
      <c r="BX85" s="659"/>
      <c r="BY85" s="659"/>
      <c r="BZ85" s="659"/>
      <c r="CA85" s="658"/>
      <c r="CB85" s="659"/>
      <c r="CC85" s="659"/>
      <c r="CD85" s="659"/>
      <c r="CE85" s="659"/>
      <c r="CF85" s="659"/>
      <c r="CG85" s="658"/>
      <c r="CH85" s="659"/>
      <c r="CI85" s="659"/>
      <c r="CJ85" s="659"/>
      <c r="CK85" s="659"/>
      <c r="CL85" s="659"/>
      <c r="CM85" s="658"/>
      <c r="CN85" s="659"/>
      <c r="CO85" s="659"/>
      <c r="CP85" s="659"/>
      <c r="CQ85" s="659"/>
      <c r="CR85" s="659"/>
      <c r="CS85" s="658"/>
      <c r="CT85" s="659"/>
      <c r="CU85" s="659"/>
      <c r="CV85" s="659"/>
      <c r="CW85" s="659"/>
      <c r="CX85" s="659"/>
      <c r="CY85" s="658"/>
      <c r="CZ85" s="659"/>
      <c r="DA85" s="659"/>
      <c r="DB85" s="659"/>
      <c r="DC85" s="659"/>
      <c r="DD85" s="659"/>
      <c r="DE85" s="658"/>
      <c r="DF85" s="659"/>
      <c r="DG85" s="659"/>
      <c r="DH85" s="659"/>
      <c r="DI85" s="659"/>
      <c r="DJ85" s="659"/>
      <c r="DK85" s="658"/>
      <c r="DL85" s="658"/>
      <c r="DM85" s="659"/>
      <c r="DN85" s="659"/>
      <c r="DO85" s="659"/>
      <c r="DP85" s="659"/>
      <c r="DQ85" s="658"/>
      <c r="DR85" s="659"/>
      <c r="DS85" s="659"/>
      <c r="DT85" s="659"/>
      <c r="DU85" s="659"/>
      <c r="DV85" s="659"/>
      <c r="DW85" s="658"/>
      <c r="DX85" s="659"/>
      <c r="DY85" s="659"/>
      <c r="DZ85" s="659"/>
      <c r="EA85" s="659"/>
      <c r="EB85" s="659"/>
      <c r="EC85" s="658"/>
      <c r="ED85" s="659"/>
      <c r="EE85" s="659"/>
      <c r="EF85" s="659"/>
      <c r="EG85" s="659"/>
      <c r="EH85" s="659"/>
      <c r="EI85" s="658"/>
      <c r="EJ85" s="659"/>
      <c r="EK85" s="659"/>
      <c r="EL85" s="659"/>
      <c r="EM85" s="659"/>
      <c r="EN85" s="659"/>
      <c r="EO85" s="658"/>
      <c r="EP85" s="695"/>
      <c r="EQ85" s="695"/>
      <c r="ER85" s="695"/>
      <c r="ES85" s="695"/>
      <c r="ET85" s="659"/>
      <c r="EU85" s="658"/>
      <c r="EV85" s="659"/>
      <c r="EW85" s="695"/>
      <c r="EX85" s="695"/>
      <c r="EY85" s="695"/>
      <c r="EZ85" s="659"/>
      <c r="FA85" s="658"/>
      <c r="FJ85" s="692"/>
    </row>
    <row r="86" spans="1:166" ht="25.5" x14ac:dyDescent="0.2">
      <c r="A86" s="693" t="s">
        <v>185</v>
      </c>
      <c r="B86" s="662">
        <v>6551566.8721995763</v>
      </c>
      <c r="C86" s="660">
        <v>8434828.1319622751</v>
      </c>
      <c r="D86" s="660">
        <v>9090889.2647999302</v>
      </c>
      <c r="E86" s="660">
        <v>9732537.2991269007</v>
      </c>
      <c r="F86" s="660">
        <v>10155658.857378421</v>
      </c>
      <c r="G86" s="660">
        <v>10725232.506773887</v>
      </c>
      <c r="H86" s="661">
        <v>169819.00682522787</v>
      </c>
      <c r="I86" s="661">
        <v>182111.61193634104</v>
      </c>
      <c r="J86" s="661">
        <v>213204.04150212082</v>
      </c>
      <c r="K86" s="661">
        <v>240084.14016178341</v>
      </c>
      <c r="L86" s="661">
        <v>267276.0855001536</v>
      </c>
      <c r="M86" s="660">
        <v>297887.21542080806</v>
      </c>
      <c r="N86" s="662">
        <v>102494.47188652284</v>
      </c>
      <c r="O86" s="662">
        <v>135437.32401443121</v>
      </c>
      <c r="P86" s="662">
        <v>167143.64890987409</v>
      </c>
      <c r="Q86" s="662">
        <v>191636.75326497637</v>
      </c>
      <c r="R86" s="662">
        <v>204026.37027540227</v>
      </c>
      <c r="S86" s="660">
        <v>160377.25054257864</v>
      </c>
      <c r="T86" s="662">
        <v>35549.544000000002</v>
      </c>
      <c r="U86" s="662">
        <v>41701.93146439916</v>
      </c>
      <c r="V86" s="662">
        <v>47705.427119720189</v>
      </c>
      <c r="W86" s="662">
        <v>48896.167678521517</v>
      </c>
      <c r="X86" s="662">
        <v>49338.880962049996</v>
      </c>
      <c r="Y86" s="660">
        <v>50669.793478727006</v>
      </c>
      <c r="Z86" s="662">
        <v>90963.999299200004</v>
      </c>
      <c r="AA86" s="662">
        <v>89209.9633703</v>
      </c>
      <c r="AB86" s="662">
        <v>88438.437651800006</v>
      </c>
      <c r="AC86" s="662">
        <v>85887.159459400005</v>
      </c>
      <c r="AD86" s="662">
        <v>84103.586620699978</v>
      </c>
      <c r="AE86" s="660">
        <v>83789.601765599975</v>
      </c>
      <c r="AF86" s="662">
        <v>125378.24981976705</v>
      </c>
      <c r="AG86" s="662">
        <v>129642.44815694218</v>
      </c>
      <c r="AH86" s="662">
        <v>142239.41368854654</v>
      </c>
      <c r="AI86" s="662">
        <v>152520.37528676511</v>
      </c>
      <c r="AJ86" s="662">
        <v>210018.68524561272</v>
      </c>
      <c r="AK86" s="660">
        <v>257513.35007185731</v>
      </c>
      <c r="AL86" s="662">
        <v>32684.019290125634</v>
      </c>
      <c r="AM86" s="662">
        <v>37550.7303287951</v>
      </c>
      <c r="AN86" s="662">
        <v>43879.400501045027</v>
      </c>
      <c r="AO86" s="662">
        <v>50480.119615364449</v>
      </c>
      <c r="AP86" s="662">
        <v>57159.246580064319</v>
      </c>
      <c r="AQ86" s="660">
        <v>68962.776075860194</v>
      </c>
      <c r="AR86" s="662">
        <v>29991.712059914003</v>
      </c>
      <c r="AS86" s="662">
        <v>38820.694494743264</v>
      </c>
      <c r="AT86" s="662">
        <v>51057.029627070653</v>
      </c>
      <c r="AU86" s="662">
        <v>63851.008927057926</v>
      </c>
      <c r="AV86" s="662">
        <v>80038.220959786529</v>
      </c>
      <c r="AW86" s="660">
        <v>92424.438234387693</v>
      </c>
      <c r="AX86" s="662">
        <v>16876.839395156701</v>
      </c>
      <c r="AY86" s="662">
        <v>22488.327191149598</v>
      </c>
      <c r="AZ86" s="662">
        <v>33190.493946389601</v>
      </c>
      <c r="BA86" s="662">
        <v>43834.956751298021</v>
      </c>
      <c r="BB86" s="662">
        <v>49728.178770304701</v>
      </c>
      <c r="BC86" s="660">
        <v>56162.709621310314</v>
      </c>
      <c r="BD86" s="662">
        <v>37639.660919967078</v>
      </c>
      <c r="BE86" s="662">
        <v>44851.166978554553</v>
      </c>
      <c r="BF86" s="662">
        <v>57383.349813401081</v>
      </c>
      <c r="BG86" s="662">
        <v>68523.757179106324</v>
      </c>
      <c r="BH86" s="662">
        <v>75502.667395776632</v>
      </c>
      <c r="BI86" s="660">
        <v>84073.726796172152</v>
      </c>
      <c r="BJ86" s="662">
        <v>12633.478659916496</v>
      </c>
      <c r="BK86" s="662">
        <v>18609.647211091858</v>
      </c>
      <c r="BL86" s="662">
        <v>37423.80771710613</v>
      </c>
      <c r="BM86" s="662">
        <v>27821.100327103406</v>
      </c>
      <c r="BN86" s="662">
        <v>28853.591575327398</v>
      </c>
      <c r="BO86" s="660">
        <v>30026.440249713418</v>
      </c>
      <c r="BP86" s="662">
        <v>488560.50339822331</v>
      </c>
      <c r="BQ86" s="662">
        <v>631473.27690671233</v>
      </c>
      <c r="BR86" s="662">
        <v>794447.48943378252</v>
      </c>
      <c r="BS86" s="662">
        <v>961756.93778574013</v>
      </c>
      <c r="BT86" s="662">
        <v>1124819.2877333174</v>
      </c>
      <c r="BU86" s="660">
        <v>1302373.589753886</v>
      </c>
      <c r="BV86" s="662">
        <v>575840.78125196858</v>
      </c>
      <c r="BW86" s="662">
        <v>780914.93638529547</v>
      </c>
      <c r="BX86" s="662">
        <v>980696.6967282173</v>
      </c>
      <c r="BY86" s="662">
        <v>1168882.424933786</v>
      </c>
      <c r="BZ86" s="662">
        <v>1296868.9667404459</v>
      </c>
      <c r="CA86" s="660">
        <v>1382375.3641261593</v>
      </c>
      <c r="CB86" s="662">
        <v>16066.19253837</v>
      </c>
      <c r="CC86" s="662">
        <v>20782.268337721976</v>
      </c>
      <c r="CD86" s="662">
        <v>24804.891279183968</v>
      </c>
      <c r="CE86" s="662">
        <v>30064.994368745152</v>
      </c>
      <c r="CF86" s="662">
        <v>48303.41863757564</v>
      </c>
      <c r="CG86" s="660">
        <v>72975.867634628958</v>
      </c>
      <c r="CH86" s="662">
        <v>98519.028031679816</v>
      </c>
      <c r="CI86" s="662">
        <v>127156.54963492921</v>
      </c>
      <c r="CJ86" s="662">
        <v>163138.95042572494</v>
      </c>
      <c r="CK86" s="662">
        <v>201986.27598195855</v>
      </c>
      <c r="CL86" s="662">
        <v>255521.10691889405</v>
      </c>
      <c r="CM86" s="660">
        <v>296622.87688982679</v>
      </c>
      <c r="CN86" s="662">
        <v>324424.53496488102</v>
      </c>
      <c r="CO86" s="662">
        <v>424247.14215670468</v>
      </c>
      <c r="CP86" s="662">
        <v>569068.23899621668</v>
      </c>
      <c r="CQ86" s="662">
        <v>688307.00346445187</v>
      </c>
      <c r="CR86" s="662">
        <v>840332.51785529708</v>
      </c>
      <c r="CS86" s="660">
        <v>988246.35439999995</v>
      </c>
      <c r="CT86" s="662">
        <v>86326.624784531654</v>
      </c>
      <c r="CU86" s="662">
        <v>105627.38813367172</v>
      </c>
      <c r="CV86" s="662">
        <v>130823.32870850508</v>
      </c>
      <c r="CW86" s="662">
        <v>153931.53102307627</v>
      </c>
      <c r="CX86" s="662">
        <v>192793.73642405245</v>
      </c>
      <c r="CY86" s="660">
        <v>216905.30794893464</v>
      </c>
      <c r="CZ86" s="662">
        <v>10801.824590895591</v>
      </c>
      <c r="DA86" s="662">
        <v>14883.335860683896</v>
      </c>
      <c r="DB86" s="662">
        <v>18133</v>
      </c>
      <c r="DC86" s="662">
        <v>18525.715511001345</v>
      </c>
      <c r="DD86" s="662">
        <v>18771.387223575108</v>
      </c>
      <c r="DE86" s="660">
        <v>19353.165271790465</v>
      </c>
      <c r="DF86" s="662">
        <v>80756.134606099324</v>
      </c>
      <c r="DG86" s="662">
        <v>83081.237898564388</v>
      </c>
      <c r="DH86" s="662">
        <v>90906.663098013407</v>
      </c>
      <c r="DI86" s="662">
        <v>98048.876637688358</v>
      </c>
      <c r="DJ86" s="662">
        <v>107913.44404290039</v>
      </c>
      <c r="DK86" s="660">
        <v>114296.06315731166</v>
      </c>
      <c r="DL86" s="660">
        <v>2873</v>
      </c>
      <c r="DM86" s="662">
        <v>2055.9899999999998</v>
      </c>
      <c r="DN86" s="662">
        <v>2128.1799999999998</v>
      </c>
      <c r="DO86" s="662">
        <v>1952.4043257141866</v>
      </c>
      <c r="DP86" s="662">
        <v>1779.97</v>
      </c>
      <c r="DQ86" s="660">
        <v>1569.4228398299019</v>
      </c>
      <c r="DR86" s="662">
        <v>803670.20383560448</v>
      </c>
      <c r="DS86" s="662">
        <v>985910.25267571816</v>
      </c>
      <c r="DT86" s="662">
        <v>1183218.1164574008</v>
      </c>
      <c r="DU86" s="662">
        <v>1459415.1150729642</v>
      </c>
      <c r="DV86" s="662">
        <v>1751890.7418026517</v>
      </c>
      <c r="DW86" s="660">
        <v>1856481.1881319454</v>
      </c>
      <c r="DX86" s="662">
        <v>21330.136097339942</v>
      </c>
      <c r="DY86" s="662">
        <v>26641.64758875046</v>
      </c>
      <c r="DZ86" s="662">
        <v>34717.761355383038</v>
      </c>
      <c r="EA86" s="662">
        <v>40371.527735259544</v>
      </c>
      <c r="EB86" s="662">
        <v>45612.785178004982</v>
      </c>
      <c r="EC86" s="660">
        <v>49137.449115941759</v>
      </c>
      <c r="ED86" s="662">
        <v>25786.636640499997</v>
      </c>
      <c r="EE86" s="662">
        <v>31496.435166285606</v>
      </c>
      <c r="EF86" s="662">
        <v>35106.528476183135</v>
      </c>
      <c r="EG86" s="662">
        <v>37149.556384859774</v>
      </c>
      <c r="EH86" s="662">
        <v>41791.110452297195</v>
      </c>
      <c r="EI86" s="660">
        <v>48899.181709670323</v>
      </c>
      <c r="EJ86" s="662">
        <v>104650.08995740801</v>
      </c>
      <c r="EK86" s="662">
        <v>158420.4549127589</v>
      </c>
      <c r="EL86" s="662">
        <v>284795.05548750627</v>
      </c>
      <c r="EM86" s="662">
        <v>489018.88235406572</v>
      </c>
      <c r="EN86" s="662">
        <v>582226.34856392571</v>
      </c>
      <c r="EO86" s="660">
        <v>968181.60362763517</v>
      </c>
      <c r="EP86" s="662">
        <v>3293636.6728532994</v>
      </c>
      <c r="EQ86" s="662">
        <v>4133114.7608045451</v>
      </c>
      <c r="ER86" s="662">
        <v>5193649.9509231914</v>
      </c>
      <c r="ES86" s="662">
        <f>EM86+EG86+EA86+DU86+DO86+DI86+CW86+CQ86+CK86+CE86+W86+BY86+BS86+BM86+BG86+BA86+DC86+AU86+AO86+AI86+AC86+Q86+K86</f>
        <v>6322946.7842306886</v>
      </c>
      <c r="ET86" s="662">
        <f>L86+R86+AD86+AJ86+AP86+AV86+BB86+BH86+BN86+BT86+BZ86+X86+CF86+CL86+CR86+CX86+DD86+DJ86+DP86+DV86+EB86+EH86+EN86</f>
        <v>7414670.3354581147</v>
      </c>
      <c r="EU86" s="660">
        <v>8499304.7368645743</v>
      </c>
      <c r="EV86" s="662">
        <v>9845203.5450528748</v>
      </c>
      <c r="EW86" s="662">
        <v>12567942.89276682</v>
      </c>
      <c r="EX86" s="662">
        <v>14284539.215723122</v>
      </c>
      <c r="EY86" s="662">
        <f>E86+ES86</f>
        <v>16055484.083357589</v>
      </c>
      <c r="EZ86" s="662">
        <f>F86+ET86</f>
        <v>17570329.192836538</v>
      </c>
      <c r="FA86" s="660">
        <v>19224537.243638463</v>
      </c>
      <c r="FJ86" s="692"/>
    </row>
    <row r="87" spans="1:166" ht="14.25" customHeight="1" x14ac:dyDescent="0.2">
      <c r="A87" s="655" t="s">
        <v>184</v>
      </c>
      <c r="H87" s="655"/>
      <c r="I87" s="655"/>
      <c r="J87" s="655"/>
      <c r="K87" s="655"/>
      <c r="L87" s="655"/>
      <c r="EV87" s="694"/>
      <c r="EW87" s="694"/>
      <c r="EX87" s="694"/>
      <c r="EY87" s="694"/>
      <c r="EZ87" s="694"/>
      <c r="FA87" s="694"/>
      <c r="FJ87" s="692"/>
    </row>
    <row r="88" spans="1:166" x14ac:dyDescent="0.2">
      <c r="A88" s="655" t="s">
        <v>183</v>
      </c>
      <c r="H88" s="655"/>
      <c r="I88" s="655"/>
      <c r="J88" s="655"/>
      <c r="K88" s="655"/>
      <c r="L88" s="655"/>
      <c r="EV88" s="694"/>
      <c r="EW88" s="694"/>
      <c r="EX88" s="694"/>
      <c r="EY88" s="694"/>
      <c r="EZ88" s="694"/>
      <c r="FA88" s="694"/>
      <c r="FJ88" s="692"/>
    </row>
    <row r="89" spans="1:166" x14ac:dyDescent="0.2">
      <c r="A89" s="655" t="s">
        <v>182</v>
      </c>
      <c r="H89" s="655"/>
      <c r="I89" s="655"/>
      <c r="J89" s="655"/>
      <c r="K89" s="655"/>
      <c r="L89" s="655"/>
      <c r="EV89" s="694"/>
      <c r="EW89" s="694"/>
      <c r="EX89" s="694"/>
      <c r="EY89" s="694"/>
      <c r="EZ89" s="694"/>
      <c r="FA89" s="694"/>
      <c r="FJ89" s="692"/>
    </row>
    <row r="90" spans="1:166" x14ac:dyDescent="0.2">
      <c r="EV90" s="694"/>
      <c r="EW90" s="694"/>
      <c r="EX90" s="694"/>
      <c r="EY90" s="694"/>
      <c r="EZ90" s="694"/>
      <c r="FA90" s="694"/>
    </row>
  </sheetData>
  <mergeCells count="28">
    <mergeCell ref="EJ3:EO3"/>
    <mergeCell ref="EP3:EU3"/>
    <mergeCell ref="EV3:FA3"/>
    <mergeCell ref="A2:FA2"/>
    <mergeCell ref="CZ3:DE3"/>
    <mergeCell ref="DF3:DK3"/>
    <mergeCell ref="DL3:DQ3"/>
    <mergeCell ref="DR3:DW3"/>
    <mergeCell ref="DX3:EC3"/>
    <mergeCell ref="ED3:EI3"/>
    <mergeCell ref="BP3:BU3"/>
    <mergeCell ref="BV3:CA3"/>
    <mergeCell ref="CB3:CG3"/>
    <mergeCell ref="CH3:CM3"/>
    <mergeCell ref="CN3:CS3"/>
    <mergeCell ref="CT3:CY3"/>
    <mergeCell ref="BJ3:BO3"/>
    <mergeCell ref="A3:A4"/>
    <mergeCell ref="B3:G3"/>
    <mergeCell ref="H3:M3"/>
    <mergeCell ref="N3:S3"/>
    <mergeCell ref="T3:Y3"/>
    <mergeCell ref="Z3:AE3"/>
    <mergeCell ref="AF3:AK3"/>
    <mergeCell ref="AL3:AQ3"/>
    <mergeCell ref="AR3:AW3"/>
    <mergeCell ref="AX3:BC3"/>
    <mergeCell ref="BD3:BI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33"/>
  <sheetViews>
    <sheetView showGridLines="0" zoomScaleNormal="100" zoomScaleSheetLayoutView="50" workbookViewId="0">
      <pane xSplit="2" ySplit="5" topLeftCell="C6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9.5" customHeight="1" x14ac:dyDescent="0.2"/>
  <cols>
    <col min="1" max="1" width="5.42578125" style="1205" customWidth="1"/>
    <col min="2" max="2" width="40" style="1203" customWidth="1"/>
    <col min="3" max="3" width="9.42578125" style="1205" bestFit="1" customWidth="1"/>
    <col min="4" max="7" width="10.42578125" style="1205" bestFit="1" customWidth="1"/>
    <col min="8" max="10" width="10.28515625" style="1205" bestFit="1" customWidth="1"/>
    <col min="11" max="11" width="10.28515625" style="1205" customWidth="1"/>
    <col min="12" max="19" width="9.42578125" style="1205" bestFit="1" customWidth="1"/>
    <col min="20" max="20" width="9.28515625" style="1205" customWidth="1"/>
    <col min="21" max="21" width="9.42578125" style="1205" bestFit="1" customWidth="1"/>
    <col min="22" max="28" width="10.42578125" style="1205" bestFit="1" customWidth="1"/>
    <col min="29" max="29" width="10.28515625" style="1205" customWidth="1"/>
    <col min="30" max="37" width="10.42578125" style="1205" bestFit="1" customWidth="1"/>
    <col min="38" max="38" width="10.28515625" style="1205" customWidth="1"/>
    <col min="39" max="46" width="10.42578125" style="1214" bestFit="1" customWidth="1"/>
    <col min="47" max="47" width="10.28515625" style="1214" customWidth="1"/>
    <col min="48" max="55" width="10.42578125" style="1214" bestFit="1" customWidth="1"/>
    <col min="56" max="56" width="10.28515625" style="1214" customWidth="1"/>
    <col min="57" max="59" width="10.42578125" style="1214" bestFit="1" customWidth="1"/>
    <col min="60" max="64" width="12" style="1214" bestFit="1" customWidth="1"/>
    <col min="65" max="65" width="11.85546875" style="1214" customWidth="1"/>
    <col min="66" max="73" width="12" style="1214" bestFit="1" customWidth="1"/>
    <col min="74" max="74" width="11.85546875" style="1214" customWidth="1"/>
    <col min="75" max="82" width="12" style="1214" bestFit="1" customWidth="1"/>
    <col min="83" max="83" width="11.85546875" style="1214" customWidth="1"/>
    <col min="84" max="91" width="12" style="1214" bestFit="1" customWidth="1"/>
    <col min="92" max="92" width="11.85546875" style="1214" customWidth="1"/>
    <col min="93" max="98" width="10.42578125" style="1214" bestFit="1" customWidth="1"/>
    <col min="99" max="99" width="12" style="1214" bestFit="1" customWidth="1"/>
    <col min="100" max="100" width="10.42578125" style="1214" bestFit="1" customWidth="1"/>
    <col min="101" max="101" width="10" style="1214" customWidth="1"/>
    <col min="102" max="104" width="10.42578125" style="1214" bestFit="1" customWidth="1"/>
    <col min="105" max="109" width="12" style="1214" bestFit="1" customWidth="1"/>
    <col min="110" max="110" width="11.85546875" style="1214" customWidth="1"/>
    <col min="111" max="118" width="12" style="1214" bestFit="1" customWidth="1"/>
    <col min="119" max="119" width="11.85546875" style="1214" customWidth="1"/>
    <col min="120" max="127" width="12" style="1214" bestFit="1" customWidth="1"/>
    <col min="128" max="128" width="11.85546875" style="1214" customWidth="1"/>
    <col min="129" max="130" width="12" style="1214" bestFit="1" customWidth="1"/>
    <col min="131" max="131" width="12" style="1205" bestFit="1" customWidth="1"/>
    <col min="132" max="134" width="11.85546875" style="1205" bestFit="1" customWidth="1"/>
    <col min="135" max="135" width="12" style="1205" bestFit="1" customWidth="1"/>
    <col min="136" max="137" width="11.85546875" style="1205" bestFit="1" customWidth="1"/>
    <col min="138" max="16384" width="9.140625" style="1205"/>
  </cols>
  <sheetData>
    <row r="1" spans="1:137" ht="24" customHeight="1" x14ac:dyDescent="0.2">
      <c r="A1" s="1202" t="s">
        <v>856</v>
      </c>
      <c r="C1" s="1204"/>
      <c r="D1" s="1204"/>
      <c r="E1" s="1204"/>
      <c r="F1" s="1204"/>
      <c r="G1" s="1204"/>
      <c r="H1" s="1204"/>
      <c r="I1" s="1204"/>
      <c r="J1" s="1204"/>
      <c r="K1" s="1204"/>
      <c r="L1" s="1204"/>
      <c r="M1" s="1204"/>
      <c r="N1" s="1204"/>
      <c r="O1" s="1204"/>
      <c r="P1" s="1204"/>
      <c r="Q1" s="1204"/>
      <c r="R1" s="1204"/>
      <c r="S1" s="1204"/>
      <c r="T1" s="1204"/>
      <c r="U1" s="1204"/>
      <c r="V1" s="1204"/>
      <c r="W1" s="1204"/>
      <c r="X1" s="1204"/>
      <c r="Y1" s="1204"/>
      <c r="Z1" s="1204"/>
      <c r="AA1" s="1204"/>
      <c r="AB1" s="1204"/>
      <c r="AC1" s="1204"/>
      <c r="AD1" s="1204"/>
      <c r="AE1" s="1204"/>
      <c r="AF1" s="1204"/>
      <c r="AG1" s="1204"/>
      <c r="AH1" s="1204"/>
      <c r="AI1" s="1204"/>
      <c r="AJ1" s="1204"/>
      <c r="AK1" s="1204"/>
      <c r="AL1" s="1204"/>
      <c r="AM1" s="1204"/>
      <c r="AN1" s="1204"/>
      <c r="AO1" s="1204"/>
      <c r="AP1" s="1204"/>
      <c r="AQ1" s="1204"/>
      <c r="AR1" s="1204"/>
      <c r="AS1" s="1204"/>
      <c r="AT1" s="1204"/>
      <c r="AU1" s="1204"/>
      <c r="AV1" s="1204"/>
      <c r="AW1" s="1204"/>
      <c r="AX1" s="1204"/>
      <c r="AY1" s="1204"/>
      <c r="AZ1" s="1204"/>
      <c r="BA1" s="1204"/>
      <c r="BB1" s="1204"/>
      <c r="BC1" s="1204"/>
      <c r="BD1" s="1204"/>
      <c r="BE1" s="1204"/>
      <c r="BF1" s="1204"/>
      <c r="BG1" s="1204"/>
      <c r="BH1" s="1204"/>
      <c r="BI1" s="1204"/>
      <c r="BJ1" s="1204"/>
      <c r="BK1" s="1204"/>
      <c r="BL1" s="1204"/>
      <c r="BM1" s="1204"/>
      <c r="BN1" s="1204"/>
      <c r="BO1" s="1204"/>
      <c r="BP1" s="1204"/>
      <c r="BQ1" s="1204"/>
      <c r="BR1" s="1204"/>
      <c r="BS1" s="1204"/>
      <c r="BT1" s="1204"/>
      <c r="BU1" s="1204"/>
      <c r="BV1" s="1204"/>
      <c r="BW1" s="1204"/>
      <c r="BX1" s="1204"/>
      <c r="BY1" s="1204"/>
      <c r="BZ1" s="1204"/>
      <c r="CA1" s="1204"/>
      <c r="CB1" s="1204"/>
      <c r="CC1" s="1204"/>
      <c r="CD1" s="1204"/>
      <c r="CE1" s="1204"/>
      <c r="CF1" s="1204"/>
      <c r="CG1" s="1204"/>
      <c r="CH1" s="1204"/>
      <c r="CI1" s="1204"/>
      <c r="CJ1" s="1204"/>
      <c r="CK1" s="1204"/>
      <c r="CL1" s="1204"/>
      <c r="CM1" s="1204"/>
      <c r="CN1" s="1204"/>
      <c r="CO1" s="1204"/>
      <c r="CP1" s="1204"/>
      <c r="CQ1" s="1204"/>
      <c r="CR1" s="1204"/>
      <c r="CS1" s="1204"/>
      <c r="CT1" s="1204"/>
      <c r="CU1" s="1204"/>
      <c r="CV1" s="1204"/>
      <c r="CW1" s="1204"/>
      <c r="CX1" s="1204"/>
      <c r="CY1" s="1204"/>
      <c r="CZ1" s="1204"/>
      <c r="DA1" s="1204"/>
      <c r="DB1" s="1204"/>
      <c r="DC1" s="1204"/>
      <c r="DD1" s="1204"/>
      <c r="DE1" s="1204"/>
      <c r="DF1" s="1204"/>
      <c r="DG1" s="1204"/>
      <c r="DH1" s="1204"/>
      <c r="DI1" s="1204"/>
      <c r="DJ1" s="1204"/>
      <c r="DK1" s="1204"/>
      <c r="DL1" s="1204"/>
      <c r="DM1" s="1204"/>
      <c r="DN1" s="1204"/>
      <c r="DO1" s="1204"/>
      <c r="DP1" s="1204"/>
      <c r="DQ1" s="1204"/>
      <c r="DR1" s="1204"/>
      <c r="DS1" s="1204"/>
      <c r="DT1" s="1204"/>
      <c r="DU1" s="1204"/>
      <c r="DV1" s="1204"/>
      <c r="DW1" s="1204"/>
      <c r="DX1" s="1204"/>
      <c r="DY1" s="1204"/>
      <c r="DZ1" s="1204"/>
      <c r="EA1" s="1204"/>
      <c r="EB1" s="1204"/>
      <c r="EC1" s="1204"/>
      <c r="ED1" s="1204"/>
      <c r="EE1" s="1204"/>
      <c r="EF1" s="1204"/>
    </row>
    <row r="2" spans="1:137" ht="13.5" customHeight="1" x14ac:dyDescent="0.2">
      <c r="A2" s="1378" t="s">
        <v>708</v>
      </c>
      <c r="B2" s="1378"/>
      <c r="C2" s="1378"/>
      <c r="D2" s="1378"/>
      <c r="E2" s="1378"/>
      <c r="F2" s="1378"/>
      <c r="G2" s="1378"/>
      <c r="H2" s="1378"/>
      <c r="I2" s="1378"/>
      <c r="J2" s="1378"/>
      <c r="K2" s="1378"/>
      <c r="L2" s="1378"/>
      <c r="M2" s="1378"/>
      <c r="N2" s="1378"/>
      <c r="O2" s="1378"/>
      <c r="P2" s="1378"/>
      <c r="Q2" s="1378"/>
      <c r="R2" s="1378"/>
      <c r="S2" s="1378"/>
      <c r="T2" s="1378"/>
      <c r="U2" s="1378"/>
      <c r="V2" s="1378"/>
      <c r="W2" s="1378"/>
      <c r="X2" s="1378"/>
      <c r="Y2" s="1378"/>
      <c r="Z2" s="1378"/>
      <c r="AA2" s="1378"/>
      <c r="AB2" s="1378"/>
      <c r="AC2" s="1378"/>
      <c r="AD2" s="1378"/>
      <c r="AE2" s="1378"/>
      <c r="AF2" s="1378"/>
      <c r="AG2" s="1378"/>
      <c r="AH2" s="1378"/>
      <c r="AI2" s="1378"/>
      <c r="AJ2" s="1378"/>
      <c r="AK2" s="1378"/>
      <c r="AL2" s="1378"/>
      <c r="AM2" s="1378"/>
      <c r="AN2" s="1378"/>
      <c r="AO2" s="1378"/>
      <c r="AP2" s="1378"/>
      <c r="AQ2" s="1378"/>
      <c r="AR2" s="1378"/>
      <c r="AS2" s="1378"/>
      <c r="AT2" s="1378"/>
      <c r="AU2" s="1378"/>
      <c r="AV2" s="1378"/>
      <c r="AW2" s="1378"/>
      <c r="AX2" s="1378"/>
      <c r="AY2" s="1378"/>
      <c r="AZ2" s="1378"/>
      <c r="BA2" s="1378"/>
      <c r="BB2" s="1378"/>
      <c r="BC2" s="1378"/>
      <c r="BD2" s="1378"/>
      <c r="BE2" s="1378"/>
      <c r="BF2" s="1378"/>
      <c r="BG2" s="1378"/>
      <c r="BH2" s="1378"/>
      <c r="BI2" s="1378"/>
      <c r="BJ2" s="1378"/>
      <c r="BK2" s="1378"/>
      <c r="BL2" s="1378"/>
      <c r="BM2" s="1378"/>
      <c r="BN2" s="1378"/>
      <c r="BO2" s="1378"/>
      <c r="BP2" s="1378"/>
      <c r="BQ2" s="1378"/>
      <c r="BR2" s="1378"/>
      <c r="BS2" s="1378"/>
      <c r="BT2" s="1378"/>
      <c r="BU2" s="1378"/>
      <c r="BV2" s="1378"/>
      <c r="BW2" s="1378"/>
      <c r="BX2" s="1378"/>
      <c r="BY2" s="1378"/>
      <c r="BZ2" s="1378"/>
      <c r="CA2" s="1378"/>
      <c r="CB2" s="1378"/>
      <c r="CC2" s="1378"/>
      <c r="CD2" s="1378"/>
      <c r="CE2" s="1378"/>
      <c r="CF2" s="1378"/>
      <c r="CG2" s="1378"/>
      <c r="CH2" s="1378"/>
      <c r="CI2" s="1378"/>
      <c r="CJ2" s="1378"/>
      <c r="CK2" s="1378"/>
      <c r="CL2" s="1378"/>
      <c r="CM2" s="1378"/>
      <c r="CN2" s="1378"/>
      <c r="CO2" s="1378"/>
      <c r="CP2" s="1378"/>
      <c r="CQ2" s="1378"/>
      <c r="CR2" s="1378"/>
      <c r="CS2" s="1378"/>
      <c r="CT2" s="1378"/>
      <c r="CU2" s="1378"/>
      <c r="CV2" s="1378"/>
      <c r="CW2" s="1378"/>
      <c r="CX2" s="1378"/>
      <c r="CY2" s="1378"/>
      <c r="CZ2" s="1378"/>
      <c r="DA2" s="1378"/>
      <c r="DB2" s="1378"/>
      <c r="DC2" s="1378"/>
      <c r="DD2" s="1378"/>
      <c r="DE2" s="1378"/>
      <c r="DF2" s="1378"/>
      <c r="DG2" s="1378"/>
      <c r="DH2" s="1378"/>
      <c r="DI2" s="1378"/>
      <c r="DJ2" s="1378"/>
      <c r="DK2" s="1378"/>
      <c r="DL2" s="1378"/>
      <c r="DM2" s="1378"/>
      <c r="DN2" s="1378"/>
      <c r="DO2" s="1378"/>
      <c r="DP2" s="1378"/>
      <c r="DQ2" s="1378"/>
      <c r="DR2" s="1378"/>
      <c r="DS2" s="1378"/>
      <c r="DT2" s="1378"/>
      <c r="DU2" s="1378"/>
      <c r="DV2" s="1378"/>
      <c r="DW2" s="1378"/>
      <c r="DX2" s="1378"/>
      <c r="DY2" s="1378"/>
      <c r="DZ2" s="1378"/>
      <c r="EA2" s="1378"/>
      <c r="EB2" s="1378"/>
      <c r="EC2" s="1378"/>
      <c r="ED2" s="1378"/>
      <c r="EE2" s="1378"/>
      <c r="EF2" s="1378"/>
      <c r="EG2" s="1378"/>
    </row>
    <row r="3" spans="1:137" ht="15" customHeight="1" x14ac:dyDescent="0.2">
      <c r="A3" s="1377" t="s">
        <v>676</v>
      </c>
      <c r="B3" s="1377" t="s">
        <v>246</v>
      </c>
      <c r="C3" s="1374" t="s">
        <v>247</v>
      </c>
      <c r="D3" s="1375"/>
      <c r="E3" s="1375"/>
      <c r="F3" s="1375"/>
      <c r="G3" s="1375"/>
      <c r="H3" s="1375"/>
      <c r="I3" s="1375"/>
      <c r="J3" s="1375"/>
      <c r="K3" s="1375"/>
      <c r="L3" s="1375"/>
      <c r="M3" s="1375"/>
      <c r="N3" s="1375"/>
      <c r="O3" s="1375"/>
      <c r="P3" s="1375"/>
      <c r="Q3" s="1375"/>
      <c r="R3" s="1375"/>
      <c r="S3" s="1375"/>
      <c r="T3" s="1375"/>
      <c r="U3" s="1375"/>
      <c r="V3" s="1375"/>
      <c r="W3" s="1375"/>
      <c r="X3" s="1375"/>
      <c r="Y3" s="1375"/>
      <c r="Z3" s="1375"/>
      <c r="AA3" s="1375"/>
      <c r="AB3" s="1375"/>
      <c r="AC3" s="1375"/>
      <c r="AD3" s="1375"/>
      <c r="AE3" s="1375"/>
      <c r="AF3" s="1375"/>
      <c r="AG3" s="1375"/>
      <c r="AH3" s="1375"/>
      <c r="AI3" s="1375"/>
      <c r="AJ3" s="1375"/>
      <c r="AK3" s="1375"/>
      <c r="AL3" s="1375"/>
      <c r="AM3" s="1375"/>
      <c r="AN3" s="1375"/>
      <c r="AO3" s="1375"/>
      <c r="AP3" s="1375"/>
      <c r="AQ3" s="1375"/>
      <c r="AR3" s="1375"/>
      <c r="AS3" s="1375"/>
      <c r="AT3" s="1375"/>
      <c r="AU3" s="1376"/>
      <c r="AV3" s="1374" t="s">
        <v>248</v>
      </c>
      <c r="AW3" s="1375"/>
      <c r="AX3" s="1375"/>
      <c r="AY3" s="1375"/>
      <c r="AZ3" s="1375"/>
      <c r="BA3" s="1375"/>
      <c r="BB3" s="1375"/>
      <c r="BC3" s="1375"/>
      <c r="BD3" s="1375"/>
      <c r="BE3" s="1375"/>
      <c r="BF3" s="1375"/>
      <c r="BG3" s="1375"/>
      <c r="BH3" s="1375"/>
      <c r="BI3" s="1375"/>
      <c r="BJ3" s="1375"/>
      <c r="BK3" s="1375"/>
      <c r="BL3" s="1375"/>
      <c r="BM3" s="1375"/>
      <c r="BN3" s="1375"/>
      <c r="BO3" s="1375"/>
      <c r="BP3" s="1375"/>
      <c r="BQ3" s="1375"/>
      <c r="BR3" s="1375"/>
      <c r="BS3" s="1375"/>
      <c r="BT3" s="1375"/>
      <c r="BU3" s="1375"/>
      <c r="BV3" s="1375"/>
      <c r="BW3" s="1375"/>
      <c r="BX3" s="1375"/>
      <c r="BY3" s="1375"/>
      <c r="BZ3" s="1375"/>
      <c r="CA3" s="1375"/>
      <c r="CB3" s="1375"/>
      <c r="CC3" s="1375"/>
      <c r="CD3" s="1375"/>
      <c r="CE3" s="1375"/>
      <c r="CF3" s="1375"/>
      <c r="CG3" s="1375"/>
      <c r="CH3" s="1375"/>
      <c r="CI3" s="1375"/>
      <c r="CJ3" s="1375"/>
      <c r="CK3" s="1375"/>
      <c r="CL3" s="1375"/>
      <c r="CM3" s="1375"/>
      <c r="CN3" s="1376"/>
      <c r="CO3" s="1379" t="s">
        <v>249</v>
      </c>
      <c r="CP3" s="1379"/>
      <c r="CQ3" s="1379"/>
      <c r="CR3" s="1379"/>
      <c r="CS3" s="1379"/>
      <c r="CT3" s="1379"/>
      <c r="CU3" s="1379"/>
      <c r="CV3" s="1379"/>
      <c r="CW3" s="1379"/>
      <c r="CX3" s="1379"/>
      <c r="CY3" s="1379"/>
      <c r="CZ3" s="1379"/>
      <c r="DA3" s="1379"/>
      <c r="DB3" s="1379"/>
      <c r="DC3" s="1379"/>
      <c r="DD3" s="1379"/>
      <c r="DE3" s="1379"/>
      <c r="DF3" s="1379"/>
      <c r="DG3" s="1379"/>
      <c r="DH3" s="1379"/>
      <c r="DI3" s="1379"/>
      <c r="DJ3" s="1379"/>
      <c r="DK3" s="1379"/>
      <c r="DL3" s="1379"/>
      <c r="DM3" s="1379"/>
      <c r="DN3" s="1379"/>
      <c r="DO3" s="1379"/>
      <c r="DP3" s="1379"/>
      <c r="DQ3" s="1379"/>
      <c r="DR3" s="1379"/>
      <c r="DS3" s="1379"/>
      <c r="DT3" s="1379"/>
      <c r="DU3" s="1379"/>
      <c r="DV3" s="1379"/>
      <c r="DW3" s="1379"/>
      <c r="DX3" s="1379"/>
      <c r="DY3" s="1379"/>
      <c r="DZ3" s="1379"/>
      <c r="EA3" s="1379"/>
      <c r="EB3" s="1379"/>
      <c r="EC3" s="1379"/>
      <c r="ED3" s="1379"/>
      <c r="EE3" s="1379"/>
      <c r="EF3" s="1379"/>
      <c r="EG3" s="1379"/>
    </row>
    <row r="4" spans="1:137" s="1204" customFormat="1" ht="15" customHeight="1" x14ac:dyDescent="0.2">
      <c r="A4" s="1377"/>
      <c r="B4" s="1377"/>
      <c r="C4" s="1374" t="s">
        <v>250</v>
      </c>
      <c r="D4" s="1375"/>
      <c r="E4" s="1375"/>
      <c r="F4" s="1375"/>
      <c r="G4" s="1375"/>
      <c r="H4" s="1375"/>
      <c r="I4" s="1375"/>
      <c r="J4" s="1375"/>
      <c r="K4" s="1376"/>
      <c r="L4" s="1374" t="s">
        <v>251</v>
      </c>
      <c r="M4" s="1375"/>
      <c r="N4" s="1375"/>
      <c r="O4" s="1375"/>
      <c r="P4" s="1375"/>
      <c r="Q4" s="1375"/>
      <c r="R4" s="1375"/>
      <c r="S4" s="1375"/>
      <c r="T4" s="1376"/>
      <c r="U4" s="1374" t="s">
        <v>252</v>
      </c>
      <c r="V4" s="1375"/>
      <c r="W4" s="1375"/>
      <c r="X4" s="1375"/>
      <c r="Y4" s="1375"/>
      <c r="Z4" s="1375"/>
      <c r="AA4" s="1375"/>
      <c r="AB4" s="1375"/>
      <c r="AC4" s="1376"/>
      <c r="AD4" s="1374" t="s">
        <v>253</v>
      </c>
      <c r="AE4" s="1375"/>
      <c r="AF4" s="1375"/>
      <c r="AG4" s="1375"/>
      <c r="AH4" s="1375"/>
      <c r="AI4" s="1375"/>
      <c r="AJ4" s="1375"/>
      <c r="AK4" s="1375"/>
      <c r="AL4" s="1376"/>
      <c r="AM4" s="1374" t="s">
        <v>254</v>
      </c>
      <c r="AN4" s="1375"/>
      <c r="AO4" s="1375"/>
      <c r="AP4" s="1375"/>
      <c r="AQ4" s="1375"/>
      <c r="AR4" s="1375"/>
      <c r="AS4" s="1375"/>
      <c r="AT4" s="1375"/>
      <c r="AU4" s="1376"/>
      <c r="AV4" s="1374" t="s">
        <v>255</v>
      </c>
      <c r="AW4" s="1375"/>
      <c r="AX4" s="1375"/>
      <c r="AY4" s="1375"/>
      <c r="AZ4" s="1375"/>
      <c r="BA4" s="1375"/>
      <c r="BB4" s="1375"/>
      <c r="BC4" s="1375"/>
      <c r="BD4" s="1376"/>
      <c r="BE4" s="1374" t="s">
        <v>251</v>
      </c>
      <c r="BF4" s="1375"/>
      <c r="BG4" s="1375"/>
      <c r="BH4" s="1375"/>
      <c r="BI4" s="1375"/>
      <c r="BJ4" s="1375"/>
      <c r="BK4" s="1375"/>
      <c r="BL4" s="1375"/>
      <c r="BM4" s="1376"/>
      <c r="BN4" s="1374" t="s">
        <v>252</v>
      </c>
      <c r="BO4" s="1375"/>
      <c r="BP4" s="1375"/>
      <c r="BQ4" s="1375"/>
      <c r="BR4" s="1375"/>
      <c r="BS4" s="1375"/>
      <c r="BT4" s="1375"/>
      <c r="BU4" s="1375"/>
      <c r="BV4" s="1376"/>
      <c r="BW4" s="1374" t="s">
        <v>253</v>
      </c>
      <c r="BX4" s="1375"/>
      <c r="BY4" s="1375"/>
      <c r="BZ4" s="1375"/>
      <c r="CA4" s="1375"/>
      <c r="CB4" s="1375"/>
      <c r="CC4" s="1375"/>
      <c r="CD4" s="1375"/>
      <c r="CE4" s="1376"/>
      <c r="CF4" s="1374" t="s">
        <v>254</v>
      </c>
      <c r="CG4" s="1375"/>
      <c r="CH4" s="1375"/>
      <c r="CI4" s="1375"/>
      <c r="CJ4" s="1375"/>
      <c r="CK4" s="1375"/>
      <c r="CL4" s="1375"/>
      <c r="CM4" s="1375"/>
      <c r="CN4" s="1376"/>
      <c r="CO4" s="1377" t="s">
        <v>255</v>
      </c>
      <c r="CP4" s="1377"/>
      <c r="CQ4" s="1377"/>
      <c r="CR4" s="1377"/>
      <c r="CS4" s="1377"/>
      <c r="CT4" s="1377"/>
      <c r="CU4" s="1377"/>
      <c r="CV4" s="1377"/>
      <c r="CW4" s="1377"/>
      <c r="CX4" s="1377" t="s">
        <v>251</v>
      </c>
      <c r="CY4" s="1377"/>
      <c r="CZ4" s="1377"/>
      <c r="DA4" s="1377"/>
      <c r="DB4" s="1377"/>
      <c r="DC4" s="1377"/>
      <c r="DD4" s="1377"/>
      <c r="DE4" s="1377"/>
      <c r="DF4" s="1377"/>
      <c r="DG4" s="1377" t="s">
        <v>252</v>
      </c>
      <c r="DH4" s="1377"/>
      <c r="DI4" s="1377"/>
      <c r="DJ4" s="1377"/>
      <c r="DK4" s="1377"/>
      <c r="DL4" s="1377"/>
      <c r="DM4" s="1377"/>
      <c r="DN4" s="1377"/>
      <c r="DO4" s="1377"/>
      <c r="DP4" s="1377" t="s">
        <v>253</v>
      </c>
      <c r="DQ4" s="1377"/>
      <c r="DR4" s="1377"/>
      <c r="DS4" s="1377"/>
      <c r="DT4" s="1377"/>
      <c r="DU4" s="1377"/>
      <c r="DV4" s="1377"/>
      <c r="DW4" s="1377"/>
      <c r="DX4" s="1377"/>
      <c r="DY4" s="1377" t="s">
        <v>254</v>
      </c>
      <c r="DZ4" s="1377"/>
      <c r="EA4" s="1377"/>
      <c r="EB4" s="1377"/>
      <c r="EC4" s="1377"/>
      <c r="ED4" s="1377"/>
      <c r="EE4" s="1377"/>
      <c r="EF4" s="1377"/>
      <c r="EG4" s="1377"/>
    </row>
    <row r="5" spans="1:137" ht="15" customHeight="1" x14ac:dyDescent="0.2">
      <c r="A5" s="1377"/>
      <c r="B5" s="1377"/>
      <c r="C5" s="1206" t="s">
        <v>83</v>
      </c>
      <c r="D5" s="1206" t="s">
        <v>84</v>
      </c>
      <c r="E5" s="1206" t="s">
        <v>85</v>
      </c>
      <c r="F5" s="1206" t="s">
        <v>86</v>
      </c>
      <c r="G5" s="1206" t="s">
        <v>117</v>
      </c>
      <c r="H5" s="1206" t="s">
        <v>87</v>
      </c>
      <c r="I5" s="1206" t="s">
        <v>88</v>
      </c>
      <c r="J5" s="1206" t="s">
        <v>652</v>
      </c>
      <c r="K5" s="1206" t="s">
        <v>755</v>
      </c>
      <c r="L5" s="1206" t="s">
        <v>83</v>
      </c>
      <c r="M5" s="1206" t="s">
        <v>84</v>
      </c>
      <c r="N5" s="1206" t="s">
        <v>85</v>
      </c>
      <c r="O5" s="1206" t="s">
        <v>86</v>
      </c>
      <c r="P5" s="1206" t="s">
        <v>117</v>
      </c>
      <c r="Q5" s="1206" t="s">
        <v>87</v>
      </c>
      <c r="R5" s="1206" t="s">
        <v>88</v>
      </c>
      <c r="S5" s="1206" t="s">
        <v>652</v>
      </c>
      <c r="T5" s="1206" t="s">
        <v>755</v>
      </c>
      <c r="U5" s="1206" t="s">
        <v>83</v>
      </c>
      <c r="V5" s="1206" t="s">
        <v>84</v>
      </c>
      <c r="W5" s="1206" t="s">
        <v>85</v>
      </c>
      <c r="X5" s="1206" t="s">
        <v>86</v>
      </c>
      <c r="Y5" s="1206" t="s">
        <v>117</v>
      </c>
      <c r="Z5" s="1206" t="s">
        <v>87</v>
      </c>
      <c r="AA5" s="1206" t="s">
        <v>88</v>
      </c>
      <c r="AB5" s="1206" t="s">
        <v>652</v>
      </c>
      <c r="AC5" s="1206" t="s">
        <v>755</v>
      </c>
      <c r="AD5" s="1206" t="s">
        <v>83</v>
      </c>
      <c r="AE5" s="1206" t="s">
        <v>84</v>
      </c>
      <c r="AF5" s="1206" t="s">
        <v>85</v>
      </c>
      <c r="AG5" s="1206" t="s">
        <v>86</v>
      </c>
      <c r="AH5" s="1206" t="s">
        <v>117</v>
      </c>
      <c r="AI5" s="1206" t="s">
        <v>87</v>
      </c>
      <c r="AJ5" s="1206" t="s">
        <v>88</v>
      </c>
      <c r="AK5" s="1206" t="s">
        <v>652</v>
      </c>
      <c r="AL5" s="1206" t="s">
        <v>755</v>
      </c>
      <c r="AM5" s="1206" t="s">
        <v>83</v>
      </c>
      <c r="AN5" s="1206" t="s">
        <v>84</v>
      </c>
      <c r="AO5" s="1206" t="s">
        <v>85</v>
      </c>
      <c r="AP5" s="1206" t="s">
        <v>86</v>
      </c>
      <c r="AQ5" s="1206" t="s">
        <v>117</v>
      </c>
      <c r="AR5" s="1206" t="s">
        <v>87</v>
      </c>
      <c r="AS5" s="1206" t="s">
        <v>88</v>
      </c>
      <c r="AT5" s="1206" t="s">
        <v>652</v>
      </c>
      <c r="AU5" s="1206" t="s">
        <v>755</v>
      </c>
      <c r="AV5" s="1206" t="s">
        <v>83</v>
      </c>
      <c r="AW5" s="1206" t="s">
        <v>84</v>
      </c>
      <c r="AX5" s="1206" t="s">
        <v>85</v>
      </c>
      <c r="AY5" s="1206" t="s">
        <v>86</v>
      </c>
      <c r="AZ5" s="1206" t="s">
        <v>117</v>
      </c>
      <c r="BA5" s="1206" t="s">
        <v>87</v>
      </c>
      <c r="BB5" s="1206" t="s">
        <v>88</v>
      </c>
      <c r="BC5" s="1206" t="s">
        <v>652</v>
      </c>
      <c r="BD5" s="1206" t="s">
        <v>755</v>
      </c>
      <c r="BE5" s="1206" t="s">
        <v>83</v>
      </c>
      <c r="BF5" s="1206" t="s">
        <v>84</v>
      </c>
      <c r="BG5" s="1206" t="s">
        <v>85</v>
      </c>
      <c r="BH5" s="1206" t="s">
        <v>86</v>
      </c>
      <c r="BI5" s="1206" t="s">
        <v>117</v>
      </c>
      <c r="BJ5" s="1206" t="s">
        <v>87</v>
      </c>
      <c r="BK5" s="1206" t="s">
        <v>88</v>
      </c>
      <c r="BL5" s="1206" t="s">
        <v>652</v>
      </c>
      <c r="BM5" s="1206" t="s">
        <v>755</v>
      </c>
      <c r="BN5" s="1206" t="s">
        <v>83</v>
      </c>
      <c r="BO5" s="1206" t="s">
        <v>84</v>
      </c>
      <c r="BP5" s="1206" t="s">
        <v>85</v>
      </c>
      <c r="BQ5" s="1206" t="s">
        <v>86</v>
      </c>
      <c r="BR5" s="1206" t="s">
        <v>117</v>
      </c>
      <c r="BS5" s="1206" t="s">
        <v>87</v>
      </c>
      <c r="BT5" s="1206" t="s">
        <v>88</v>
      </c>
      <c r="BU5" s="1206" t="s">
        <v>652</v>
      </c>
      <c r="BV5" s="1206" t="s">
        <v>755</v>
      </c>
      <c r="BW5" s="1206" t="s">
        <v>83</v>
      </c>
      <c r="BX5" s="1206" t="s">
        <v>84</v>
      </c>
      <c r="BY5" s="1206" t="s">
        <v>85</v>
      </c>
      <c r="BZ5" s="1206" t="s">
        <v>86</v>
      </c>
      <c r="CA5" s="1206" t="s">
        <v>117</v>
      </c>
      <c r="CB5" s="1206" t="s">
        <v>87</v>
      </c>
      <c r="CC5" s="1206" t="s">
        <v>88</v>
      </c>
      <c r="CD5" s="1206" t="s">
        <v>652</v>
      </c>
      <c r="CE5" s="1206" t="s">
        <v>755</v>
      </c>
      <c r="CF5" s="1206" t="s">
        <v>83</v>
      </c>
      <c r="CG5" s="1206" t="s">
        <v>84</v>
      </c>
      <c r="CH5" s="1206" t="s">
        <v>85</v>
      </c>
      <c r="CI5" s="1206" t="s">
        <v>86</v>
      </c>
      <c r="CJ5" s="1206" t="s">
        <v>117</v>
      </c>
      <c r="CK5" s="1206" t="s">
        <v>87</v>
      </c>
      <c r="CL5" s="1206" t="s">
        <v>88</v>
      </c>
      <c r="CM5" s="1206" t="s">
        <v>652</v>
      </c>
      <c r="CN5" s="1206" t="s">
        <v>755</v>
      </c>
      <c r="CO5" s="1206" t="s">
        <v>83</v>
      </c>
      <c r="CP5" s="1206" t="s">
        <v>84</v>
      </c>
      <c r="CQ5" s="1206" t="s">
        <v>85</v>
      </c>
      <c r="CR5" s="1206" t="s">
        <v>86</v>
      </c>
      <c r="CS5" s="1206" t="s">
        <v>117</v>
      </c>
      <c r="CT5" s="1206" t="s">
        <v>87</v>
      </c>
      <c r="CU5" s="1206" t="s">
        <v>88</v>
      </c>
      <c r="CV5" s="1206" t="s">
        <v>652</v>
      </c>
      <c r="CW5" s="1206" t="s">
        <v>755</v>
      </c>
      <c r="CX5" s="1206" t="s">
        <v>83</v>
      </c>
      <c r="CY5" s="1206" t="s">
        <v>84</v>
      </c>
      <c r="CZ5" s="1206" t="s">
        <v>85</v>
      </c>
      <c r="DA5" s="1206" t="s">
        <v>86</v>
      </c>
      <c r="DB5" s="1206" t="s">
        <v>117</v>
      </c>
      <c r="DC5" s="1206" t="s">
        <v>87</v>
      </c>
      <c r="DD5" s="1206" t="s">
        <v>88</v>
      </c>
      <c r="DE5" s="1206" t="s">
        <v>652</v>
      </c>
      <c r="DF5" s="1206" t="s">
        <v>755</v>
      </c>
      <c r="DG5" s="1206" t="s">
        <v>83</v>
      </c>
      <c r="DH5" s="1206" t="s">
        <v>84</v>
      </c>
      <c r="DI5" s="1206" t="s">
        <v>85</v>
      </c>
      <c r="DJ5" s="1206" t="s">
        <v>86</v>
      </c>
      <c r="DK5" s="1206" t="s">
        <v>117</v>
      </c>
      <c r="DL5" s="1206" t="s">
        <v>87</v>
      </c>
      <c r="DM5" s="1206" t="s">
        <v>88</v>
      </c>
      <c r="DN5" s="1206" t="s">
        <v>652</v>
      </c>
      <c r="DO5" s="1206" t="s">
        <v>755</v>
      </c>
      <c r="DP5" s="1206" t="s">
        <v>83</v>
      </c>
      <c r="DQ5" s="1206" t="s">
        <v>84</v>
      </c>
      <c r="DR5" s="1206" t="s">
        <v>85</v>
      </c>
      <c r="DS5" s="1206" t="s">
        <v>86</v>
      </c>
      <c r="DT5" s="1206" t="s">
        <v>117</v>
      </c>
      <c r="DU5" s="1206" t="s">
        <v>87</v>
      </c>
      <c r="DV5" s="1206" t="s">
        <v>88</v>
      </c>
      <c r="DW5" s="1206" t="s">
        <v>652</v>
      </c>
      <c r="DX5" s="1206" t="s">
        <v>755</v>
      </c>
      <c r="DY5" s="1206" t="s">
        <v>83</v>
      </c>
      <c r="DZ5" s="1206" t="s">
        <v>84</v>
      </c>
      <c r="EA5" s="1206" t="s">
        <v>85</v>
      </c>
      <c r="EB5" s="1206" t="s">
        <v>86</v>
      </c>
      <c r="EC5" s="1206" t="s">
        <v>117</v>
      </c>
      <c r="ED5" s="1206" t="s">
        <v>87</v>
      </c>
      <c r="EE5" s="1206" t="s">
        <v>88</v>
      </c>
      <c r="EF5" s="1206" t="s">
        <v>652</v>
      </c>
      <c r="EG5" s="1206" t="s">
        <v>755</v>
      </c>
    </row>
    <row r="6" spans="1:137" ht="15" customHeight="1" x14ac:dyDescent="0.2">
      <c r="A6" s="1207"/>
      <c r="B6" s="1202" t="s">
        <v>703</v>
      </c>
      <c r="C6" s="1208"/>
      <c r="D6" s="1208"/>
      <c r="E6" s="1208"/>
      <c r="F6" s="1208"/>
      <c r="G6" s="1208"/>
      <c r="H6" s="1208"/>
      <c r="I6" s="1208"/>
      <c r="J6" s="1208"/>
      <c r="K6" s="1208"/>
      <c r="L6" s="1208"/>
      <c r="M6" s="1208"/>
      <c r="N6" s="1208"/>
      <c r="O6" s="1208"/>
      <c r="P6" s="1208"/>
      <c r="Q6" s="1208"/>
      <c r="R6" s="1208"/>
      <c r="S6" s="1208"/>
      <c r="T6" s="1208"/>
      <c r="U6" s="1208"/>
      <c r="V6" s="1208"/>
      <c r="W6" s="1208"/>
      <c r="X6" s="1208"/>
      <c r="Y6" s="1208"/>
      <c r="Z6" s="1208"/>
      <c r="AA6" s="1208"/>
      <c r="AB6" s="1208"/>
      <c r="AC6" s="1208"/>
      <c r="AD6" s="1208"/>
      <c r="AE6" s="1208"/>
      <c r="AF6" s="1208"/>
      <c r="AG6" s="1208"/>
      <c r="AH6" s="1208"/>
      <c r="AI6" s="1208"/>
      <c r="AJ6" s="1208"/>
      <c r="AK6" s="1208"/>
      <c r="AL6" s="1208"/>
      <c r="AM6" s="1208"/>
      <c r="AN6" s="1208"/>
      <c r="AO6" s="1208"/>
      <c r="AP6" s="1208"/>
      <c r="AQ6" s="1208"/>
      <c r="AR6" s="1208"/>
      <c r="AS6" s="1208"/>
      <c r="AT6" s="1208"/>
      <c r="AU6" s="1208"/>
      <c r="AV6" s="1208"/>
      <c r="AW6" s="1208"/>
      <c r="AX6" s="1208"/>
      <c r="AY6" s="1208"/>
      <c r="AZ6" s="1208"/>
      <c r="BA6" s="1208"/>
      <c r="BB6" s="1208"/>
      <c r="BC6" s="1208"/>
      <c r="BD6" s="1208"/>
      <c r="BE6" s="1208"/>
      <c r="BF6" s="1208"/>
      <c r="BG6" s="1208"/>
      <c r="BH6" s="1208"/>
      <c r="BI6" s="1208"/>
      <c r="BJ6" s="1208"/>
      <c r="BK6" s="1208"/>
      <c r="BL6" s="1208"/>
      <c r="BM6" s="1208"/>
      <c r="BN6" s="1208"/>
      <c r="BO6" s="1208"/>
      <c r="BP6" s="1208"/>
      <c r="BQ6" s="1208"/>
      <c r="BR6" s="1208"/>
      <c r="BS6" s="1208"/>
      <c r="BT6" s="1208"/>
      <c r="BU6" s="1208"/>
      <c r="BV6" s="1208"/>
      <c r="BW6" s="1208"/>
      <c r="BX6" s="1208"/>
      <c r="BY6" s="1208"/>
      <c r="BZ6" s="1208"/>
      <c r="CA6" s="1208"/>
      <c r="CB6" s="1208"/>
      <c r="CC6" s="1208"/>
      <c r="CD6" s="1208"/>
      <c r="CE6" s="1208"/>
      <c r="CF6" s="1208"/>
      <c r="CG6" s="1208"/>
      <c r="CH6" s="1208"/>
      <c r="CI6" s="1208"/>
      <c r="CJ6" s="1208"/>
      <c r="CK6" s="1208"/>
      <c r="CL6" s="1208"/>
      <c r="CM6" s="1208"/>
      <c r="CN6" s="1208"/>
      <c r="CO6" s="1208"/>
      <c r="CP6" s="1208"/>
      <c r="CQ6" s="1208"/>
      <c r="CR6" s="1208"/>
      <c r="CS6" s="1208"/>
      <c r="CT6" s="1208"/>
      <c r="CU6" s="1208"/>
      <c r="CV6" s="1208"/>
      <c r="CW6" s="1208"/>
      <c r="CX6" s="1208"/>
      <c r="CY6" s="1208"/>
      <c r="CZ6" s="1208"/>
      <c r="DA6" s="1208"/>
      <c r="DB6" s="1208"/>
      <c r="DC6" s="1208"/>
      <c r="DD6" s="1208"/>
      <c r="DE6" s="1208"/>
      <c r="DF6" s="1208"/>
      <c r="DG6" s="1208"/>
      <c r="DH6" s="1208"/>
      <c r="DI6" s="1208"/>
      <c r="DJ6" s="1208"/>
      <c r="DK6" s="1208"/>
      <c r="DL6" s="1208"/>
      <c r="DM6" s="1208"/>
      <c r="DN6" s="1208"/>
      <c r="DO6" s="1208"/>
      <c r="DP6" s="1208"/>
      <c r="DQ6" s="1208"/>
      <c r="DR6" s="1208"/>
      <c r="DS6" s="1208"/>
      <c r="DT6" s="1208"/>
      <c r="DU6" s="1208"/>
      <c r="DV6" s="1208"/>
      <c r="DW6" s="1208"/>
      <c r="DX6" s="1208"/>
      <c r="DY6" s="1208"/>
      <c r="DZ6" s="1208"/>
      <c r="EA6" s="1208"/>
      <c r="EB6" s="1208"/>
      <c r="EC6" s="1208"/>
      <c r="ED6" s="1208"/>
      <c r="EE6" s="1208"/>
      <c r="EF6" s="1208"/>
      <c r="EG6" s="1209"/>
    </row>
    <row r="7" spans="1:137" ht="15" customHeight="1" x14ac:dyDescent="0.2">
      <c r="A7" s="1210">
        <v>1</v>
      </c>
      <c r="B7" s="1203" t="s">
        <v>0</v>
      </c>
      <c r="C7" s="618">
        <v>9.1003000000000007</v>
      </c>
      <c r="D7" s="618">
        <v>0.68340000000000001</v>
      </c>
      <c r="E7" s="1215">
        <v>29.142399999999999</v>
      </c>
      <c r="F7" s="1215">
        <v>21.121300000000002</v>
      </c>
      <c r="G7" s="1215">
        <v>59.68</v>
      </c>
      <c r="H7" s="1215">
        <v>34.253100000000003</v>
      </c>
      <c r="I7" s="1215">
        <v>52.4983</v>
      </c>
      <c r="J7" s="1215">
        <v>122.33320000000001</v>
      </c>
      <c r="K7" s="1215">
        <v>305.83735460000003</v>
      </c>
      <c r="L7" s="618">
        <v>34.749299999999998</v>
      </c>
      <c r="M7" s="618">
        <v>1.3581000000000001</v>
      </c>
      <c r="N7" s="1215">
        <v>1.27</v>
      </c>
      <c r="O7" s="1215">
        <v>1.1708000000000001</v>
      </c>
      <c r="P7" s="1215">
        <v>1.33</v>
      </c>
      <c r="Q7" s="1215">
        <v>3.3359999999999999</v>
      </c>
      <c r="R7" s="1215">
        <v>40.7639</v>
      </c>
      <c r="S7" s="1215">
        <v>637.48490000000004</v>
      </c>
      <c r="T7" s="1215">
        <v>2174.3401024</v>
      </c>
      <c r="U7" s="618">
        <v>43.849599999999995</v>
      </c>
      <c r="V7" s="618">
        <v>2.0415000000000001</v>
      </c>
      <c r="W7" s="1215">
        <v>30.412399999999998</v>
      </c>
      <c r="X7" s="1215">
        <v>22.292100000000001</v>
      </c>
      <c r="Y7" s="1215">
        <v>61.01</v>
      </c>
      <c r="Z7" s="1215">
        <v>37.589100000000002</v>
      </c>
      <c r="AA7" s="1215">
        <v>93.262200000000007</v>
      </c>
      <c r="AB7" s="1215">
        <v>759.81810000000007</v>
      </c>
      <c r="AC7" s="1215">
        <v>2480.1774569999998</v>
      </c>
      <c r="AD7" s="618">
        <v>2684.3986</v>
      </c>
      <c r="AE7" s="1215">
        <v>1875.0099</v>
      </c>
      <c r="AF7" s="1215">
        <v>1438.7947999999999</v>
      </c>
      <c r="AG7" s="1215">
        <v>989.87860000000001</v>
      </c>
      <c r="AH7" s="1215">
        <v>828.74</v>
      </c>
      <c r="AI7" s="1215">
        <v>775.90809999999999</v>
      </c>
      <c r="AJ7" s="1215">
        <v>668.32050000000004</v>
      </c>
      <c r="AK7" s="1215">
        <v>647.34001590000003</v>
      </c>
      <c r="AL7" s="1215">
        <v>759.28168259999995</v>
      </c>
      <c r="AM7" s="618">
        <v>2728.2482</v>
      </c>
      <c r="AN7" s="1215">
        <v>1877.0514000000001</v>
      </c>
      <c r="AO7" s="1215">
        <v>1469.2071999999998</v>
      </c>
      <c r="AP7" s="1215">
        <v>1012.1707</v>
      </c>
      <c r="AQ7" s="1215">
        <v>889.75</v>
      </c>
      <c r="AR7" s="1215">
        <v>813.49720000000002</v>
      </c>
      <c r="AS7" s="618">
        <v>761.58270000000005</v>
      </c>
      <c r="AT7" s="618">
        <v>1407.1581159000002</v>
      </c>
      <c r="AU7" s="618">
        <v>3239.4591395999996</v>
      </c>
      <c r="AV7" s="618">
        <v>31895.389800000001</v>
      </c>
      <c r="AW7" s="1215">
        <v>23111.520700000001</v>
      </c>
      <c r="AX7" s="1215">
        <v>23800.2415</v>
      </c>
      <c r="AY7" s="1215">
        <v>26279.909200000002</v>
      </c>
      <c r="AZ7" s="1215">
        <v>28086.7235</v>
      </c>
      <c r="BA7" s="1215">
        <v>31291.962299999999</v>
      </c>
      <c r="BB7" s="1215">
        <v>57906.2601</v>
      </c>
      <c r="BC7" s="1215">
        <v>33808.524429899997</v>
      </c>
      <c r="BD7" s="1215">
        <v>36343.511198499997</v>
      </c>
      <c r="BE7" s="618">
        <v>58869.546999999999</v>
      </c>
      <c r="BF7" s="1215">
        <v>55394.152900000001</v>
      </c>
      <c r="BG7" s="1215">
        <v>74060.8557</v>
      </c>
      <c r="BH7" s="1215">
        <v>98281.111300000004</v>
      </c>
      <c r="BI7" s="1215">
        <v>106523.96249999999</v>
      </c>
      <c r="BJ7" s="1215">
        <v>111006.4066</v>
      </c>
      <c r="BK7" s="618">
        <v>120276.71639999999</v>
      </c>
      <c r="BL7" s="618">
        <v>149861.20774889999</v>
      </c>
      <c r="BM7" s="618">
        <v>160108.48667400001</v>
      </c>
      <c r="BN7" s="618">
        <v>90764.936799999996</v>
      </c>
      <c r="BO7" s="1215">
        <v>78505.673600000009</v>
      </c>
      <c r="BP7" s="1215">
        <v>97861.097200000004</v>
      </c>
      <c r="BQ7" s="1215">
        <v>124561.02050000001</v>
      </c>
      <c r="BR7" s="1215">
        <v>134610.68599999999</v>
      </c>
      <c r="BS7" s="1215">
        <v>142298.3689</v>
      </c>
      <c r="BT7" s="618">
        <v>178182.97649999999</v>
      </c>
      <c r="BU7" s="618">
        <v>183669.73217879998</v>
      </c>
      <c r="BV7" s="618">
        <v>196451.99787250001</v>
      </c>
      <c r="BW7" s="618">
        <v>143449.11570000002</v>
      </c>
      <c r="BX7" s="1215">
        <v>159284.9264</v>
      </c>
      <c r="BY7" s="1215">
        <v>167113.90119999999</v>
      </c>
      <c r="BZ7" s="1215">
        <v>174914.1686</v>
      </c>
      <c r="CA7" s="1215">
        <v>182722.7696</v>
      </c>
      <c r="CB7" s="1215">
        <v>194393.20500000002</v>
      </c>
      <c r="CC7" s="618">
        <v>200445.0398</v>
      </c>
      <c r="CD7" s="618">
        <v>218209.66454639999</v>
      </c>
      <c r="CE7" s="618">
        <v>228333.51442789999</v>
      </c>
      <c r="CF7" s="618">
        <v>234214.05250000002</v>
      </c>
      <c r="CG7" s="1215">
        <v>237790.6</v>
      </c>
      <c r="CH7" s="1215">
        <v>264974.99839999998</v>
      </c>
      <c r="CI7" s="1215">
        <v>299475.18910000002</v>
      </c>
      <c r="CJ7" s="1215">
        <v>317333.45559999999</v>
      </c>
      <c r="CK7" s="1215">
        <v>336691.57390000002</v>
      </c>
      <c r="CL7" s="618">
        <v>378628.01630000002</v>
      </c>
      <c r="CM7" s="618">
        <v>401879.3967252</v>
      </c>
      <c r="CN7" s="618">
        <v>424785.51230040001</v>
      </c>
      <c r="CO7" s="618">
        <v>31904.490099999999</v>
      </c>
      <c r="CP7" s="1215">
        <v>23112.204100000003</v>
      </c>
      <c r="CQ7" s="1215">
        <v>23829.383900000001</v>
      </c>
      <c r="CR7" s="1215">
        <v>26301.030500000001</v>
      </c>
      <c r="CS7" s="1215">
        <v>28146.4035</v>
      </c>
      <c r="CT7" s="1215">
        <v>31326.215400000001</v>
      </c>
      <c r="CU7" s="618">
        <v>57958.758399999999</v>
      </c>
      <c r="CV7" s="618">
        <v>33930.857629899998</v>
      </c>
      <c r="CW7" s="618">
        <v>36649.348553099997</v>
      </c>
      <c r="CX7" s="618">
        <v>58904.296300000002</v>
      </c>
      <c r="CY7" s="1215">
        <v>55395.510999999999</v>
      </c>
      <c r="CZ7" s="1215">
        <v>74062.125700000004</v>
      </c>
      <c r="DA7" s="1215">
        <v>98282.282100000011</v>
      </c>
      <c r="DB7" s="1215">
        <v>106525.2925</v>
      </c>
      <c r="DC7" s="1215">
        <v>111009.7426</v>
      </c>
      <c r="DD7" s="618">
        <v>120317.4803</v>
      </c>
      <c r="DE7" s="618">
        <v>150498.6926489</v>
      </c>
      <c r="DF7" s="618">
        <v>162282.8267764</v>
      </c>
      <c r="DG7" s="618">
        <v>90808.786399999997</v>
      </c>
      <c r="DH7" s="1215">
        <v>78507.715100000001</v>
      </c>
      <c r="DI7" s="1215">
        <v>97891.509600000005</v>
      </c>
      <c r="DJ7" s="1215">
        <v>124583.3126</v>
      </c>
      <c r="DK7" s="1215">
        <v>134671.696</v>
      </c>
      <c r="DL7" s="1215">
        <v>142335.95799999998</v>
      </c>
      <c r="DM7" s="618">
        <v>178276.23869999999</v>
      </c>
      <c r="DN7" s="618">
        <v>184429.55027880002</v>
      </c>
      <c r="DO7" s="618">
        <v>198932.17532949999</v>
      </c>
      <c r="DP7" s="618">
        <v>146133.51430000001</v>
      </c>
      <c r="DQ7" s="1215">
        <v>161159.9363</v>
      </c>
      <c r="DR7" s="1215">
        <v>168552.696</v>
      </c>
      <c r="DS7" s="1215">
        <v>175904.0472</v>
      </c>
      <c r="DT7" s="1215">
        <v>183551.50959999999</v>
      </c>
      <c r="DU7" s="1215">
        <v>195169.11310000002</v>
      </c>
      <c r="DV7" s="618">
        <v>201113.3603</v>
      </c>
      <c r="DW7" s="618">
        <v>218857.00456229999</v>
      </c>
      <c r="DX7" s="618">
        <v>229092.7961105</v>
      </c>
      <c r="DY7" s="618">
        <v>236942.30070000002</v>
      </c>
      <c r="DZ7" s="1215">
        <v>239667.6514</v>
      </c>
      <c r="EA7" s="1215">
        <v>266444.20559999999</v>
      </c>
      <c r="EB7" s="1215">
        <v>300487.35979999998</v>
      </c>
      <c r="EC7" s="1215">
        <v>318223.20559999999</v>
      </c>
      <c r="ED7" s="1215">
        <v>337505.0711</v>
      </c>
      <c r="EE7" s="1215">
        <v>379389.59899999999</v>
      </c>
      <c r="EF7" s="1215">
        <v>403286.55484110001</v>
      </c>
      <c r="EG7" s="1215">
        <v>428024.97143999999</v>
      </c>
    </row>
    <row r="8" spans="1:137" ht="15" customHeight="1" x14ac:dyDescent="0.2">
      <c r="A8" s="1210"/>
      <c r="B8" s="1202" t="s">
        <v>174</v>
      </c>
      <c r="C8" s="618"/>
      <c r="D8" s="618"/>
      <c r="E8" s="1215"/>
      <c r="F8" s="1215"/>
      <c r="G8" s="1215"/>
      <c r="H8" s="1215"/>
      <c r="I8" s="1215"/>
      <c r="J8" s="1215"/>
      <c r="K8" s="1215"/>
      <c r="L8" s="618"/>
      <c r="M8" s="618"/>
      <c r="N8" s="1215"/>
      <c r="O8" s="1215"/>
      <c r="P8" s="1215"/>
      <c r="Q8" s="1215"/>
      <c r="R8" s="1215"/>
      <c r="S8" s="1215"/>
      <c r="T8" s="1215"/>
      <c r="U8" s="618"/>
      <c r="V8" s="618"/>
      <c r="W8" s="1215"/>
      <c r="X8" s="1215"/>
      <c r="Y8" s="1215"/>
      <c r="Z8" s="1215"/>
      <c r="AA8" s="1215"/>
      <c r="AB8" s="1215"/>
      <c r="AC8" s="1215"/>
      <c r="AD8" s="618"/>
      <c r="AE8" s="1215"/>
      <c r="AF8" s="1215"/>
      <c r="AG8" s="1215"/>
      <c r="AH8" s="1215"/>
      <c r="AI8" s="1215"/>
      <c r="AJ8" s="1215"/>
      <c r="AK8" s="1215"/>
      <c r="AL8" s="1215"/>
      <c r="AM8" s="618"/>
      <c r="AN8" s="1215"/>
      <c r="AO8" s="1215"/>
      <c r="AP8" s="1215"/>
      <c r="AQ8" s="1215"/>
      <c r="AR8" s="1215"/>
      <c r="AS8" s="618"/>
      <c r="AT8" s="618"/>
      <c r="AU8" s="618"/>
      <c r="AV8" s="618"/>
      <c r="AW8" s="1215"/>
      <c r="AX8" s="1215"/>
      <c r="AY8" s="1215"/>
      <c r="AZ8" s="1215"/>
      <c r="BA8" s="1215"/>
      <c r="BB8" s="1215"/>
      <c r="BC8" s="1215"/>
      <c r="BD8" s="1215"/>
      <c r="BE8" s="618"/>
      <c r="BF8" s="1215"/>
      <c r="BG8" s="1215"/>
      <c r="BH8" s="1215"/>
      <c r="BI8" s="1215"/>
      <c r="BJ8" s="1215"/>
      <c r="BK8" s="618"/>
      <c r="BL8" s="618"/>
      <c r="BM8" s="618"/>
      <c r="BN8" s="618"/>
      <c r="BO8" s="1215"/>
      <c r="BP8" s="1215"/>
      <c r="BQ8" s="1215"/>
      <c r="BR8" s="1215"/>
      <c r="BS8" s="1215"/>
      <c r="BT8" s="618"/>
      <c r="BU8" s="618"/>
      <c r="BV8" s="618"/>
      <c r="BW8" s="618"/>
      <c r="BX8" s="1215"/>
      <c r="BY8" s="1215"/>
      <c r="BZ8" s="1215"/>
      <c r="CA8" s="1215"/>
      <c r="CB8" s="1215"/>
      <c r="CC8" s="618"/>
      <c r="CD8" s="618"/>
      <c r="CE8" s="618"/>
      <c r="CF8" s="618"/>
      <c r="CG8" s="1215"/>
      <c r="CH8" s="1215"/>
      <c r="CI8" s="1215"/>
      <c r="CJ8" s="1215"/>
      <c r="CK8" s="1215"/>
      <c r="CL8" s="618"/>
      <c r="CM8" s="618"/>
      <c r="CN8" s="618"/>
      <c r="CO8" s="618"/>
      <c r="CP8" s="1215"/>
      <c r="CQ8" s="1215"/>
      <c r="CR8" s="1215"/>
      <c r="CS8" s="1215"/>
      <c r="CT8" s="1215"/>
      <c r="CU8" s="618"/>
      <c r="CV8" s="618"/>
      <c r="CW8" s="618"/>
      <c r="CX8" s="618"/>
      <c r="CY8" s="1215"/>
      <c r="CZ8" s="1215"/>
      <c r="DA8" s="1215"/>
      <c r="DB8" s="1215"/>
      <c r="DC8" s="1215"/>
      <c r="DD8" s="618"/>
      <c r="DE8" s="618"/>
      <c r="DF8" s="618"/>
      <c r="DG8" s="618"/>
      <c r="DH8" s="1215"/>
      <c r="DI8" s="1215"/>
      <c r="DJ8" s="1215"/>
      <c r="DK8" s="1215"/>
      <c r="DL8" s="1215"/>
      <c r="DM8" s="618"/>
      <c r="DN8" s="618"/>
      <c r="DO8" s="618"/>
      <c r="DP8" s="618"/>
      <c r="DQ8" s="1215"/>
      <c r="DR8" s="1215"/>
      <c r="DS8" s="1215"/>
      <c r="DT8" s="1215"/>
      <c r="DU8" s="1215"/>
      <c r="DV8" s="618"/>
      <c r="DW8" s="618"/>
      <c r="DX8" s="618"/>
      <c r="DY8" s="618"/>
      <c r="DZ8" s="1215"/>
      <c r="EA8" s="1215"/>
      <c r="EB8" s="1215"/>
      <c r="EC8" s="1215"/>
      <c r="ED8" s="1215"/>
      <c r="EE8" s="1215"/>
      <c r="EF8" s="1215"/>
      <c r="EG8" s="1215"/>
    </row>
    <row r="9" spans="1:137" ht="15" customHeight="1" x14ac:dyDescent="0.2">
      <c r="A9" s="1210">
        <v>2</v>
      </c>
      <c r="B9" s="1203" t="s">
        <v>77</v>
      </c>
      <c r="C9" s="618">
        <v>737.79309999999998</v>
      </c>
      <c r="D9" s="618">
        <v>665.12790000000007</v>
      </c>
      <c r="E9" s="1215">
        <v>1048.5439999999999</v>
      </c>
      <c r="F9" s="1215">
        <v>926.96010000000001</v>
      </c>
      <c r="G9" s="1216">
        <v>426.38920000000002</v>
      </c>
      <c r="H9" s="1216">
        <v>624.43970000000002</v>
      </c>
      <c r="I9" s="1216">
        <v>548.05910000000006</v>
      </c>
      <c r="J9" s="1216">
        <v>578.93039999999996</v>
      </c>
      <c r="K9" s="1216">
        <v>762.101</v>
      </c>
      <c r="L9" s="618">
        <v>12.7902</v>
      </c>
      <c r="M9" s="618">
        <v>12.568999999999999</v>
      </c>
      <c r="N9" s="1215">
        <v>18.571899999999999</v>
      </c>
      <c r="O9" s="1215">
        <v>27.742100000000001</v>
      </c>
      <c r="P9" s="1216">
        <v>739.27230000000009</v>
      </c>
      <c r="Q9" s="1216">
        <v>878.11830000000009</v>
      </c>
      <c r="R9" s="1215">
        <v>1051.5608999999999</v>
      </c>
      <c r="S9" s="1215">
        <v>936.07190000000003</v>
      </c>
      <c r="T9" s="1215">
        <v>1310.6978999999999</v>
      </c>
      <c r="U9" s="618">
        <v>750.58330000000001</v>
      </c>
      <c r="V9" s="618">
        <v>677.69690000000003</v>
      </c>
      <c r="W9" s="1215">
        <v>1067.1158999999998</v>
      </c>
      <c r="X9" s="1215">
        <v>954.70220000000006</v>
      </c>
      <c r="Y9" s="1215">
        <v>1165.6615000000002</v>
      </c>
      <c r="Z9" s="1215">
        <v>1502.558</v>
      </c>
      <c r="AA9" s="1215">
        <v>1599.62</v>
      </c>
      <c r="AB9" s="1215">
        <v>1515.0023000000001</v>
      </c>
      <c r="AC9" s="1215">
        <v>2072.7988999999998</v>
      </c>
      <c r="AD9" s="618">
        <v>2399.9656</v>
      </c>
      <c r="AE9" s="618">
        <v>2322.4246000000003</v>
      </c>
      <c r="AF9" s="1215">
        <v>2168.4056999999993</v>
      </c>
      <c r="AG9" s="1215">
        <v>1734.5917999999999</v>
      </c>
      <c r="AH9" s="1216">
        <v>1447.8046999999999</v>
      </c>
      <c r="AI9" s="1216">
        <v>1417.9892</v>
      </c>
      <c r="AJ9" s="1215">
        <v>1513.8353999999999</v>
      </c>
      <c r="AK9" s="1215">
        <v>1680.2553</v>
      </c>
      <c r="AL9" s="1215">
        <v>1787.9382000000001</v>
      </c>
      <c r="AM9" s="618">
        <v>3150.5488999999998</v>
      </c>
      <c r="AN9" s="618">
        <v>3000.1215000000002</v>
      </c>
      <c r="AO9" s="1215">
        <v>3235.5215999999991</v>
      </c>
      <c r="AP9" s="1215">
        <v>2689.2939999999999</v>
      </c>
      <c r="AQ9" s="1215">
        <v>2613.4661999999998</v>
      </c>
      <c r="AR9" s="1215">
        <v>2920.5472</v>
      </c>
      <c r="AS9" s="618">
        <v>3113.4553999999998</v>
      </c>
      <c r="AT9" s="618">
        <v>3195.2575999999999</v>
      </c>
      <c r="AU9" s="618">
        <v>3860.7370999999998</v>
      </c>
      <c r="AV9" s="618">
        <v>900.92410000000007</v>
      </c>
      <c r="AW9" s="1215">
        <v>1231.2406000000001</v>
      </c>
      <c r="AX9" s="1215">
        <v>1124.8887</v>
      </c>
      <c r="AY9" s="1215">
        <v>1537.8716000000002</v>
      </c>
      <c r="AZ9" s="1215">
        <v>830.80219999999986</v>
      </c>
      <c r="BA9" s="1215">
        <v>1179.4247</v>
      </c>
      <c r="BB9" s="1215">
        <v>1242.4715999999999</v>
      </c>
      <c r="BC9" s="1215">
        <v>1475.8427999999999</v>
      </c>
      <c r="BD9" s="1215">
        <v>1630.8576</v>
      </c>
      <c r="BE9" s="618">
        <v>45.982599999999998</v>
      </c>
      <c r="BF9" s="1215">
        <v>29.004999999999999</v>
      </c>
      <c r="BG9" s="1215">
        <v>28.302500000000002</v>
      </c>
      <c r="BH9" s="1215">
        <v>41.681199999999997</v>
      </c>
      <c r="BI9" s="1215">
        <v>666.33929999999987</v>
      </c>
      <c r="BJ9" s="1215">
        <v>1235.0870999999997</v>
      </c>
      <c r="BK9" s="618">
        <v>815.12419999999997</v>
      </c>
      <c r="BL9" s="618">
        <v>1572.8388</v>
      </c>
      <c r="BM9" s="618">
        <v>1961.2906</v>
      </c>
      <c r="BN9" s="618">
        <v>946.90670000000011</v>
      </c>
      <c r="BO9" s="1215">
        <v>1260.2456000000002</v>
      </c>
      <c r="BP9" s="1215">
        <v>1153.1912</v>
      </c>
      <c r="BQ9" s="1215">
        <v>1579.5528000000002</v>
      </c>
      <c r="BR9" s="1215">
        <v>1497.1414999999997</v>
      </c>
      <c r="BS9" s="1215">
        <v>2414.5117999999998</v>
      </c>
      <c r="BT9" s="618">
        <v>2057.5958000000001</v>
      </c>
      <c r="BU9" s="618">
        <v>3048.6815999999999</v>
      </c>
      <c r="BV9" s="618">
        <v>3592.1482000000001</v>
      </c>
      <c r="BW9" s="618">
        <v>735.59650000000011</v>
      </c>
      <c r="BX9" s="1215">
        <v>972.85749999999962</v>
      </c>
      <c r="BY9" s="1215">
        <v>1190.9997000000008</v>
      </c>
      <c r="BZ9" s="1215">
        <v>1455.1083000000001</v>
      </c>
      <c r="CA9" s="1215">
        <v>1792.3956000000001</v>
      </c>
      <c r="CB9" s="1215">
        <v>2176.2022000000002</v>
      </c>
      <c r="CC9" s="618">
        <v>2838.9228000000003</v>
      </c>
      <c r="CD9" s="618">
        <v>3531.2849999999999</v>
      </c>
      <c r="CE9" s="618">
        <v>4687.3429999999998</v>
      </c>
      <c r="CF9" s="618">
        <v>1682.5032000000001</v>
      </c>
      <c r="CG9" s="1215">
        <v>2233.1030999999998</v>
      </c>
      <c r="CH9" s="1215">
        <v>2344.1909000000005</v>
      </c>
      <c r="CI9" s="1215">
        <v>3034.6611000000003</v>
      </c>
      <c r="CJ9" s="1215">
        <v>3289.5370999999996</v>
      </c>
      <c r="CK9" s="1215">
        <v>4590.7139999999999</v>
      </c>
      <c r="CL9" s="618">
        <v>4896.5186000000003</v>
      </c>
      <c r="CM9" s="618">
        <v>6579.9665999999997</v>
      </c>
      <c r="CN9" s="618">
        <v>8279.4912000000004</v>
      </c>
      <c r="CO9" s="618">
        <v>1638.7172</v>
      </c>
      <c r="CP9" s="1215">
        <v>1896.3685</v>
      </c>
      <c r="CQ9" s="1215">
        <v>2173.4326999999998</v>
      </c>
      <c r="CR9" s="1217">
        <v>2464.8317000000002</v>
      </c>
      <c r="CS9" s="1217">
        <v>1257.1913999999999</v>
      </c>
      <c r="CT9" s="1217">
        <v>1803.8643999999999</v>
      </c>
      <c r="CU9" s="618">
        <v>1790.5307</v>
      </c>
      <c r="CV9" s="618">
        <v>2054.7732000000001</v>
      </c>
      <c r="CW9" s="618">
        <v>2392.9585999999999</v>
      </c>
      <c r="CX9" s="618">
        <v>58.772799999999997</v>
      </c>
      <c r="CY9" s="1215">
        <v>41.573999999999998</v>
      </c>
      <c r="CZ9" s="1215">
        <v>46.874400000000001</v>
      </c>
      <c r="DA9" s="1215">
        <v>69.423299999999998</v>
      </c>
      <c r="DB9" s="1215">
        <v>1405.6116</v>
      </c>
      <c r="DC9" s="1215">
        <v>2113.2053999999998</v>
      </c>
      <c r="DD9" s="618">
        <v>1866.6850999999999</v>
      </c>
      <c r="DE9" s="618">
        <v>2508.9106999999999</v>
      </c>
      <c r="DF9" s="618">
        <v>3271.9884999999999</v>
      </c>
      <c r="DG9" s="618">
        <v>1697.49</v>
      </c>
      <c r="DH9" s="1215">
        <v>1937.9425000000001</v>
      </c>
      <c r="DI9" s="1215">
        <v>2220.3071</v>
      </c>
      <c r="DJ9" s="1215">
        <v>2534.2550000000001</v>
      </c>
      <c r="DK9" s="1215">
        <v>2662.8029999999999</v>
      </c>
      <c r="DL9" s="1215">
        <v>3917.0697999999998</v>
      </c>
      <c r="DM9" s="618">
        <v>3657.2157999999999</v>
      </c>
      <c r="DN9" s="618">
        <v>4563.6839</v>
      </c>
      <c r="DO9" s="618">
        <v>5664.9470999999994</v>
      </c>
      <c r="DP9" s="618">
        <v>3135.5621000000001</v>
      </c>
      <c r="DQ9" s="1215">
        <v>3295.2820999999999</v>
      </c>
      <c r="DR9" s="1215">
        <v>3359.4054000000001</v>
      </c>
      <c r="DS9" s="1215">
        <v>3189.7001</v>
      </c>
      <c r="DT9" s="1215">
        <v>3240.2003</v>
      </c>
      <c r="DU9" s="1215">
        <v>3594.1914000000002</v>
      </c>
      <c r="DV9" s="618">
        <v>4352.7582000000002</v>
      </c>
      <c r="DW9" s="618">
        <v>5211.5402999999997</v>
      </c>
      <c r="DX9" s="618">
        <v>6475.2811999999994</v>
      </c>
      <c r="DY9" s="618">
        <v>4833.0520999999999</v>
      </c>
      <c r="DZ9" s="1215">
        <v>5233.2245999999996</v>
      </c>
      <c r="EA9" s="1215">
        <v>5579.7124999999996</v>
      </c>
      <c r="EB9" s="1215">
        <v>5723.9551000000001</v>
      </c>
      <c r="EC9" s="1215">
        <v>5903.0033000000003</v>
      </c>
      <c r="ED9" s="1215">
        <v>7511.2611999999999</v>
      </c>
      <c r="EE9" s="1215">
        <v>8009.9740000000002</v>
      </c>
      <c r="EF9" s="1215">
        <v>9775.2242000000006</v>
      </c>
      <c r="EG9" s="1215">
        <v>12140.228299999999</v>
      </c>
    </row>
    <row r="10" spans="1:137" ht="15" customHeight="1" x14ac:dyDescent="0.2">
      <c r="A10" s="1210">
        <v>3</v>
      </c>
      <c r="B10" s="1203" t="s">
        <v>72</v>
      </c>
      <c r="C10" s="618">
        <v>29.996600000000001</v>
      </c>
      <c r="D10" s="618">
        <v>32.953400000000002</v>
      </c>
      <c r="E10" s="1215">
        <v>31.1312</v>
      </c>
      <c r="F10" s="1215">
        <v>36.123875300000002</v>
      </c>
      <c r="G10" s="1216">
        <v>59.892699999999998</v>
      </c>
      <c r="H10" s="1216">
        <v>43.060600000000001</v>
      </c>
      <c r="I10" s="1216">
        <v>21.540700000000001</v>
      </c>
      <c r="J10" s="1216">
        <v>3.8723576</v>
      </c>
      <c r="K10" s="1216">
        <v>0.18528990000000001</v>
      </c>
      <c r="L10" s="618">
        <v>2.1001000000000003</v>
      </c>
      <c r="M10" s="618">
        <v>0.45139999999999997</v>
      </c>
      <c r="N10" s="1215">
        <v>0.66959999999999997</v>
      </c>
      <c r="O10" s="1215">
        <v>9.3171610999999999</v>
      </c>
      <c r="P10" s="1216">
        <v>10.604700000000001</v>
      </c>
      <c r="Q10" s="1216">
        <v>4.7031000000000001</v>
      </c>
      <c r="R10" s="1215">
        <v>1.7336</v>
      </c>
      <c r="S10" s="1215">
        <v>5.3244286000000001</v>
      </c>
      <c r="T10" s="1215">
        <v>9.3539999999999998E-2</v>
      </c>
      <c r="U10" s="618">
        <v>32.096699999999998</v>
      </c>
      <c r="V10" s="618">
        <v>33.404800000000002</v>
      </c>
      <c r="W10" s="1215">
        <v>31.800799999999999</v>
      </c>
      <c r="X10" s="1215">
        <v>45.441036400000002</v>
      </c>
      <c r="Y10" s="1215">
        <v>70.497399999999999</v>
      </c>
      <c r="Z10" s="1215">
        <v>47.7637</v>
      </c>
      <c r="AA10" s="1215">
        <v>23.2743</v>
      </c>
      <c r="AB10" s="1215">
        <v>9.1967862</v>
      </c>
      <c r="AC10" s="1215">
        <v>0.27882990000000002</v>
      </c>
      <c r="AD10" s="618">
        <v>184.18910000000002</v>
      </c>
      <c r="AE10" s="618">
        <v>160.48490000000001</v>
      </c>
      <c r="AF10" s="1215">
        <v>133.3261</v>
      </c>
      <c r="AG10" s="1215">
        <v>103.4518831</v>
      </c>
      <c r="AH10" s="1216">
        <v>106.25280000000001</v>
      </c>
      <c r="AI10" s="1216">
        <v>122.80110000000001</v>
      </c>
      <c r="AJ10" s="1215">
        <v>129.64250000000001</v>
      </c>
      <c r="AK10" s="1215">
        <v>120.4308158</v>
      </c>
      <c r="AL10" s="1215">
        <v>93.395688899999996</v>
      </c>
      <c r="AM10" s="618">
        <v>216.28580000000002</v>
      </c>
      <c r="AN10" s="618">
        <v>193.8897</v>
      </c>
      <c r="AO10" s="1215">
        <v>165.12690000000001</v>
      </c>
      <c r="AP10" s="1215">
        <v>148.8929195</v>
      </c>
      <c r="AQ10" s="1215">
        <v>176.75020000000001</v>
      </c>
      <c r="AR10" s="1215">
        <v>170.56479999999999</v>
      </c>
      <c r="AS10" s="618">
        <v>152.91680000000002</v>
      </c>
      <c r="AT10" s="618">
        <v>129.627602</v>
      </c>
      <c r="AU10" s="618">
        <v>93.674518800000001</v>
      </c>
      <c r="AV10" s="618">
        <v>114.18780000000001</v>
      </c>
      <c r="AW10" s="1215">
        <v>173.32799999999997</v>
      </c>
      <c r="AX10" s="1215">
        <v>102.79</v>
      </c>
      <c r="AY10" s="1215">
        <v>52.948723100000002</v>
      </c>
      <c r="AZ10" s="1215">
        <v>75.656000000000006</v>
      </c>
      <c r="BA10" s="1215">
        <v>69.127800000000008</v>
      </c>
      <c r="BB10" s="1215">
        <v>66.691100000000006</v>
      </c>
      <c r="BC10" s="1215">
        <v>51.757012600000003</v>
      </c>
      <c r="BD10" s="1215">
        <v>16.0685699</v>
      </c>
      <c r="BE10" s="618">
        <v>0.93959999999999955</v>
      </c>
      <c r="BF10" s="1215">
        <v>0.77210000000000001</v>
      </c>
      <c r="BG10" s="1215">
        <v>1.7343000000000002</v>
      </c>
      <c r="BH10" s="1215">
        <v>1.1804760999999999</v>
      </c>
      <c r="BI10" s="1215">
        <v>0.8946999999999985</v>
      </c>
      <c r="BJ10" s="1215">
        <v>0.74209999999999976</v>
      </c>
      <c r="BK10" s="618">
        <v>1.7669000000000001</v>
      </c>
      <c r="BL10" s="618">
        <v>0.82176190000000005</v>
      </c>
      <c r="BM10" s="618">
        <v>0.32392379999999998</v>
      </c>
      <c r="BN10" s="618">
        <v>115.12740000000001</v>
      </c>
      <c r="BO10" s="1215">
        <v>174.10009999999997</v>
      </c>
      <c r="BP10" s="1215">
        <v>104.5271</v>
      </c>
      <c r="BQ10" s="1215">
        <v>54.129199200000002</v>
      </c>
      <c r="BR10" s="1215">
        <v>76.550700000000006</v>
      </c>
      <c r="BS10" s="1215">
        <v>69.869900000000001</v>
      </c>
      <c r="BT10" s="618">
        <v>68.458000000000013</v>
      </c>
      <c r="BU10" s="618">
        <v>52.578774500000002</v>
      </c>
      <c r="BV10" s="618">
        <v>16.392493699999999</v>
      </c>
      <c r="BW10" s="618">
        <v>121.58939999999998</v>
      </c>
      <c r="BX10" s="1215">
        <v>191.2098</v>
      </c>
      <c r="BY10" s="1215">
        <v>231.94850000000002</v>
      </c>
      <c r="BZ10" s="1215">
        <v>247.69703009999998</v>
      </c>
      <c r="CA10" s="1215">
        <v>277.9058</v>
      </c>
      <c r="CB10" s="1215">
        <v>328.44719999999995</v>
      </c>
      <c r="CC10" s="618">
        <v>354.36189999999999</v>
      </c>
      <c r="CD10" s="618">
        <v>343.86519470000002</v>
      </c>
      <c r="CE10" s="618">
        <v>306.39517910000001</v>
      </c>
      <c r="CF10" s="618">
        <v>236.71679999999998</v>
      </c>
      <c r="CG10" s="1215">
        <v>365.30989999999997</v>
      </c>
      <c r="CH10" s="1215">
        <v>336.47560000000004</v>
      </c>
      <c r="CI10" s="1215">
        <v>301.82622929999997</v>
      </c>
      <c r="CJ10" s="1215">
        <v>354.45650000000001</v>
      </c>
      <c r="CK10" s="1215">
        <v>398.31709999999998</v>
      </c>
      <c r="CL10" s="618">
        <v>422.81990000000002</v>
      </c>
      <c r="CM10" s="618">
        <v>396.44396920000003</v>
      </c>
      <c r="CN10" s="618">
        <v>322.7876728</v>
      </c>
      <c r="CO10" s="618">
        <v>144.18440000000001</v>
      </c>
      <c r="CP10" s="1215">
        <v>206.28139999999999</v>
      </c>
      <c r="CQ10" s="1215">
        <v>133.92400000000001</v>
      </c>
      <c r="CR10" s="1217">
        <v>89.072598400000004</v>
      </c>
      <c r="CS10" s="1217">
        <v>135.5487</v>
      </c>
      <c r="CT10" s="1217">
        <v>112.1884</v>
      </c>
      <c r="CU10" s="618">
        <v>88.231800000000007</v>
      </c>
      <c r="CV10" s="618">
        <v>55.629370199999997</v>
      </c>
      <c r="CW10" s="618">
        <v>16.253859800000001</v>
      </c>
      <c r="CX10" s="618">
        <v>3.0396999999999998</v>
      </c>
      <c r="CY10" s="1215">
        <v>1.2235</v>
      </c>
      <c r="CZ10" s="1215">
        <v>2.4039000000000001</v>
      </c>
      <c r="DA10" s="1215">
        <v>10.4976372</v>
      </c>
      <c r="DB10" s="1215">
        <v>11.4994</v>
      </c>
      <c r="DC10" s="1215">
        <v>5.4451999999999998</v>
      </c>
      <c r="DD10" s="618">
        <v>3.5005000000000002</v>
      </c>
      <c r="DE10" s="618">
        <v>6.1461905000000003</v>
      </c>
      <c r="DF10" s="618">
        <v>0.4174638</v>
      </c>
      <c r="DG10" s="618">
        <v>147.22410000000002</v>
      </c>
      <c r="DH10" s="1215">
        <v>207.50489999999999</v>
      </c>
      <c r="DI10" s="1215">
        <v>136.3279</v>
      </c>
      <c r="DJ10" s="1215">
        <v>99.570235600000004</v>
      </c>
      <c r="DK10" s="1215">
        <v>147.04810000000001</v>
      </c>
      <c r="DL10" s="1215">
        <v>117.6336</v>
      </c>
      <c r="DM10" s="618">
        <v>91.732300000000009</v>
      </c>
      <c r="DN10" s="618">
        <v>61.7755607</v>
      </c>
      <c r="DO10" s="618">
        <v>16.671323600000001</v>
      </c>
      <c r="DP10" s="618">
        <v>305.77850000000001</v>
      </c>
      <c r="DQ10" s="1215">
        <v>351.69470000000001</v>
      </c>
      <c r="DR10" s="1215">
        <v>365.27460000000002</v>
      </c>
      <c r="DS10" s="1215">
        <v>351.14891319999998</v>
      </c>
      <c r="DT10" s="1215">
        <v>384.15859999999998</v>
      </c>
      <c r="DU10" s="1215">
        <v>451.24829999999997</v>
      </c>
      <c r="DV10" s="618">
        <v>484.00439999999998</v>
      </c>
      <c r="DW10" s="618">
        <v>464.29601050000002</v>
      </c>
      <c r="DX10" s="618">
        <v>399.79086799999999</v>
      </c>
      <c r="DY10" s="618">
        <v>453.00260000000003</v>
      </c>
      <c r="DZ10" s="1215">
        <v>559.19960000000003</v>
      </c>
      <c r="EA10" s="1215">
        <v>501.60250000000002</v>
      </c>
      <c r="EB10" s="1215">
        <v>450.71914879999997</v>
      </c>
      <c r="EC10" s="1215">
        <v>531.20669999999996</v>
      </c>
      <c r="ED10" s="1215">
        <v>568.88189999999997</v>
      </c>
      <c r="EE10" s="1215">
        <v>575.73669999999993</v>
      </c>
      <c r="EF10" s="1215">
        <v>526.07157119999999</v>
      </c>
      <c r="EG10" s="1215">
        <v>416.46219159999998</v>
      </c>
    </row>
    <row r="11" spans="1:137" ht="15" customHeight="1" x14ac:dyDescent="0.2">
      <c r="A11" s="1210">
        <v>4</v>
      </c>
      <c r="B11" s="1203" t="s">
        <v>675</v>
      </c>
      <c r="C11" s="618">
        <v>0.5464</v>
      </c>
      <c r="D11" s="618">
        <v>17.297000000000001</v>
      </c>
      <c r="E11" s="1215">
        <v>50.178699999999999</v>
      </c>
      <c r="F11" s="1215">
        <v>69.311086799999998</v>
      </c>
      <c r="G11" s="1216">
        <v>160.95939999999999</v>
      </c>
      <c r="H11" s="1216">
        <v>131.0932</v>
      </c>
      <c r="I11" s="1216">
        <v>62.785299999999999</v>
      </c>
      <c r="J11" s="1216">
        <v>107.73220550000001</v>
      </c>
      <c r="K11" s="1216">
        <v>149.03581439999999</v>
      </c>
      <c r="L11" s="618">
        <v>21.936800000000002</v>
      </c>
      <c r="M11" s="618">
        <v>105.24250000000001</v>
      </c>
      <c r="N11" s="1215">
        <v>183.65300000000002</v>
      </c>
      <c r="O11" s="1215">
        <v>241.75318010000001</v>
      </c>
      <c r="P11" s="1216">
        <v>328.11720000000003</v>
      </c>
      <c r="Q11" s="1216">
        <v>230.23860000000002</v>
      </c>
      <c r="R11" s="1215">
        <v>141.65309999999999</v>
      </c>
      <c r="S11" s="1215">
        <v>211.2484469</v>
      </c>
      <c r="T11" s="1215">
        <v>239.8255265</v>
      </c>
      <c r="U11" s="618">
        <v>22.4832</v>
      </c>
      <c r="V11" s="618">
        <v>122.5395</v>
      </c>
      <c r="W11" s="1215">
        <v>233.83170000000001</v>
      </c>
      <c r="X11" s="1215">
        <v>311.06426690000001</v>
      </c>
      <c r="Y11" s="1215">
        <v>489.07659999999998</v>
      </c>
      <c r="Z11" s="1215">
        <v>361.33180000000004</v>
      </c>
      <c r="AA11" s="1215">
        <v>204.4384</v>
      </c>
      <c r="AB11" s="1215">
        <v>318.9806524</v>
      </c>
      <c r="AC11" s="1215">
        <v>388.86134089999996</v>
      </c>
      <c r="AD11" s="618">
        <v>119.0453</v>
      </c>
      <c r="AE11" s="618">
        <v>84.566000000000003</v>
      </c>
      <c r="AF11" s="1215">
        <v>56.3048</v>
      </c>
      <c r="AG11" s="1215">
        <v>73.231419599999995</v>
      </c>
      <c r="AH11" s="1216">
        <v>110.6251</v>
      </c>
      <c r="AI11" s="1216">
        <v>229.33099999999999</v>
      </c>
      <c r="AJ11" s="1215">
        <v>303.25889999999998</v>
      </c>
      <c r="AK11" s="1215">
        <v>309.67723460000002</v>
      </c>
      <c r="AL11" s="1215">
        <v>343.23177329999999</v>
      </c>
      <c r="AM11" s="618">
        <v>141.52850000000001</v>
      </c>
      <c r="AN11" s="618">
        <v>207.10550000000001</v>
      </c>
      <c r="AO11" s="1215">
        <v>290.13650000000001</v>
      </c>
      <c r="AP11" s="1215">
        <v>384.29568649999999</v>
      </c>
      <c r="AQ11" s="1215">
        <v>599.70169999999996</v>
      </c>
      <c r="AR11" s="1215">
        <v>590.66280000000006</v>
      </c>
      <c r="AS11" s="618">
        <v>507.69729999999998</v>
      </c>
      <c r="AT11" s="618">
        <v>628.65788699999996</v>
      </c>
      <c r="AU11" s="618">
        <v>732.09311419999995</v>
      </c>
      <c r="AV11" s="618">
        <v>274.33929999999998</v>
      </c>
      <c r="AW11" s="1215">
        <v>240.3391</v>
      </c>
      <c r="AX11" s="1215">
        <v>260.13740000000001</v>
      </c>
      <c r="AY11" s="1215">
        <v>324.84281900000002</v>
      </c>
      <c r="AZ11" s="1215">
        <v>255.6371</v>
      </c>
      <c r="BA11" s="1215">
        <v>294.64580000000001</v>
      </c>
      <c r="BB11" s="1215">
        <v>205.68829999999997</v>
      </c>
      <c r="BC11" s="1215">
        <v>159.2843173</v>
      </c>
      <c r="BD11" s="1215">
        <v>218.43558179999999</v>
      </c>
      <c r="BE11" s="618">
        <v>18.870799999999999</v>
      </c>
      <c r="BF11" s="1215">
        <v>121.62029999999999</v>
      </c>
      <c r="BG11" s="1215">
        <v>94.427799999999991</v>
      </c>
      <c r="BH11" s="1215">
        <v>157.6437904</v>
      </c>
      <c r="BI11" s="1215">
        <v>88.312199999999962</v>
      </c>
      <c r="BJ11" s="1215">
        <v>150.64279999999997</v>
      </c>
      <c r="BK11" s="618">
        <v>150.37569999999999</v>
      </c>
      <c r="BL11" s="618">
        <v>153.47269929999999</v>
      </c>
      <c r="BM11" s="618">
        <v>209.13136230000001</v>
      </c>
      <c r="BN11" s="618">
        <v>293.21009999999995</v>
      </c>
      <c r="BO11" s="1215">
        <v>361.95939999999996</v>
      </c>
      <c r="BP11" s="1215">
        <v>354.5652</v>
      </c>
      <c r="BQ11" s="1215">
        <v>482.48660940000002</v>
      </c>
      <c r="BR11" s="1215">
        <v>343.94929999999999</v>
      </c>
      <c r="BS11" s="1215">
        <v>445.28859999999997</v>
      </c>
      <c r="BT11" s="618">
        <v>356.06399999999996</v>
      </c>
      <c r="BU11" s="618">
        <v>312.75701659999999</v>
      </c>
      <c r="BV11" s="618">
        <v>427.5669441</v>
      </c>
      <c r="BW11" s="618">
        <v>391.50819999999999</v>
      </c>
      <c r="BX11" s="1215">
        <v>500.55709999999999</v>
      </c>
      <c r="BY11" s="1215">
        <v>594.96400000000006</v>
      </c>
      <c r="BZ11" s="1215">
        <v>698.40401229999998</v>
      </c>
      <c r="CA11" s="1215">
        <v>839.58969999999999</v>
      </c>
      <c r="CB11" s="1215">
        <v>896.56530000000009</v>
      </c>
      <c r="CC11" s="618">
        <v>978.75319999999988</v>
      </c>
      <c r="CD11" s="618">
        <v>1017.2224618</v>
      </c>
      <c r="CE11" s="618">
        <v>1047.6409209999999</v>
      </c>
      <c r="CF11" s="618">
        <v>684.7183</v>
      </c>
      <c r="CG11" s="1215">
        <v>862.51649999999995</v>
      </c>
      <c r="CH11" s="1215">
        <v>949.52920000000006</v>
      </c>
      <c r="CI11" s="1215">
        <v>1180.8906216999999</v>
      </c>
      <c r="CJ11" s="1215">
        <v>1183.539</v>
      </c>
      <c r="CK11" s="1215">
        <v>1341.8539000000001</v>
      </c>
      <c r="CL11" s="618">
        <v>1334.8172</v>
      </c>
      <c r="CM11" s="618">
        <v>1329.9794784000001</v>
      </c>
      <c r="CN11" s="618">
        <v>1475.2078650999999</v>
      </c>
      <c r="CO11" s="618">
        <v>274.88569999999999</v>
      </c>
      <c r="CP11" s="1215">
        <v>257.6361</v>
      </c>
      <c r="CQ11" s="1215">
        <v>310.31610000000001</v>
      </c>
      <c r="CR11" s="1217">
        <v>394.15390580000002</v>
      </c>
      <c r="CS11" s="1217">
        <v>416.59649999999999</v>
      </c>
      <c r="CT11" s="1217">
        <v>425.73899999999998</v>
      </c>
      <c r="CU11" s="618">
        <v>268.47359999999998</v>
      </c>
      <c r="CV11" s="618">
        <v>267.01652280000002</v>
      </c>
      <c r="CW11" s="618">
        <v>367.47139619999996</v>
      </c>
      <c r="CX11" s="618">
        <v>40.807600000000001</v>
      </c>
      <c r="CY11" s="1215">
        <v>226.86279999999999</v>
      </c>
      <c r="CZ11" s="1215">
        <v>278.08080000000001</v>
      </c>
      <c r="DA11" s="1215">
        <v>399.39697050000001</v>
      </c>
      <c r="DB11" s="1215">
        <v>416.42939999999999</v>
      </c>
      <c r="DC11" s="1215">
        <v>380.88139999999999</v>
      </c>
      <c r="DD11" s="618">
        <v>292.02879999999999</v>
      </c>
      <c r="DE11" s="618">
        <v>364.72114620000002</v>
      </c>
      <c r="DF11" s="618">
        <v>448.9568888</v>
      </c>
      <c r="DG11" s="618">
        <v>315.69329999999997</v>
      </c>
      <c r="DH11" s="1215">
        <v>484.49889999999999</v>
      </c>
      <c r="DI11" s="1215">
        <v>588.39689999999996</v>
      </c>
      <c r="DJ11" s="1215">
        <v>793.55087630000003</v>
      </c>
      <c r="DK11" s="1215">
        <v>833.02589999999998</v>
      </c>
      <c r="DL11" s="1215">
        <v>806.62040000000002</v>
      </c>
      <c r="DM11" s="618">
        <v>560.50239999999997</v>
      </c>
      <c r="DN11" s="618">
        <v>631.7376690000001</v>
      </c>
      <c r="DO11" s="618">
        <v>816.42828499999996</v>
      </c>
      <c r="DP11" s="618">
        <v>510.55349999999999</v>
      </c>
      <c r="DQ11" s="1215">
        <v>585.12310000000002</v>
      </c>
      <c r="DR11" s="1215">
        <v>651.26880000000006</v>
      </c>
      <c r="DS11" s="1215">
        <v>771.63543189999996</v>
      </c>
      <c r="DT11" s="1215">
        <v>950.21479999999997</v>
      </c>
      <c r="DU11" s="1215">
        <v>1125.8963000000001</v>
      </c>
      <c r="DV11" s="618">
        <v>1282.0120999999999</v>
      </c>
      <c r="DW11" s="618">
        <v>1326.8996964</v>
      </c>
      <c r="DX11" s="618">
        <v>1390.8726942999999</v>
      </c>
      <c r="DY11" s="618">
        <v>826.24679999999989</v>
      </c>
      <c r="DZ11" s="1215">
        <v>1069.6220000000001</v>
      </c>
      <c r="EA11" s="1215">
        <v>1239.6657</v>
      </c>
      <c r="EB11" s="1215">
        <v>1565.1863082</v>
      </c>
      <c r="EC11" s="1215">
        <v>1783.2406999999998</v>
      </c>
      <c r="ED11" s="1215">
        <v>1932.5167000000001</v>
      </c>
      <c r="EE11" s="1215">
        <v>1842.5144999999998</v>
      </c>
      <c r="EF11" s="1215">
        <v>1958.6373653999999</v>
      </c>
      <c r="EG11" s="1215">
        <v>2207.3009793000001</v>
      </c>
    </row>
    <row r="12" spans="1:137" ht="15" customHeight="1" x14ac:dyDescent="0.2">
      <c r="A12" s="1210">
        <v>5</v>
      </c>
      <c r="B12" s="1203" t="s">
        <v>75</v>
      </c>
      <c r="C12" s="618">
        <v>68.147400000000005</v>
      </c>
      <c r="D12" s="618">
        <v>113.5299</v>
      </c>
      <c r="E12" s="1215">
        <v>162.33580000000001</v>
      </c>
      <c r="F12" s="1215">
        <v>127.0408442</v>
      </c>
      <c r="G12" s="1216">
        <v>172.9281</v>
      </c>
      <c r="H12" s="1216">
        <v>98.232200000000006</v>
      </c>
      <c r="I12" s="1216">
        <v>46.572299999999998</v>
      </c>
      <c r="J12" s="1216">
        <v>66.346637799999996</v>
      </c>
      <c r="K12" s="1216">
        <v>109.99698359999999</v>
      </c>
      <c r="L12" s="618">
        <v>5.9881000000000002</v>
      </c>
      <c r="M12" s="618">
        <v>4.7130999999999998</v>
      </c>
      <c r="N12" s="1215">
        <v>3.8582999999999998</v>
      </c>
      <c r="O12" s="1215">
        <v>4.4226511000000004</v>
      </c>
      <c r="P12" s="1216">
        <v>3.9944000000000006</v>
      </c>
      <c r="Q12" s="1216">
        <v>1.3192000000000002</v>
      </c>
      <c r="R12" s="1215">
        <v>0.96709999999999996</v>
      </c>
      <c r="S12" s="1215">
        <v>0.18467620000000001</v>
      </c>
      <c r="T12" s="1215">
        <v>2.6180131000000002</v>
      </c>
      <c r="U12" s="618">
        <v>74.135500000000008</v>
      </c>
      <c r="V12" s="618">
        <v>118.24299999999999</v>
      </c>
      <c r="W12" s="1215">
        <v>166.19409999999999</v>
      </c>
      <c r="X12" s="1215">
        <v>131.46349530000001</v>
      </c>
      <c r="Y12" s="1215">
        <v>176.92250000000001</v>
      </c>
      <c r="Z12" s="1215">
        <v>99.551400000000001</v>
      </c>
      <c r="AA12" s="1215">
        <v>47.539400000000001</v>
      </c>
      <c r="AB12" s="1215">
        <v>66.531313999999995</v>
      </c>
      <c r="AC12" s="1215">
        <v>112.61499669999999</v>
      </c>
      <c r="AD12" s="618">
        <v>776.49659999999994</v>
      </c>
      <c r="AE12" s="618">
        <v>615.39179999999999</v>
      </c>
      <c r="AF12" s="1215">
        <v>444.40729999999996</v>
      </c>
      <c r="AG12" s="1215">
        <v>354.01835949999997</v>
      </c>
      <c r="AH12" s="1216">
        <v>296.3377000000001</v>
      </c>
      <c r="AI12" s="1216">
        <v>268.77569999999997</v>
      </c>
      <c r="AJ12" s="1215">
        <v>240.74219999999997</v>
      </c>
      <c r="AK12" s="1215">
        <v>232.57919129999999</v>
      </c>
      <c r="AL12" s="1215">
        <v>214.08980639999999</v>
      </c>
      <c r="AM12" s="618">
        <v>850.63209999999992</v>
      </c>
      <c r="AN12" s="618">
        <v>733.63480000000004</v>
      </c>
      <c r="AO12" s="1215">
        <v>610.60140000000001</v>
      </c>
      <c r="AP12" s="1215">
        <v>485.48185479999995</v>
      </c>
      <c r="AQ12" s="1215">
        <v>473.26020000000011</v>
      </c>
      <c r="AR12" s="1215">
        <v>368.32709999999997</v>
      </c>
      <c r="AS12" s="618">
        <v>288.28159999999997</v>
      </c>
      <c r="AT12" s="618">
        <v>299.1105053</v>
      </c>
      <c r="AU12" s="618">
        <v>326.70480309999999</v>
      </c>
      <c r="AV12" s="618">
        <v>513.38740000000007</v>
      </c>
      <c r="AW12" s="1215">
        <v>432.50649999999996</v>
      </c>
      <c r="AX12" s="1215">
        <v>149.85419999999999</v>
      </c>
      <c r="AY12" s="1215">
        <v>109.01298470000002</v>
      </c>
      <c r="AZ12" s="1215">
        <v>133.8792</v>
      </c>
      <c r="BA12" s="1215">
        <v>174.24030000000002</v>
      </c>
      <c r="BB12" s="1215">
        <v>159.61040000000003</v>
      </c>
      <c r="BC12" s="1215">
        <v>139.70797590000001</v>
      </c>
      <c r="BD12" s="1215">
        <v>17.095297299999999</v>
      </c>
      <c r="BE12" s="618">
        <v>6.2392999999999992</v>
      </c>
      <c r="BF12" s="1215">
        <v>6.1450000000000005</v>
      </c>
      <c r="BG12" s="1215">
        <v>4.7563999999999993</v>
      </c>
      <c r="BH12" s="1215">
        <v>3.4368457999999995</v>
      </c>
      <c r="BI12" s="1215">
        <v>14.7689</v>
      </c>
      <c r="BJ12" s="1215">
        <v>10.024099999999999</v>
      </c>
      <c r="BK12" s="618">
        <v>10.438499999999999</v>
      </c>
      <c r="BL12" s="618">
        <v>13.8734904</v>
      </c>
      <c r="BM12" s="618">
        <v>162.96465069999999</v>
      </c>
      <c r="BN12" s="618">
        <v>519.62670000000003</v>
      </c>
      <c r="BO12" s="1215">
        <v>438.65149999999994</v>
      </c>
      <c r="BP12" s="1215">
        <v>154.61059999999998</v>
      </c>
      <c r="BQ12" s="1215">
        <v>112.44983050000002</v>
      </c>
      <c r="BR12" s="1215">
        <v>148.6481</v>
      </c>
      <c r="BS12" s="1215">
        <v>184.26440000000002</v>
      </c>
      <c r="BT12" s="618">
        <v>170.04890000000003</v>
      </c>
      <c r="BU12" s="618">
        <v>153.58146630000002</v>
      </c>
      <c r="BV12" s="618">
        <v>180.05994799999999</v>
      </c>
      <c r="BW12" s="618">
        <v>507.83930000000009</v>
      </c>
      <c r="BX12" s="1215">
        <v>623.96500000000003</v>
      </c>
      <c r="BY12" s="1215">
        <v>727.93430000000001</v>
      </c>
      <c r="BZ12" s="1215">
        <v>738.57463040000005</v>
      </c>
      <c r="CA12" s="1215">
        <v>722.30799999999999</v>
      </c>
      <c r="CB12" s="1215">
        <v>712.34570000000008</v>
      </c>
      <c r="CC12" s="618">
        <v>735.30690000000004</v>
      </c>
      <c r="CD12" s="618">
        <v>712.56297480000001</v>
      </c>
      <c r="CE12" s="618">
        <v>761.383646</v>
      </c>
      <c r="CF12" s="618">
        <v>1027.4660000000001</v>
      </c>
      <c r="CG12" s="1215">
        <v>1062.6165000000001</v>
      </c>
      <c r="CH12" s="1215">
        <v>882.54489999999998</v>
      </c>
      <c r="CI12" s="1215">
        <v>851.02446090000012</v>
      </c>
      <c r="CJ12" s="1215">
        <v>870.95609999999999</v>
      </c>
      <c r="CK12" s="1215">
        <v>896.6101000000001</v>
      </c>
      <c r="CL12" s="618">
        <v>905.35580000000004</v>
      </c>
      <c r="CM12" s="618">
        <v>866.14444109999999</v>
      </c>
      <c r="CN12" s="618">
        <v>941.44359399999996</v>
      </c>
      <c r="CO12" s="618">
        <v>581.53480000000002</v>
      </c>
      <c r="CP12" s="1215">
        <v>546.03639999999996</v>
      </c>
      <c r="CQ12" s="1215">
        <v>312.19</v>
      </c>
      <c r="CR12" s="1217">
        <v>236.05382890000001</v>
      </c>
      <c r="CS12" s="1217">
        <v>306.8073</v>
      </c>
      <c r="CT12" s="1217">
        <v>272.47250000000003</v>
      </c>
      <c r="CU12" s="618">
        <v>206.18270000000001</v>
      </c>
      <c r="CV12" s="618">
        <v>206.0546137</v>
      </c>
      <c r="CW12" s="618">
        <v>127.09228089999999</v>
      </c>
      <c r="CX12" s="618">
        <v>12.227399999999999</v>
      </c>
      <c r="CY12" s="1215">
        <v>10.8581</v>
      </c>
      <c r="CZ12" s="1215">
        <v>8.6146999999999991</v>
      </c>
      <c r="DA12" s="1215">
        <v>7.8594968999999999</v>
      </c>
      <c r="DB12" s="1215">
        <v>18.763300000000001</v>
      </c>
      <c r="DC12" s="1215">
        <v>11.343299999999999</v>
      </c>
      <c r="DD12" s="618">
        <v>11.4056</v>
      </c>
      <c r="DE12" s="618">
        <v>14.0581666</v>
      </c>
      <c r="DF12" s="618">
        <v>165.58266380000001</v>
      </c>
      <c r="DG12" s="618">
        <v>593.76220000000001</v>
      </c>
      <c r="DH12" s="1215">
        <v>556.89449999999999</v>
      </c>
      <c r="DI12" s="1215">
        <v>320.80470000000003</v>
      </c>
      <c r="DJ12" s="1215">
        <v>243.91332580000002</v>
      </c>
      <c r="DK12" s="1215">
        <v>325.57060000000001</v>
      </c>
      <c r="DL12" s="1215">
        <v>283.81580000000002</v>
      </c>
      <c r="DM12" s="618">
        <v>217.5883</v>
      </c>
      <c r="DN12" s="618">
        <v>220.1127803</v>
      </c>
      <c r="DO12" s="618">
        <v>292.67494469999997</v>
      </c>
      <c r="DP12" s="618">
        <v>1284.3359</v>
      </c>
      <c r="DQ12" s="1215">
        <v>1239.3568</v>
      </c>
      <c r="DR12" s="1215">
        <v>1172.3416</v>
      </c>
      <c r="DS12" s="1215">
        <v>1092.5929899</v>
      </c>
      <c r="DT12" s="1215">
        <v>1018.6457</v>
      </c>
      <c r="DU12" s="1215">
        <v>981.12139999999999</v>
      </c>
      <c r="DV12" s="618">
        <v>976.04909999999995</v>
      </c>
      <c r="DW12" s="618">
        <v>945.14216610000005</v>
      </c>
      <c r="DX12" s="618">
        <v>975.47345240000004</v>
      </c>
      <c r="DY12" s="618">
        <v>1878.0981000000002</v>
      </c>
      <c r="DZ12" s="1215">
        <v>1796.2512999999999</v>
      </c>
      <c r="EA12" s="1215">
        <v>1493.1463000000001</v>
      </c>
      <c r="EB12" s="1215">
        <v>1336.5063157</v>
      </c>
      <c r="EC12" s="1215">
        <v>1344.2163</v>
      </c>
      <c r="ED12" s="1215">
        <v>1264.9372000000001</v>
      </c>
      <c r="EE12" s="1215">
        <v>1193.6374000000001</v>
      </c>
      <c r="EF12" s="1215">
        <v>1165.2549464000001</v>
      </c>
      <c r="EG12" s="1215">
        <v>1268.1483971</v>
      </c>
    </row>
    <row r="13" spans="1:137" ht="15" customHeight="1" x14ac:dyDescent="0.2">
      <c r="A13" s="1210">
        <v>6</v>
      </c>
      <c r="B13" s="1203" t="s">
        <v>47</v>
      </c>
      <c r="C13" s="618">
        <v>140.9753</v>
      </c>
      <c r="D13" s="618">
        <v>331.2747</v>
      </c>
      <c r="E13" s="1215">
        <v>381.28109999999998</v>
      </c>
      <c r="F13" s="1215">
        <v>778.73085949999995</v>
      </c>
      <c r="G13" s="1216">
        <v>997.49289999999996</v>
      </c>
      <c r="H13" s="1216">
        <v>1046.8637000000001</v>
      </c>
      <c r="I13" s="1216">
        <v>966.67189999999994</v>
      </c>
      <c r="J13" s="1216">
        <v>1012.1248162000001</v>
      </c>
      <c r="K13" s="1216">
        <v>1426.4761252000001</v>
      </c>
      <c r="L13" s="618">
        <v>321.6431</v>
      </c>
      <c r="M13" s="618">
        <v>643.56970000000001</v>
      </c>
      <c r="N13" s="1215">
        <v>618.9932</v>
      </c>
      <c r="O13" s="1215">
        <v>594.03645879999999</v>
      </c>
      <c r="P13" s="1216">
        <v>743.26650000000006</v>
      </c>
      <c r="Q13" s="1216">
        <v>435.25120000000004</v>
      </c>
      <c r="R13" s="1215">
        <v>591.45479999999998</v>
      </c>
      <c r="S13" s="1215">
        <v>469.01192329999998</v>
      </c>
      <c r="T13" s="1215">
        <v>464.5263731</v>
      </c>
      <c r="U13" s="618">
        <v>462.61840000000001</v>
      </c>
      <c r="V13" s="618">
        <v>974.84439999999995</v>
      </c>
      <c r="W13" s="1215">
        <v>1000.2743</v>
      </c>
      <c r="X13" s="1215">
        <v>1372.7673182999999</v>
      </c>
      <c r="Y13" s="1215">
        <v>1740.7593999999999</v>
      </c>
      <c r="Z13" s="1215">
        <v>1482.1149</v>
      </c>
      <c r="AA13" s="1215">
        <v>1558.1266999999998</v>
      </c>
      <c r="AB13" s="1215">
        <v>1481.1367395</v>
      </c>
      <c r="AC13" s="1215">
        <v>1891.0024983000001</v>
      </c>
      <c r="AD13" s="618">
        <v>954.20119999999997</v>
      </c>
      <c r="AE13" s="618">
        <v>771.03089999999997</v>
      </c>
      <c r="AF13" s="1215">
        <v>731.09550000000002</v>
      </c>
      <c r="AG13" s="1215">
        <v>786.92389009999999</v>
      </c>
      <c r="AH13" s="1216">
        <v>1210.1211000000001</v>
      </c>
      <c r="AI13" s="1216">
        <v>1886.3956000000003</v>
      </c>
      <c r="AJ13" s="1215">
        <v>2279.2724999999996</v>
      </c>
      <c r="AK13" s="1215">
        <v>2894.0624572000002</v>
      </c>
      <c r="AL13" s="1215">
        <v>3194.9984549000001</v>
      </c>
      <c r="AM13" s="618">
        <v>1416.8196</v>
      </c>
      <c r="AN13" s="618">
        <v>1745.8752999999999</v>
      </c>
      <c r="AO13" s="1215">
        <v>1731.3697999999999</v>
      </c>
      <c r="AP13" s="1215">
        <v>2159.6912084000001</v>
      </c>
      <c r="AQ13" s="1215">
        <v>2950.8805000000002</v>
      </c>
      <c r="AR13" s="1215">
        <v>3368.5105000000003</v>
      </c>
      <c r="AS13" s="618">
        <v>3837.3991999999994</v>
      </c>
      <c r="AT13" s="618">
        <v>4375.1991967000004</v>
      </c>
      <c r="AU13" s="618">
        <v>5086.0009532000004</v>
      </c>
      <c r="AV13" s="618">
        <v>1457.5485999999999</v>
      </c>
      <c r="AW13" s="1215">
        <v>1169.7461000000001</v>
      </c>
      <c r="AX13" s="1215">
        <v>1012.5235</v>
      </c>
      <c r="AY13" s="1215">
        <v>1222.4831712</v>
      </c>
      <c r="AZ13" s="1215">
        <v>398.89679999999998</v>
      </c>
      <c r="BA13" s="1215">
        <v>690.09179999999992</v>
      </c>
      <c r="BB13" s="1215">
        <v>952.38690000000008</v>
      </c>
      <c r="BC13" s="1215">
        <v>1448.4569838</v>
      </c>
      <c r="BD13" s="1215">
        <v>5016.3691676999997</v>
      </c>
      <c r="BE13" s="618">
        <v>671.86360000000002</v>
      </c>
      <c r="BF13" s="1215">
        <v>557.50479999999993</v>
      </c>
      <c r="BG13" s="1215">
        <v>871.72159999999997</v>
      </c>
      <c r="BH13" s="1215">
        <v>695.0112666</v>
      </c>
      <c r="BI13" s="1215">
        <v>2151.4824999999996</v>
      </c>
      <c r="BJ13" s="1215">
        <v>2750.6243999999997</v>
      </c>
      <c r="BK13" s="618">
        <v>2668.4938999999999</v>
      </c>
      <c r="BL13" s="618">
        <v>3383.6401741</v>
      </c>
      <c r="BM13" s="618">
        <v>2229.0689690999998</v>
      </c>
      <c r="BN13" s="618">
        <v>2129.4121999999998</v>
      </c>
      <c r="BO13" s="1215">
        <v>1727.2509</v>
      </c>
      <c r="BP13" s="1215">
        <v>1884.2451000000001</v>
      </c>
      <c r="BQ13" s="1215">
        <v>1917.4944378</v>
      </c>
      <c r="BR13" s="1215">
        <v>2550.3792999999996</v>
      </c>
      <c r="BS13" s="1215">
        <v>3440.7161999999998</v>
      </c>
      <c r="BT13" s="618">
        <v>3620.8807999999999</v>
      </c>
      <c r="BU13" s="618">
        <v>4832.0971578999997</v>
      </c>
      <c r="BV13" s="618">
        <v>7245.4381367999995</v>
      </c>
      <c r="BW13" s="618">
        <v>2296.9070999999999</v>
      </c>
      <c r="BX13" s="1215">
        <v>2544.1732000000002</v>
      </c>
      <c r="BY13" s="1215">
        <v>2281.6972000000001</v>
      </c>
      <c r="BZ13" s="1215">
        <v>2106.1359126000002</v>
      </c>
      <c r="CA13" s="1215">
        <v>2077.1148000000003</v>
      </c>
      <c r="CB13" s="1215">
        <v>2047.9359999999997</v>
      </c>
      <c r="CC13" s="618">
        <v>2294.2477000000003</v>
      </c>
      <c r="CD13" s="618">
        <v>2817.5450815999998</v>
      </c>
      <c r="CE13" s="618">
        <v>3795.614677</v>
      </c>
      <c r="CF13" s="618">
        <v>4426.3192999999992</v>
      </c>
      <c r="CG13" s="1215">
        <v>4271.4241000000002</v>
      </c>
      <c r="CH13" s="1215">
        <v>4165.9423000000006</v>
      </c>
      <c r="CI13" s="1215">
        <v>4023.6303504000002</v>
      </c>
      <c r="CJ13" s="1215">
        <v>4627.4940999999999</v>
      </c>
      <c r="CK13" s="1215">
        <v>5488.6521999999995</v>
      </c>
      <c r="CL13" s="618">
        <v>5915.1285000000007</v>
      </c>
      <c r="CM13" s="618">
        <v>7649.6422395</v>
      </c>
      <c r="CN13" s="618">
        <v>11041.052813799999</v>
      </c>
      <c r="CO13" s="618">
        <v>1598.5238999999999</v>
      </c>
      <c r="CP13" s="1215">
        <v>1501.0208</v>
      </c>
      <c r="CQ13" s="1215">
        <v>1393.8045999999999</v>
      </c>
      <c r="CR13" s="1217">
        <v>2001.2140307</v>
      </c>
      <c r="CS13" s="1217">
        <v>1396.3896999999999</v>
      </c>
      <c r="CT13" s="1217">
        <v>1736.9555</v>
      </c>
      <c r="CU13" s="618">
        <v>1919.0588</v>
      </c>
      <c r="CV13" s="618">
        <v>2460.5817999999999</v>
      </c>
      <c r="CW13" s="618">
        <v>6442.8452928999995</v>
      </c>
      <c r="CX13" s="618">
        <v>993.50670000000002</v>
      </c>
      <c r="CY13" s="1215">
        <v>1201.0744999999999</v>
      </c>
      <c r="CZ13" s="1215">
        <v>1490.7148</v>
      </c>
      <c r="DA13" s="1215">
        <v>1289.0477254</v>
      </c>
      <c r="DB13" s="1215">
        <v>2894.7489999999998</v>
      </c>
      <c r="DC13" s="1215">
        <v>3185.8755999999998</v>
      </c>
      <c r="DD13" s="618">
        <v>3259.9486999999999</v>
      </c>
      <c r="DE13" s="618">
        <v>3852.6520974</v>
      </c>
      <c r="DF13" s="618">
        <v>2693.5953421999998</v>
      </c>
      <c r="DG13" s="618">
        <v>2592.0306</v>
      </c>
      <c r="DH13" s="1215">
        <v>2702.0953</v>
      </c>
      <c r="DI13" s="1215">
        <v>2884.5194000000001</v>
      </c>
      <c r="DJ13" s="1215">
        <v>3290.2617560999997</v>
      </c>
      <c r="DK13" s="1215">
        <v>4291.1386999999995</v>
      </c>
      <c r="DL13" s="1215">
        <v>4922.8310999999994</v>
      </c>
      <c r="DM13" s="618">
        <v>5179.0074999999997</v>
      </c>
      <c r="DN13" s="618">
        <v>6313.2338973999995</v>
      </c>
      <c r="DO13" s="618">
        <v>9136.4406350999998</v>
      </c>
      <c r="DP13" s="618">
        <v>3251.1082999999999</v>
      </c>
      <c r="DQ13" s="1215">
        <v>3315.2040999999999</v>
      </c>
      <c r="DR13" s="1215">
        <v>3012.7927</v>
      </c>
      <c r="DS13" s="1215">
        <v>2893.0598027000001</v>
      </c>
      <c r="DT13" s="1215">
        <v>3287.2359000000001</v>
      </c>
      <c r="DU13" s="1215">
        <v>3934.3316</v>
      </c>
      <c r="DV13" s="618">
        <v>4573.5201999999999</v>
      </c>
      <c r="DW13" s="618">
        <v>5711.6075387999999</v>
      </c>
      <c r="DX13" s="618">
        <v>6990.6131318999996</v>
      </c>
      <c r="DY13" s="618">
        <v>5843.1388999999999</v>
      </c>
      <c r="DZ13" s="1215">
        <v>6017.2993999999999</v>
      </c>
      <c r="EA13" s="1215">
        <v>5897.3121000000001</v>
      </c>
      <c r="EB13" s="1215">
        <v>6183.3215588000003</v>
      </c>
      <c r="EC13" s="1215">
        <v>7578.3745999999992</v>
      </c>
      <c r="ED13" s="1215">
        <v>8857.1626999999989</v>
      </c>
      <c r="EE13" s="1215">
        <v>9752.5276999999987</v>
      </c>
      <c r="EF13" s="1215">
        <v>12024.8414362</v>
      </c>
      <c r="EG13" s="1215">
        <v>16127.053766999999</v>
      </c>
    </row>
    <row r="14" spans="1:137" ht="15" customHeight="1" x14ac:dyDescent="0.2">
      <c r="A14" s="1210">
        <v>7</v>
      </c>
      <c r="B14" s="1203" t="s">
        <v>48</v>
      </c>
      <c r="C14" s="618">
        <v>15.0215</v>
      </c>
      <c r="D14" s="618">
        <v>6.1008000000000004</v>
      </c>
      <c r="E14" s="1215">
        <v>4.5109999999999992</v>
      </c>
      <c r="F14" s="1215">
        <v>4.2007079999999997</v>
      </c>
      <c r="G14" s="1216">
        <v>14.121</v>
      </c>
      <c r="H14" s="1216">
        <v>23.9666</v>
      </c>
      <c r="I14" s="1216">
        <v>51.963099999999997</v>
      </c>
      <c r="J14" s="1216">
        <v>59.296323100000002</v>
      </c>
      <c r="K14" s="1216">
        <v>73.510228400000003</v>
      </c>
      <c r="L14" s="618">
        <v>0.22689999999999999</v>
      </c>
      <c r="M14" s="618">
        <v>1.9228000000000001</v>
      </c>
      <c r="N14" s="1215">
        <v>3.3704000000000001</v>
      </c>
      <c r="O14" s="1215">
        <v>15.4741055</v>
      </c>
      <c r="P14" s="1216">
        <v>46.2744</v>
      </c>
      <c r="Q14" s="1216">
        <v>68.829800000000006</v>
      </c>
      <c r="R14" s="1215">
        <v>47.815899999999999</v>
      </c>
      <c r="S14" s="1215">
        <v>93.887101900000005</v>
      </c>
      <c r="T14" s="1215">
        <v>55.404075800000001</v>
      </c>
      <c r="U14" s="618">
        <v>15.2484</v>
      </c>
      <c r="V14" s="618">
        <v>8.0236000000000001</v>
      </c>
      <c r="W14" s="1215">
        <v>7.8813999999999993</v>
      </c>
      <c r="X14" s="1215">
        <v>19.674813499999999</v>
      </c>
      <c r="Y14" s="1215">
        <v>60.395400000000002</v>
      </c>
      <c r="Z14" s="1215">
        <v>92.796400000000006</v>
      </c>
      <c r="AA14" s="1215">
        <v>99.778999999999996</v>
      </c>
      <c r="AB14" s="1215">
        <v>153.183425</v>
      </c>
      <c r="AC14" s="1215">
        <v>128.9143042</v>
      </c>
      <c r="AD14" s="618">
        <v>322.54000000000002</v>
      </c>
      <c r="AE14" s="618">
        <v>236.21690000000001</v>
      </c>
      <c r="AF14" s="1215">
        <v>157.5788</v>
      </c>
      <c r="AG14" s="1215">
        <v>102.151853</v>
      </c>
      <c r="AH14" s="1216">
        <v>70.832999999999998</v>
      </c>
      <c r="AI14" s="1216">
        <v>65.590400000000002</v>
      </c>
      <c r="AJ14" s="1215">
        <v>74.075299999999999</v>
      </c>
      <c r="AK14" s="1215">
        <v>105.1801715</v>
      </c>
      <c r="AL14" s="1215">
        <v>143.88431080000001</v>
      </c>
      <c r="AM14" s="618">
        <v>337.78840000000002</v>
      </c>
      <c r="AN14" s="618">
        <v>244.2405</v>
      </c>
      <c r="AO14" s="1215">
        <v>165.46019999999999</v>
      </c>
      <c r="AP14" s="1215">
        <v>121.8266665</v>
      </c>
      <c r="AQ14" s="1215">
        <v>131.22839999999999</v>
      </c>
      <c r="AR14" s="1215">
        <v>158.38679999999999</v>
      </c>
      <c r="AS14" s="618">
        <v>173.85429999999999</v>
      </c>
      <c r="AT14" s="618">
        <v>258.36359650000003</v>
      </c>
      <c r="AU14" s="618">
        <v>272.79861500000004</v>
      </c>
      <c r="AV14" s="618">
        <v>279.8272</v>
      </c>
      <c r="AW14" s="1215">
        <v>344.37430000000001</v>
      </c>
      <c r="AX14" s="1215">
        <v>354.31379999999996</v>
      </c>
      <c r="AY14" s="1215">
        <v>383.027872</v>
      </c>
      <c r="AZ14" s="1215">
        <v>421.88480000000004</v>
      </c>
      <c r="BA14" s="1215">
        <v>553.68740000000003</v>
      </c>
      <c r="BB14" s="1215">
        <v>536.88740000000007</v>
      </c>
      <c r="BC14" s="1215">
        <v>500.21507830000002</v>
      </c>
      <c r="BD14" s="1215">
        <v>173.00999569999999</v>
      </c>
      <c r="BE14" s="618">
        <v>80.53</v>
      </c>
      <c r="BF14" s="1215">
        <v>121.80340000000001</v>
      </c>
      <c r="BG14" s="1215">
        <v>177.2971</v>
      </c>
      <c r="BH14" s="1215">
        <v>205.90655699999999</v>
      </c>
      <c r="BI14" s="1215">
        <v>248.5829</v>
      </c>
      <c r="BJ14" s="1215">
        <v>264.53210000000001</v>
      </c>
      <c r="BK14" s="618">
        <v>191.89529999999999</v>
      </c>
      <c r="BL14" s="618">
        <v>129.44648960000001</v>
      </c>
      <c r="BM14" s="618">
        <v>633.30987709999999</v>
      </c>
      <c r="BN14" s="618">
        <v>360.35720000000003</v>
      </c>
      <c r="BO14" s="1215">
        <v>466.17770000000002</v>
      </c>
      <c r="BP14" s="1215">
        <v>531.6108999999999</v>
      </c>
      <c r="BQ14" s="1215">
        <v>588.93442900000002</v>
      </c>
      <c r="BR14" s="1215">
        <v>670.46770000000004</v>
      </c>
      <c r="BS14" s="1215">
        <v>818.21950000000004</v>
      </c>
      <c r="BT14" s="618">
        <v>728.78270000000009</v>
      </c>
      <c r="BU14" s="618">
        <v>629.66156790000002</v>
      </c>
      <c r="BV14" s="618">
        <v>806.31987279999998</v>
      </c>
      <c r="BW14" s="618">
        <v>174.50899999999996</v>
      </c>
      <c r="BX14" s="1215">
        <v>342.89879999999994</v>
      </c>
      <c r="BY14" s="1215">
        <v>511.26310000000001</v>
      </c>
      <c r="BZ14" s="1215">
        <v>685.74092310000003</v>
      </c>
      <c r="CA14" s="1215">
        <v>882.69529999999997</v>
      </c>
      <c r="CB14" s="1215">
        <v>1098.8957</v>
      </c>
      <c r="CC14" s="618">
        <v>1284.6215999999999</v>
      </c>
      <c r="CD14" s="618">
        <v>1392.7964718999999</v>
      </c>
      <c r="CE14" s="618">
        <v>1522.4378208000001</v>
      </c>
      <c r="CF14" s="618">
        <v>534.86619999999994</v>
      </c>
      <c r="CG14" s="1215">
        <v>809.0764999999999</v>
      </c>
      <c r="CH14" s="1215">
        <v>1042.8739999999998</v>
      </c>
      <c r="CI14" s="1215">
        <v>1274.6753521000001</v>
      </c>
      <c r="CJ14" s="1215">
        <v>1553.163</v>
      </c>
      <c r="CK14" s="1215">
        <v>1917.1152000000002</v>
      </c>
      <c r="CL14" s="618">
        <v>2013.4043000000001</v>
      </c>
      <c r="CM14" s="618">
        <v>2022.4580398000001</v>
      </c>
      <c r="CN14" s="618">
        <v>2328.7576936</v>
      </c>
      <c r="CO14" s="618">
        <v>294.84870000000001</v>
      </c>
      <c r="CP14" s="1215">
        <v>350.4751</v>
      </c>
      <c r="CQ14" s="1215">
        <v>358.82479999999998</v>
      </c>
      <c r="CR14" s="1217">
        <v>387.22858000000002</v>
      </c>
      <c r="CS14" s="1217">
        <v>436.00580000000002</v>
      </c>
      <c r="CT14" s="1217">
        <v>577.654</v>
      </c>
      <c r="CU14" s="618">
        <v>588.85050000000001</v>
      </c>
      <c r="CV14" s="618">
        <v>559.51140139999995</v>
      </c>
      <c r="CW14" s="618">
        <v>246.52022410000001</v>
      </c>
      <c r="CX14" s="618">
        <v>80.756900000000002</v>
      </c>
      <c r="CY14" s="1215">
        <v>123.72620000000001</v>
      </c>
      <c r="CZ14" s="1215">
        <v>180.66749999999999</v>
      </c>
      <c r="DA14" s="1215">
        <v>221.3806625</v>
      </c>
      <c r="DB14" s="1215">
        <v>294.85730000000001</v>
      </c>
      <c r="DC14" s="1215">
        <v>333.36189999999999</v>
      </c>
      <c r="DD14" s="618">
        <v>239.71119999999999</v>
      </c>
      <c r="DE14" s="618">
        <v>223.33359150000001</v>
      </c>
      <c r="DF14" s="618">
        <v>688.71395289999998</v>
      </c>
      <c r="DG14" s="618">
        <v>375.60559999999998</v>
      </c>
      <c r="DH14" s="1215">
        <v>474.2013</v>
      </c>
      <c r="DI14" s="1215">
        <v>539.4923</v>
      </c>
      <c r="DJ14" s="1215">
        <v>608.60924250000005</v>
      </c>
      <c r="DK14" s="1215">
        <v>730.86310000000003</v>
      </c>
      <c r="DL14" s="1215">
        <v>911.01589999999999</v>
      </c>
      <c r="DM14" s="618">
        <v>828.56169999999997</v>
      </c>
      <c r="DN14" s="618">
        <v>782.84499289999997</v>
      </c>
      <c r="DO14" s="618">
        <v>935.23417700000005</v>
      </c>
      <c r="DP14" s="618">
        <v>497.04899999999998</v>
      </c>
      <c r="DQ14" s="1215">
        <v>579.11569999999995</v>
      </c>
      <c r="DR14" s="1215">
        <v>668.84190000000001</v>
      </c>
      <c r="DS14" s="1215">
        <v>787.89277609999999</v>
      </c>
      <c r="DT14" s="1215">
        <v>953.52829999999994</v>
      </c>
      <c r="DU14" s="1215">
        <v>1164.4861000000001</v>
      </c>
      <c r="DV14" s="618">
        <v>1358.6968999999999</v>
      </c>
      <c r="DW14" s="618">
        <v>1497.9766434000001</v>
      </c>
      <c r="DX14" s="618">
        <v>1666.3221316000001</v>
      </c>
      <c r="DY14" s="618">
        <v>872.65459999999996</v>
      </c>
      <c r="DZ14" s="1215">
        <v>1053.317</v>
      </c>
      <c r="EA14" s="1215">
        <v>1208.3342</v>
      </c>
      <c r="EB14" s="1215">
        <v>1396.5020186000002</v>
      </c>
      <c r="EC14" s="1215">
        <v>1684.3914</v>
      </c>
      <c r="ED14" s="1215">
        <v>2075.502</v>
      </c>
      <c r="EE14" s="1215">
        <v>2187.2586000000001</v>
      </c>
      <c r="EF14" s="1215">
        <v>2280.8216363000001</v>
      </c>
      <c r="EG14" s="1215">
        <v>2601.5563086000002</v>
      </c>
    </row>
    <row r="15" spans="1:137" ht="15" customHeight="1" x14ac:dyDescent="0.2">
      <c r="A15" s="1210">
        <v>8</v>
      </c>
      <c r="B15" s="1203" t="s">
        <v>49</v>
      </c>
      <c r="C15" s="618">
        <v>192.47390000000001</v>
      </c>
      <c r="D15" s="618">
        <v>249.21789999999999</v>
      </c>
      <c r="E15" s="1215">
        <v>348.64089999999999</v>
      </c>
      <c r="F15" s="1215">
        <v>476.0107926</v>
      </c>
      <c r="G15" s="1216">
        <v>402.76619999999997</v>
      </c>
      <c r="H15" s="1216">
        <v>384.58539999999999</v>
      </c>
      <c r="I15" s="1216">
        <v>397.6293</v>
      </c>
      <c r="J15" s="1216">
        <v>314.97889750000002</v>
      </c>
      <c r="K15" s="1216">
        <v>513.95994940000003</v>
      </c>
      <c r="L15" s="618">
        <v>3.8691</v>
      </c>
      <c r="M15" s="618">
        <v>4.8993000000000002</v>
      </c>
      <c r="N15" s="1215">
        <v>18.951699999999999</v>
      </c>
      <c r="O15" s="1215">
        <v>7.93825</v>
      </c>
      <c r="P15" s="1216">
        <v>13.8696</v>
      </c>
      <c r="Q15" s="1216">
        <v>11.9694</v>
      </c>
      <c r="R15" s="1215">
        <v>10.6113</v>
      </c>
      <c r="S15" s="1215">
        <v>21.0321</v>
      </c>
      <c r="T15" s="1215">
        <v>56.482231599999999</v>
      </c>
      <c r="U15" s="618">
        <v>196.34300000000002</v>
      </c>
      <c r="V15" s="618">
        <v>254.1172</v>
      </c>
      <c r="W15" s="1215">
        <v>367.5926</v>
      </c>
      <c r="X15" s="1215">
        <v>483.94904259999998</v>
      </c>
      <c r="Y15" s="1215">
        <v>416.63579999999996</v>
      </c>
      <c r="Z15" s="1215">
        <v>396.5548</v>
      </c>
      <c r="AA15" s="1215">
        <v>408.24059999999997</v>
      </c>
      <c r="AB15" s="1215">
        <v>336.01099750000003</v>
      </c>
      <c r="AC15" s="1215">
        <v>570.44218100000001</v>
      </c>
      <c r="AD15" s="618">
        <v>1046.7150999999999</v>
      </c>
      <c r="AE15" s="618">
        <v>964.07630000000006</v>
      </c>
      <c r="AF15" s="1215">
        <v>958.75940000000003</v>
      </c>
      <c r="AG15" s="1215">
        <v>1013.7958989</v>
      </c>
      <c r="AH15" s="1216">
        <v>1175.3864000000001</v>
      </c>
      <c r="AI15" s="1216">
        <v>1360.2132000000001</v>
      </c>
      <c r="AJ15" s="1215">
        <v>1389.2061000000001</v>
      </c>
      <c r="AK15" s="1215">
        <v>1432.9379939</v>
      </c>
      <c r="AL15" s="1215">
        <v>1307.5346247</v>
      </c>
      <c r="AM15" s="618">
        <v>1243.0581</v>
      </c>
      <c r="AN15" s="618">
        <v>1218.1935000000001</v>
      </c>
      <c r="AO15" s="1215">
        <v>1326.3520000000001</v>
      </c>
      <c r="AP15" s="1215">
        <v>1497.7449415000001</v>
      </c>
      <c r="AQ15" s="1215">
        <v>1592.0222000000001</v>
      </c>
      <c r="AR15" s="1215">
        <v>1756.768</v>
      </c>
      <c r="AS15" s="618">
        <v>1797.4467</v>
      </c>
      <c r="AT15" s="618">
        <v>1768.9489914000001</v>
      </c>
      <c r="AU15" s="618">
        <v>1877.9768057000001</v>
      </c>
      <c r="AV15" s="618">
        <v>107.0899</v>
      </c>
      <c r="AW15" s="1215">
        <v>87.13050000000004</v>
      </c>
      <c r="AX15" s="1215">
        <v>89.145800000000008</v>
      </c>
      <c r="AY15" s="1215">
        <v>138.46124260000005</v>
      </c>
      <c r="AZ15" s="1215">
        <v>418.96179999999998</v>
      </c>
      <c r="BA15" s="1215">
        <v>531.70450000000005</v>
      </c>
      <c r="BB15" s="1215">
        <v>571.23399999999992</v>
      </c>
      <c r="BC15" s="1215">
        <v>691.91645640000002</v>
      </c>
      <c r="BD15" s="1215">
        <v>1403.1286124999999</v>
      </c>
      <c r="BE15" s="618">
        <v>304.63459999999998</v>
      </c>
      <c r="BF15" s="1215">
        <v>135.73239999999998</v>
      </c>
      <c r="BG15" s="1215">
        <v>402.44419999999997</v>
      </c>
      <c r="BH15" s="1215">
        <v>360.55911430000003</v>
      </c>
      <c r="BI15" s="1215">
        <v>392.1472</v>
      </c>
      <c r="BJ15" s="1215">
        <v>532.2283000000001</v>
      </c>
      <c r="BK15" s="618">
        <v>548.26249999999993</v>
      </c>
      <c r="BL15" s="618">
        <v>1273.3236879000001</v>
      </c>
      <c r="BM15" s="618">
        <v>822.16318320000005</v>
      </c>
      <c r="BN15" s="618">
        <v>411.72449999999998</v>
      </c>
      <c r="BO15" s="1215">
        <v>222.86290000000002</v>
      </c>
      <c r="BP15" s="1215">
        <v>491.59</v>
      </c>
      <c r="BQ15" s="1215">
        <v>499.02035690000008</v>
      </c>
      <c r="BR15" s="1215">
        <v>811.10899999999992</v>
      </c>
      <c r="BS15" s="1215">
        <v>1063.9328</v>
      </c>
      <c r="BT15" s="618">
        <v>1119.4964999999997</v>
      </c>
      <c r="BU15" s="618">
        <v>1965.2401443000001</v>
      </c>
      <c r="BV15" s="618">
        <v>2225.2917957</v>
      </c>
      <c r="BW15" s="618">
        <v>168.63930000000005</v>
      </c>
      <c r="BX15" s="1215">
        <v>215.9591999999999</v>
      </c>
      <c r="BY15" s="1215">
        <v>242.01920000000007</v>
      </c>
      <c r="BZ15" s="1215">
        <v>297.94001270000001</v>
      </c>
      <c r="CA15" s="1215">
        <v>377.92570000000001</v>
      </c>
      <c r="CB15" s="1215">
        <v>670.04399999999987</v>
      </c>
      <c r="CC15" s="618">
        <v>1025.8792999999998</v>
      </c>
      <c r="CD15" s="618">
        <v>1381.8406075</v>
      </c>
      <c r="CE15" s="618">
        <v>1786.6540996000001</v>
      </c>
      <c r="CF15" s="618">
        <v>580.36380000000008</v>
      </c>
      <c r="CG15" s="1215">
        <v>438.82209999999992</v>
      </c>
      <c r="CH15" s="1215">
        <v>733.6092000000001</v>
      </c>
      <c r="CI15" s="1215">
        <v>796.96036960000015</v>
      </c>
      <c r="CJ15" s="1215">
        <v>1189.0346999999999</v>
      </c>
      <c r="CK15" s="1215">
        <v>1733.9767999999999</v>
      </c>
      <c r="CL15" s="618">
        <v>2145.3757999999998</v>
      </c>
      <c r="CM15" s="618">
        <v>3347.0807518000001</v>
      </c>
      <c r="CN15" s="618">
        <v>4011.9458953000003</v>
      </c>
      <c r="CO15" s="618">
        <v>299.56380000000001</v>
      </c>
      <c r="CP15" s="1215">
        <v>336.34840000000003</v>
      </c>
      <c r="CQ15" s="1215">
        <v>437.7867</v>
      </c>
      <c r="CR15" s="1217">
        <v>614.47203520000005</v>
      </c>
      <c r="CS15" s="1217">
        <v>821.72799999999995</v>
      </c>
      <c r="CT15" s="1217">
        <v>916.28989999999999</v>
      </c>
      <c r="CU15" s="618">
        <v>968.86329999999998</v>
      </c>
      <c r="CV15" s="618">
        <v>1006.8953539</v>
      </c>
      <c r="CW15" s="618">
        <v>1917.0885619000001</v>
      </c>
      <c r="CX15" s="618">
        <v>308.50369999999998</v>
      </c>
      <c r="CY15" s="1215">
        <v>140.6317</v>
      </c>
      <c r="CZ15" s="1215">
        <v>421.39589999999998</v>
      </c>
      <c r="DA15" s="1215">
        <v>368.49736430000002</v>
      </c>
      <c r="DB15" s="1215">
        <v>406.01679999999999</v>
      </c>
      <c r="DC15" s="1215">
        <v>544.19770000000005</v>
      </c>
      <c r="DD15" s="618">
        <v>558.87379999999996</v>
      </c>
      <c r="DE15" s="618">
        <v>1294.3557879</v>
      </c>
      <c r="DF15" s="618">
        <v>878.64541480000003</v>
      </c>
      <c r="DG15" s="618">
        <v>608.0675</v>
      </c>
      <c r="DH15" s="1215">
        <v>476.98009999999999</v>
      </c>
      <c r="DI15" s="1215">
        <v>859.18270000000007</v>
      </c>
      <c r="DJ15" s="1215">
        <v>982.96939950000001</v>
      </c>
      <c r="DK15" s="1215">
        <v>1227.7447999999999</v>
      </c>
      <c r="DL15" s="1215">
        <v>1460.4875999999999</v>
      </c>
      <c r="DM15" s="618">
        <v>1527.7370999999998</v>
      </c>
      <c r="DN15" s="618">
        <v>2301.2511417999999</v>
      </c>
      <c r="DO15" s="618">
        <v>2795.7339767000003</v>
      </c>
      <c r="DP15" s="618">
        <v>1215.3543999999999</v>
      </c>
      <c r="DQ15" s="1215">
        <v>1180.0355</v>
      </c>
      <c r="DR15" s="1215">
        <v>1200.7786000000001</v>
      </c>
      <c r="DS15" s="1215">
        <v>1311.7359116</v>
      </c>
      <c r="DT15" s="1215">
        <v>1553.3121000000001</v>
      </c>
      <c r="DU15" s="1215">
        <v>2030.2572</v>
      </c>
      <c r="DV15" s="618">
        <v>2415.0853999999999</v>
      </c>
      <c r="DW15" s="618">
        <v>2814.7786013999998</v>
      </c>
      <c r="DX15" s="618">
        <v>3094.1887243000001</v>
      </c>
      <c r="DY15" s="618">
        <v>1823.4218999999998</v>
      </c>
      <c r="DZ15" s="1215">
        <v>1657.0155999999999</v>
      </c>
      <c r="EA15" s="1215">
        <v>2059.9612999999999</v>
      </c>
      <c r="EB15" s="1215">
        <v>2294.7053111</v>
      </c>
      <c r="EC15" s="1215">
        <v>2781.0569</v>
      </c>
      <c r="ED15" s="1215">
        <v>3490.7447999999999</v>
      </c>
      <c r="EE15" s="1215">
        <v>3942.8224999999998</v>
      </c>
      <c r="EF15" s="1215">
        <v>5116.0297431999998</v>
      </c>
      <c r="EG15" s="1215">
        <v>5889.9227010000004</v>
      </c>
    </row>
    <row r="16" spans="1:137" ht="15" customHeight="1" x14ac:dyDescent="0.2">
      <c r="A16" s="1210">
        <v>9</v>
      </c>
      <c r="B16" s="1203" t="s">
        <v>50</v>
      </c>
      <c r="C16" s="618">
        <v>2.8673999999999999</v>
      </c>
      <c r="D16" s="618">
        <v>17.635000000000002</v>
      </c>
      <c r="E16" s="1215">
        <v>29.043000000000003</v>
      </c>
      <c r="F16" s="1215">
        <v>56.215070517999997</v>
      </c>
      <c r="G16" s="1216">
        <v>103.79519999999999</v>
      </c>
      <c r="H16" s="1216">
        <v>130.45009999999999</v>
      </c>
      <c r="I16" s="1216">
        <v>94.334400000000002</v>
      </c>
      <c r="J16" s="1216">
        <v>73.921177157000002</v>
      </c>
      <c r="K16" s="1216">
        <v>68.925032031000001</v>
      </c>
      <c r="L16" s="618">
        <v>5.8428000000000004</v>
      </c>
      <c r="M16" s="618">
        <v>4.9485000000000001</v>
      </c>
      <c r="N16" s="1215">
        <v>15.5847</v>
      </c>
      <c r="O16" s="1215">
        <v>6.7205773999999998</v>
      </c>
      <c r="P16" s="1216">
        <v>9.0565999999999995</v>
      </c>
      <c r="Q16" s="1216">
        <v>6.5482000000000005</v>
      </c>
      <c r="R16" s="1215">
        <v>2.6541999999999999</v>
      </c>
      <c r="S16" s="1215">
        <v>0.30560999999999999</v>
      </c>
      <c r="T16" s="1215">
        <v>7.3318222000000004</v>
      </c>
      <c r="U16" s="618">
        <v>8.7102000000000004</v>
      </c>
      <c r="V16" s="618">
        <v>22.583500000000001</v>
      </c>
      <c r="W16" s="1215">
        <v>44.627700000000004</v>
      </c>
      <c r="X16" s="1215">
        <v>62.935647918000001</v>
      </c>
      <c r="Y16" s="1215">
        <v>112.8518</v>
      </c>
      <c r="Z16" s="1215">
        <v>136.9983</v>
      </c>
      <c r="AA16" s="1215">
        <v>96.988600000000005</v>
      </c>
      <c r="AB16" s="1215">
        <v>74.226787157000004</v>
      </c>
      <c r="AC16" s="1215">
        <v>76.256854231000005</v>
      </c>
      <c r="AD16" s="618">
        <v>2.9597000000000002</v>
      </c>
      <c r="AE16" s="618">
        <v>5.1036000000000001</v>
      </c>
      <c r="AF16" s="1215">
        <v>14.117100000000001</v>
      </c>
      <c r="AG16" s="1215">
        <v>34.877504266999999</v>
      </c>
      <c r="AH16" s="1216">
        <v>66.587000000000003</v>
      </c>
      <c r="AI16" s="1216">
        <v>134.33199999999999</v>
      </c>
      <c r="AJ16" s="1215">
        <v>196.1788</v>
      </c>
      <c r="AK16" s="1215">
        <v>242.442674455</v>
      </c>
      <c r="AL16" s="1215">
        <v>259.38023383299998</v>
      </c>
      <c r="AM16" s="618">
        <v>11.6699</v>
      </c>
      <c r="AN16" s="618">
        <v>27.687100000000001</v>
      </c>
      <c r="AO16" s="1215">
        <v>58.744800000000005</v>
      </c>
      <c r="AP16" s="1215">
        <v>97.813152185000007</v>
      </c>
      <c r="AQ16" s="1215">
        <v>179.43880000000001</v>
      </c>
      <c r="AR16" s="1215">
        <v>271.33029999999997</v>
      </c>
      <c r="AS16" s="618">
        <v>293.16739999999999</v>
      </c>
      <c r="AT16" s="618">
        <v>316.66946161200002</v>
      </c>
      <c r="AU16" s="618">
        <v>335.63708806399995</v>
      </c>
      <c r="AV16" s="618">
        <v>64.591799999999992</v>
      </c>
      <c r="AW16" s="1215">
        <v>87.660899999999998</v>
      </c>
      <c r="AX16" s="1215">
        <v>120.99949999999998</v>
      </c>
      <c r="AY16" s="1215">
        <v>133.56232708799999</v>
      </c>
      <c r="AZ16" s="1215">
        <v>178.19379999999998</v>
      </c>
      <c r="BA16" s="1215">
        <v>259.70920000000001</v>
      </c>
      <c r="BB16" s="1215">
        <v>257.54570000000001</v>
      </c>
      <c r="BC16" s="1215">
        <v>358.43385691100002</v>
      </c>
      <c r="BD16" s="1215">
        <v>49.269118214999999</v>
      </c>
      <c r="BE16" s="618">
        <v>7.4161000000000001</v>
      </c>
      <c r="BF16" s="1215">
        <v>12.174099999999999</v>
      </c>
      <c r="BG16" s="1215">
        <v>17.963999999999999</v>
      </c>
      <c r="BH16" s="1215">
        <v>31.494066241000002</v>
      </c>
      <c r="BI16" s="1215">
        <v>51.416399999999996</v>
      </c>
      <c r="BJ16" s="1215">
        <v>59.167700000000004</v>
      </c>
      <c r="BK16" s="618">
        <v>28.5932</v>
      </c>
      <c r="BL16" s="618">
        <v>22.765104242</v>
      </c>
      <c r="BM16" s="618">
        <v>354.92541863299999</v>
      </c>
      <c r="BN16" s="618">
        <v>72.007899999999992</v>
      </c>
      <c r="BO16" s="1215">
        <v>99.834999999999994</v>
      </c>
      <c r="BP16" s="1215">
        <v>138.96349999999998</v>
      </c>
      <c r="BQ16" s="1215">
        <v>165.056393329</v>
      </c>
      <c r="BR16" s="1215">
        <v>229.61019999999996</v>
      </c>
      <c r="BS16" s="1215">
        <v>318.87690000000003</v>
      </c>
      <c r="BT16" s="618">
        <v>286.13890000000004</v>
      </c>
      <c r="BU16" s="618">
        <v>381.19896115300003</v>
      </c>
      <c r="BV16" s="618">
        <v>404.19453684799998</v>
      </c>
      <c r="BW16" s="618">
        <v>27.226099999999999</v>
      </c>
      <c r="BX16" s="1215">
        <v>65.560100000000006</v>
      </c>
      <c r="BY16" s="1215">
        <v>112.35769999999999</v>
      </c>
      <c r="BZ16" s="1215">
        <v>178.46356711999999</v>
      </c>
      <c r="CA16" s="1215">
        <v>229.2106</v>
      </c>
      <c r="CB16" s="1215">
        <v>329.10379999999998</v>
      </c>
      <c r="CC16" s="618">
        <v>469.17840000000001</v>
      </c>
      <c r="CD16" s="618">
        <v>550.37003287000005</v>
      </c>
      <c r="CE16" s="618">
        <v>724.37250979399994</v>
      </c>
      <c r="CF16" s="618">
        <v>99.233999999999995</v>
      </c>
      <c r="CG16" s="1215">
        <v>165.39510000000001</v>
      </c>
      <c r="CH16" s="1215">
        <v>251.32119999999998</v>
      </c>
      <c r="CI16" s="1215">
        <v>343.519960449</v>
      </c>
      <c r="CJ16" s="1215">
        <v>458.82079999999996</v>
      </c>
      <c r="CK16" s="1215">
        <v>647.98070000000007</v>
      </c>
      <c r="CL16" s="618">
        <v>755.31730000000005</v>
      </c>
      <c r="CM16" s="618">
        <v>931.56899402299996</v>
      </c>
      <c r="CN16" s="618">
        <v>1128.5670466419999</v>
      </c>
      <c r="CO16" s="618">
        <v>67.459199999999996</v>
      </c>
      <c r="CP16" s="1215">
        <v>105.2959</v>
      </c>
      <c r="CQ16" s="1215">
        <v>150.04249999999999</v>
      </c>
      <c r="CR16" s="1217">
        <v>189.77739760599999</v>
      </c>
      <c r="CS16" s="1217">
        <v>281.98899999999998</v>
      </c>
      <c r="CT16" s="1217">
        <v>390.15929999999997</v>
      </c>
      <c r="CU16" s="618">
        <v>351.88010000000003</v>
      </c>
      <c r="CV16" s="618">
        <v>432.35503406800001</v>
      </c>
      <c r="CW16" s="618">
        <v>118.19415024599999</v>
      </c>
      <c r="CX16" s="618">
        <v>13.258900000000001</v>
      </c>
      <c r="CY16" s="1215">
        <v>17.122599999999998</v>
      </c>
      <c r="CZ16" s="1215">
        <v>33.548699999999997</v>
      </c>
      <c r="DA16" s="1215">
        <v>38.214643641000002</v>
      </c>
      <c r="DB16" s="1215">
        <v>60.472999999999999</v>
      </c>
      <c r="DC16" s="1215">
        <v>65.715900000000005</v>
      </c>
      <c r="DD16" s="618">
        <v>31.247399999999999</v>
      </c>
      <c r="DE16" s="618">
        <v>23.070714242000001</v>
      </c>
      <c r="DF16" s="618">
        <v>362.25724083299997</v>
      </c>
      <c r="DG16" s="618">
        <v>80.718099999999993</v>
      </c>
      <c r="DH16" s="1215">
        <v>122.41849999999999</v>
      </c>
      <c r="DI16" s="1215">
        <v>183.59119999999999</v>
      </c>
      <c r="DJ16" s="1215">
        <v>227.992041247</v>
      </c>
      <c r="DK16" s="1215">
        <v>342.46199999999999</v>
      </c>
      <c r="DL16" s="1215">
        <v>455.87519999999995</v>
      </c>
      <c r="DM16" s="618">
        <v>383.12750000000005</v>
      </c>
      <c r="DN16" s="618">
        <v>455.42574831000002</v>
      </c>
      <c r="DO16" s="618">
        <v>480.45139107899996</v>
      </c>
      <c r="DP16" s="618">
        <v>30.1858</v>
      </c>
      <c r="DQ16" s="1215">
        <v>70.663700000000006</v>
      </c>
      <c r="DR16" s="1215">
        <v>126.4748</v>
      </c>
      <c r="DS16" s="1215">
        <v>213.341071387</v>
      </c>
      <c r="DT16" s="1215">
        <v>295.79759999999999</v>
      </c>
      <c r="DU16" s="1215">
        <v>463.43579999999997</v>
      </c>
      <c r="DV16" s="618">
        <v>665.35720000000003</v>
      </c>
      <c r="DW16" s="618">
        <v>792.81270732500002</v>
      </c>
      <c r="DX16" s="618">
        <v>983.75274362699997</v>
      </c>
      <c r="DY16" s="618">
        <v>110.90389999999999</v>
      </c>
      <c r="DZ16" s="1215">
        <v>193.0822</v>
      </c>
      <c r="EA16" s="1215">
        <v>310.06599999999997</v>
      </c>
      <c r="EB16" s="1215">
        <v>441.33311263400003</v>
      </c>
      <c r="EC16" s="1215">
        <v>638.25959999999998</v>
      </c>
      <c r="ED16" s="1215">
        <v>919.31099999999992</v>
      </c>
      <c r="EE16" s="1215">
        <v>1048.4847</v>
      </c>
      <c r="EF16" s="1215">
        <v>1248.238455635</v>
      </c>
      <c r="EG16" s="1215">
        <v>1464.2041347059999</v>
      </c>
    </row>
    <row r="17" spans="1:137" ht="15" customHeight="1" x14ac:dyDescent="0.2">
      <c r="A17" s="1210">
        <v>10</v>
      </c>
      <c r="B17" s="1203" t="s">
        <v>67</v>
      </c>
      <c r="C17" s="618">
        <v>26.197600000000001</v>
      </c>
      <c r="D17" s="618">
        <v>20.936699999999998</v>
      </c>
      <c r="E17" s="1215">
        <v>73.55</v>
      </c>
      <c r="F17" s="1215">
        <v>51.963829400000002</v>
      </c>
      <c r="G17" s="1216">
        <v>125.4186</v>
      </c>
      <c r="H17" s="1216">
        <v>47.138013299999997</v>
      </c>
      <c r="I17" s="1216">
        <v>36.411700000000003</v>
      </c>
      <c r="J17" s="1216">
        <v>56.854692399999998</v>
      </c>
      <c r="K17" s="1216">
        <v>87.545882500000005</v>
      </c>
      <c r="L17" s="618">
        <v>2.1181000000000001</v>
      </c>
      <c r="M17" s="618">
        <v>9.3082999999999991</v>
      </c>
      <c r="N17" s="1215">
        <v>18.13</v>
      </c>
      <c r="O17" s="1215">
        <v>7.6125166999999996</v>
      </c>
      <c r="P17" s="1216">
        <v>8.2264999999999997</v>
      </c>
      <c r="Q17" s="1216">
        <v>17.286937999999999</v>
      </c>
      <c r="R17" s="1215">
        <v>40.234499999999997</v>
      </c>
      <c r="S17" s="1215">
        <v>26.7487718</v>
      </c>
      <c r="T17" s="1215">
        <v>77.717617599999997</v>
      </c>
      <c r="U17" s="618">
        <v>28.3157</v>
      </c>
      <c r="V17" s="618">
        <v>30.244999999999997</v>
      </c>
      <c r="W17" s="1215">
        <v>91.68</v>
      </c>
      <c r="X17" s="1215">
        <v>59.576346100000002</v>
      </c>
      <c r="Y17" s="1215">
        <v>133.64509999999999</v>
      </c>
      <c r="Z17" s="1215">
        <v>64.424951300000004</v>
      </c>
      <c r="AA17" s="1215">
        <v>76.646199999999993</v>
      </c>
      <c r="AB17" s="1215">
        <v>83.603464199999991</v>
      </c>
      <c r="AC17" s="1215">
        <v>165.26350009999999</v>
      </c>
      <c r="AD17" s="618">
        <v>237.65539999999999</v>
      </c>
      <c r="AE17" s="618">
        <v>181.9547</v>
      </c>
      <c r="AF17" s="1215">
        <v>138.52000000000001</v>
      </c>
      <c r="AG17" s="1215">
        <v>160.28326319999999</v>
      </c>
      <c r="AH17" s="1216">
        <v>132.59610000000001</v>
      </c>
      <c r="AI17" s="1216">
        <v>166.24526729999999</v>
      </c>
      <c r="AJ17" s="1215">
        <v>153.80949999999999</v>
      </c>
      <c r="AK17" s="1215">
        <v>143.5581799</v>
      </c>
      <c r="AL17" s="1215">
        <v>128.2656629</v>
      </c>
      <c r="AM17" s="618">
        <v>265.97109999999998</v>
      </c>
      <c r="AN17" s="618">
        <v>212.19970000000001</v>
      </c>
      <c r="AO17" s="1215">
        <v>230.2</v>
      </c>
      <c r="AP17" s="1215">
        <v>219.85960929999999</v>
      </c>
      <c r="AQ17" s="1215">
        <v>266.24119999999999</v>
      </c>
      <c r="AR17" s="1215">
        <v>230.6702186</v>
      </c>
      <c r="AS17" s="618">
        <v>230.45569999999998</v>
      </c>
      <c r="AT17" s="618">
        <v>227.16164409999999</v>
      </c>
      <c r="AU17" s="618">
        <v>293.52916299999998</v>
      </c>
      <c r="AV17" s="618">
        <v>467.7011</v>
      </c>
      <c r="AW17" s="1215">
        <v>408.14860000000004</v>
      </c>
      <c r="AX17" s="1215">
        <v>492.27</v>
      </c>
      <c r="AY17" s="1215">
        <v>585.71205910000003</v>
      </c>
      <c r="AZ17" s="1215">
        <v>602.37580000000003</v>
      </c>
      <c r="BA17" s="1215">
        <v>697.03148669999996</v>
      </c>
      <c r="BB17" s="1215">
        <v>738.27620000000002</v>
      </c>
      <c r="BC17" s="1215">
        <v>630.69644719999997</v>
      </c>
      <c r="BD17" s="1215">
        <v>65.464319700000004</v>
      </c>
      <c r="BE17" s="618">
        <v>71.791899999999998</v>
      </c>
      <c r="BF17" s="1215">
        <v>206.35829999999999</v>
      </c>
      <c r="BG17" s="1215">
        <v>48.91</v>
      </c>
      <c r="BH17" s="1215">
        <v>217.47572250000002</v>
      </c>
      <c r="BI17" s="1215">
        <v>23.879899999999999</v>
      </c>
      <c r="BJ17" s="1215">
        <v>40.741861999999998</v>
      </c>
      <c r="BK17" s="618">
        <v>73.960800000000006</v>
      </c>
      <c r="BL17" s="618">
        <v>66.748395599999995</v>
      </c>
      <c r="BM17" s="618">
        <v>771.36514820000002</v>
      </c>
      <c r="BN17" s="618">
        <v>539.49299999999994</v>
      </c>
      <c r="BO17" s="1215">
        <v>614.50690000000009</v>
      </c>
      <c r="BP17" s="1215">
        <v>541.16999999999996</v>
      </c>
      <c r="BQ17" s="1215">
        <v>803.18778160000011</v>
      </c>
      <c r="BR17" s="1215">
        <v>626.25570000000005</v>
      </c>
      <c r="BS17" s="1215">
        <v>737.77334869999993</v>
      </c>
      <c r="BT17" s="618">
        <v>812.23700000000008</v>
      </c>
      <c r="BU17" s="618">
        <v>697.44484279999995</v>
      </c>
      <c r="BV17" s="618">
        <v>836.82946790000005</v>
      </c>
      <c r="BW17" s="618">
        <v>1025.2071999999998</v>
      </c>
      <c r="BX17" s="1215">
        <v>1200.7686000000001</v>
      </c>
      <c r="BY17" s="1215">
        <v>1275.6199999999999</v>
      </c>
      <c r="BZ17" s="1215">
        <v>1385.5320827</v>
      </c>
      <c r="CA17" s="1215">
        <v>1639.3896999999999</v>
      </c>
      <c r="CB17" s="1215">
        <v>1917.7535326999998</v>
      </c>
      <c r="CC17" s="618">
        <v>2176.8929000000003</v>
      </c>
      <c r="CD17" s="618">
        <v>2400.1430099999998</v>
      </c>
      <c r="CE17" s="618">
        <v>2637.6053256999999</v>
      </c>
      <c r="CF17" s="618">
        <v>1564.7001999999998</v>
      </c>
      <c r="CG17" s="1215">
        <v>1815.2755000000002</v>
      </c>
      <c r="CH17" s="1215">
        <v>1816.79</v>
      </c>
      <c r="CI17" s="1215">
        <v>2188.7198643000002</v>
      </c>
      <c r="CJ17" s="1215">
        <v>2265.6453999999999</v>
      </c>
      <c r="CK17" s="1215">
        <v>2655.5268813999996</v>
      </c>
      <c r="CL17" s="618">
        <v>2989.1299000000004</v>
      </c>
      <c r="CM17" s="618">
        <v>3097.5878527999998</v>
      </c>
      <c r="CN17" s="618">
        <v>3474.4347935999999</v>
      </c>
      <c r="CO17" s="618">
        <v>493.89870000000002</v>
      </c>
      <c r="CP17" s="1215">
        <v>429.08530000000002</v>
      </c>
      <c r="CQ17" s="1215">
        <v>565.81510000000003</v>
      </c>
      <c r="CR17" s="1217">
        <v>637.67588850000004</v>
      </c>
      <c r="CS17" s="1217">
        <v>727.7944</v>
      </c>
      <c r="CT17" s="1217">
        <v>744.16949999999997</v>
      </c>
      <c r="CU17" s="618">
        <v>774.68790000000001</v>
      </c>
      <c r="CV17" s="618">
        <v>687.55113960000006</v>
      </c>
      <c r="CW17" s="618">
        <v>153.01020220000001</v>
      </c>
      <c r="CX17" s="618">
        <v>73.91</v>
      </c>
      <c r="CY17" s="1215">
        <v>215.66659999999999</v>
      </c>
      <c r="CZ17" s="1215">
        <v>67.037099999999995</v>
      </c>
      <c r="DA17" s="1215">
        <v>225.0882392</v>
      </c>
      <c r="DB17" s="1215">
        <v>32.106400000000001</v>
      </c>
      <c r="DC17" s="1215">
        <v>58.028799999999997</v>
      </c>
      <c r="DD17" s="618">
        <v>114.1953</v>
      </c>
      <c r="DE17" s="618">
        <v>93.497167399999995</v>
      </c>
      <c r="DF17" s="618">
        <v>849.08276580000006</v>
      </c>
      <c r="DG17" s="618">
        <v>567.80870000000004</v>
      </c>
      <c r="DH17" s="1215">
        <v>644.75189999999998</v>
      </c>
      <c r="DI17" s="1215">
        <v>632.85220000000004</v>
      </c>
      <c r="DJ17" s="1215">
        <v>862.76412770000002</v>
      </c>
      <c r="DK17" s="1215">
        <v>759.9008</v>
      </c>
      <c r="DL17" s="1215">
        <v>802.19830000000002</v>
      </c>
      <c r="DM17" s="618">
        <v>888.88319999999999</v>
      </c>
      <c r="DN17" s="618">
        <v>781.04830700000002</v>
      </c>
      <c r="DO17" s="618">
        <v>1002.092968</v>
      </c>
      <c r="DP17" s="618">
        <v>1262.8625999999999</v>
      </c>
      <c r="DQ17" s="1215">
        <v>1382.7233000000001</v>
      </c>
      <c r="DR17" s="1215">
        <v>1414.1394</v>
      </c>
      <c r="DS17" s="1215">
        <v>1545.8153459</v>
      </c>
      <c r="DT17" s="1215">
        <v>1771.9857999999999</v>
      </c>
      <c r="DU17" s="1215">
        <v>2083.9987999999998</v>
      </c>
      <c r="DV17" s="618">
        <v>2330.7024000000001</v>
      </c>
      <c r="DW17" s="618">
        <v>2543.7011898999999</v>
      </c>
      <c r="DX17" s="618">
        <v>2765.8709885999997</v>
      </c>
      <c r="DY17" s="618">
        <v>1830.6713</v>
      </c>
      <c r="DZ17" s="1215">
        <v>2027.4752000000001</v>
      </c>
      <c r="EA17" s="1215">
        <v>2046.9916000000001</v>
      </c>
      <c r="EB17" s="1215">
        <v>2408.5794735999998</v>
      </c>
      <c r="EC17" s="1215">
        <v>2531.8865999999998</v>
      </c>
      <c r="ED17" s="1215">
        <v>2886.1970999999999</v>
      </c>
      <c r="EE17" s="1215">
        <v>3219.5856000000003</v>
      </c>
      <c r="EF17" s="1215">
        <v>3324.7494968999999</v>
      </c>
      <c r="EG17" s="1215">
        <v>3767.9639565999996</v>
      </c>
    </row>
    <row r="18" spans="1:137" ht="15" customHeight="1" x14ac:dyDescent="0.2">
      <c r="A18" s="1210">
        <v>11</v>
      </c>
      <c r="B18" s="1203" t="s">
        <v>74</v>
      </c>
      <c r="C18" s="618">
        <v>18.703399999999998</v>
      </c>
      <c r="D18" s="618">
        <v>21.798499999999997</v>
      </c>
      <c r="E18" s="1215">
        <v>20.796299999999999</v>
      </c>
      <c r="F18" s="1215">
        <v>32.819626</v>
      </c>
      <c r="G18" s="1216">
        <v>45.230200000000004</v>
      </c>
      <c r="H18" s="1216">
        <v>66.795500000000004</v>
      </c>
      <c r="I18" s="1216">
        <v>62.844299999999997</v>
      </c>
      <c r="J18" s="1216">
        <v>30.731696599999999</v>
      </c>
      <c r="K18" s="1216">
        <v>30.0648935</v>
      </c>
      <c r="L18" s="618">
        <v>46.979900000000001</v>
      </c>
      <c r="M18" s="618">
        <v>4.3212000000000002</v>
      </c>
      <c r="N18" s="1215">
        <v>2.9849999999999999</v>
      </c>
      <c r="O18" s="1215">
        <v>4.9938912999999996</v>
      </c>
      <c r="P18" s="1216">
        <v>6.1645000000000003</v>
      </c>
      <c r="Q18" s="1216">
        <v>4.5995999999999997</v>
      </c>
      <c r="R18" s="1215">
        <v>3.1840000000000002</v>
      </c>
      <c r="S18" s="1215">
        <v>1.29</v>
      </c>
      <c r="T18" s="1215">
        <v>2.0368808</v>
      </c>
      <c r="U18" s="618">
        <v>65.683300000000003</v>
      </c>
      <c r="V18" s="618">
        <v>26.119699999999998</v>
      </c>
      <c r="W18" s="1215">
        <v>23.781299999999998</v>
      </c>
      <c r="X18" s="1215">
        <v>37.813517300000001</v>
      </c>
      <c r="Y18" s="1215">
        <v>51.3947</v>
      </c>
      <c r="Z18" s="1215">
        <v>71.395099999999999</v>
      </c>
      <c r="AA18" s="1215">
        <v>66.028300000000002</v>
      </c>
      <c r="AB18" s="1215">
        <v>32.021696599999999</v>
      </c>
      <c r="AC18" s="1215">
        <v>32.101774300000002</v>
      </c>
      <c r="AD18" s="618">
        <v>112.6678</v>
      </c>
      <c r="AE18" s="618">
        <v>69.724299999999999</v>
      </c>
      <c r="AF18" s="1215">
        <v>59.111400000000003</v>
      </c>
      <c r="AG18" s="1215">
        <v>50.662210285999997</v>
      </c>
      <c r="AH18" s="1216">
        <v>58.6462</v>
      </c>
      <c r="AI18" s="1216">
        <v>70.102099999999993</v>
      </c>
      <c r="AJ18" s="1215">
        <v>78.773799999999994</v>
      </c>
      <c r="AK18" s="1215">
        <v>89.791612799999996</v>
      </c>
      <c r="AL18" s="1215">
        <v>80.8655957</v>
      </c>
      <c r="AM18" s="618">
        <v>178.3511</v>
      </c>
      <c r="AN18" s="618">
        <v>95.843999999999994</v>
      </c>
      <c r="AO18" s="1215">
        <v>82.892700000000005</v>
      </c>
      <c r="AP18" s="1215">
        <v>88.475727586000005</v>
      </c>
      <c r="AQ18" s="1215">
        <v>110.04089999999999</v>
      </c>
      <c r="AR18" s="1215">
        <v>141.49719999999999</v>
      </c>
      <c r="AS18" s="618">
        <v>144.8021</v>
      </c>
      <c r="AT18" s="618">
        <v>121.81330939999999</v>
      </c>
      <c r="AU18" s="618">
        <v>112.96737</v>
      </c>
      <c r="AV18" s="618">
        <v>157.19240000000002</v>
      </c>
      <c r="AW18" s="1215">
        <v>224.09140000000002</v>
      </c>
      <c r="AX18" s="1215">
        <v>228.25809999999998</v>
      </c>
      <c r="AY18" s="1215">
        <v>339.35108151500003</v>
      </c>
      <c r="AZ18" s="1215">
        <v>472.37319999999994</v>
      </c>
      <c r="BA18" s="1215">
        <v>573.45280000000002</v>
      </c>
      <c r="BB18" s="1215">
        <v>621.74419999999998</v>
      </c>
      <c r="BC18" s="1215">
        <v>409.95374320000002</v>
      </c>
      <c r="BD18" s="1215">
        <v>24.994439700000001</v>
      </c>
      <c r="BE18" s="618">
        <v>2.0219999999999985</v>
      </c>
      <c r="BF18" s="1215">
        <v>2.1966999999999999</v>
      </c>
      <c r="BG18" s="1215">
        <v>3.5480000000000005</v>
      </c>
      <c r="BH18" s="1215">
        <v>22.709046835000002</v>
      </c>
      <c r="BI18" s="1215">
        <v>58.581299999999999</v>
      </c>
      <c r="BJ18" s="1215">
        <v>70.090900000000005</v>
      </c>
      <c r="BK18" s="618">
        <v>79.725800000000007</v>
      </c>
      <c r="BL18" s="618">
        <v>80.901943299999999</v>
      </c>
      <c r="BM18" s="618">
        <v>399.87139400000001</v>
      </c>
      <c r="BN18" s="618">
        <v>159.21440000000001</v>
      </c>
      <c r="BO18" s="1215">
        <v>226.28810000000001</v>
      </c>
      <c r="BP18" s="1215">
        <v>231.80609999999999</v>
      </c>
      <c r="BQ18" s="1215">
        <v>362.06012835000001</v>
      </c>
      <c r="BR18" s="1215">
        <v>530.95449999999994</v>
      </c>
      <c r="BS18" s="1215">
        <v>643.54370000000006</v>
      </c>
      <c r="BT18" s="618">
        <v>701.47</v>
      </c>
      <c r="BU18" s="618">
        <v>490.85568650000005</v>
      </c>
      <c r="BV18" s="618">
        <v>424.8658337</v>
      </c>
      <c r="BW18" s="618">
        <v>296.59179999999998</v>
      </c>
      <c r="BX18" s="1215">
        <v>282.11410000000001</v>
      </c>
      <c r="BY18" s="1215">
        <v>277.8005</v>
      </c>
      <c r="BZ18" s="1215">
        <v>289.31133321599998</v>
      </c>
      <c r="CA18" s="1215">
        <v>351.29789999999997</v>
      </c>
      <c r="CB18" s="1215">
        <v>458.12380000000002</v>
      </c>
      <c r="CC18" s="618">
        <v>633.97520000000009</v>
      </c>
      <c r="CD18" s="618">
        <v>709.52546670000004</v>
      </c>
      <c r="CE18" s="618">
        <v>895.70311849999996</v>
      </c>
      <c r="CF18" s="618">
        <v>455.80619999999999</v>
      </c>
      <c r="CG18" s="1215">
        <v>508.40219999999999</v>
      </c>
      <c r="CH18" s="1215">
        <v>509.60659999999996</v>
      </c>
      <c r="CI18" s="1215">
        <v>651.37146156599999</v>
      </c>
      <c r="CJ18" s="1215">
        <v>882.25239999999985</v>
      </c>
      <c r="CK18" s="1215">
        <v>1101.6675</v>
      </c>
      <c r="CL18" s="618">
        <v>1335.4452000000001</v>
      </c>
      <c r="CM18" s="618">
        <v>1200.3811532</v>
      </c>
      <c r="CN18" s="618">
        <v>1320.5689522</v>
      </c>
      <c r="CO18" s="618">
        <v>175.89580000000001</v>
      </c>
      <c r="CP18" s="1215">
        <v>245.88990000000001</v>
      </c>
      <c r="CQ18" s="1215">
        <v>249.05439999999999</v>
      </c>
      <c r="CR18" s="1217">
        <v>372.170707515</v>
      </c>
      <c r="CS18" s="1217">
        <v>517.60339999999997</v>
      </c>
      <c r="CT18" s="1217">
        <v>640.24829999999997</v>
      </c>
      <c r="CU18" s="618">
        <v>684.58849999999995</v>
      </c>
      <c r="CV18" s="618">
        <v>440.68543979999998</v>
      </c>
      <c r="CW18" s="618">
        <v>55.059333199999998</v>
      </c>
      <c r="CX18" s="618">
        <v>49.001899999999999</v>
      </c>
      <c r="CY18" s="1215">
        <v>6.5179</v>
      </c>
      <c r="CZ18" s="1215">
        <v>6.5330000000000004</v>
      </c>
      <c r="DA18" s="1215">
        <v>27.702938135</v>
      </c>
      <c r="DB18" s="1215">
        <v>64.745800000000003</v>
      </c>
      <c r="DC18" s="1215">
        <v>74.6905</v>
      </c>
      <c r="DD18" s="618">
        <v>82.909800000000004</v>
      </c>
      <c r="DE18" s="618">
        <v>82.191943300000005</v>
      </c>
      <c r="DF18" s="618">
        <v>401.90827480000002</v>
      </c>
      <c r="DG18" s="618">
        <v>224.89770000000001</v>
      </c>
      <c r="DH18" s="1215">
        <v>252.40780000000001</v>
      </c>
      <c r="DI18" s="1215">
        <v>255.58739999999997</v>
      </c>
      <c r="DJ18" s="1215">
        <v>399.87364565000001</v>
      </c>
      <c r="DK18" s="1215">
        <v>582.3492</v>
      </c>
      <c r="DL18" s="1215">
        <v>714.93880000000001</v>
      </c>
      <c r="DM18" s="618">
        <v>767.49829999999997</v>
      </c>
      <c r="DN18" s="618">
        <v>522.87738309999997</v>
      </c>
      <c r="DO18" s="618">
        <v>456.96760800000004</v>
      </c>
      <c r="DP18" s="618">
        <v>409.25959999999998</v>
      </c>
      <c r="DQ18" s="1215">
        <v>351.83839999999998</v>
      </c>
      <c r="DR18" s="1215">
        <v>336.9119</v>
      </c>
      <c r="DS18" s="1215">
        <v>339.97354350199998</v>
      </c>
      <c r="DT18" s="1215">
        <v>409.94409999999999</v>
      </c>
      <c r="DU18" s="1215">
        <v>528.22590000000002</v>
      </c>
      <c r="DV18" s="618">
        <v>712.74900000000002</v>
      </c>
      <c r="DW18" s="618">
        <v>799.31707949999998</v>
      </c>
      <c r="DX18" s="618">
        <v>976.56871419999993</v>
      </c>
      <c r="DY18" s="618">
        <v>634.15729999999996</v>
      </c>
      <c r="DZ18" s="1215">
        <v>604.24620000000004</v>
      </c>
      <c r="EA18" s="1215">
        <v>592.49929999999995</v>
      </c>
      <c r="EB18" s="1215">
        <v>739.84718915200006</v>
      </c>
      <c r="EC18" s="1215">
        <v>992.29330000000004</v>
      </c>
      <c r="ED18" s="1215">
        <v>1243.1647</v>
      </c>
      <c r="EE18" s="1215">
        <v>1480.2473</v>
      </c>
      <c r="EF18" s="1215">
        <v>1322.1944626</v>
      </c>
      <c r="EG18" s="1215">
        <v>1433.5363222000001</v>
      </c>
    </row>
    <row r="19" spans="1:137" ht="15" customHeight="1" x14ac:dyDescent="0.2">
      <c r="A19" s="1210">
        <v>12</v>
      </c>
      <c r="B19" s="1203" t="s">
        <v>710</v>
      </c>
      <c r="C19" s="618">
        <v>1198.3515</v>
      </c>
      <c r="D19" s="618">
        <v>1845.3567</v>
      </c>
      <c r="E19" s="1215">
        <v>1882.0984000000001</v>
      </c>
      <c r="F19" s="1215">
        <v>1899.7350968999999</v>
      </c>
      <c r="G19" s="1216">
        <v>2719.8735000000001</v>
      </c>
      <c r="H19" s="1216">
        <v>2756.3395</v>
      </c>
      <c r="I19" s="1216">
        <v>1644.9191000000001</v>
      </c>
      <c r="J19" s="1216">
        <v>1634.9422603</v>
      </c>
      <c r="K19" s="1216">
        <v>2098.8800431</v>
      </c>
      <c r="L19" s="618">
        <v>323.38749999999999</v>
      </c>
      <c r="M19" s="618">
        <v>530.6825</v>
      </c>
      <c r="N19" s="1215">
        <v>954.84849999999994</v>
      </c>
      <c r="O19" s="1215">
        <v>1164.7878691999999</v>
      </c>
      <c r="P19" s="1216">
        <v>1173.8705</v>
      </c>
      <c r="Q19" s="1216">
        <v>934.70939999999996</v>
      </c>
      <c r="R19" s="1215">
        <v>1133.8612000000001</v>
      </c>
      <c r="S19" s="1215">
        <v>1076.6024417000001</v>
      </c>
      <c r="T19" s="1215">
        <v>1378.8839213000001</v>
      </c>
      <c r="U19" s="618">
        <v>1521.739</v>
      </c>
      <c r="V19" s="618">
        <v>2376.0392000000002</v>
      </c>
      <c r="W19" s="1215">
        <v>2836.9468999999999</v>
      </c>
      <c r="X19" s="1215">
        <v>3064.5229660999998</v>
      </c>
      <c r="Y19" s="1215">
        <v>3893.7440000000001</v>
      </c>
      <c r="Z19" s="1215">
        <v>3691.0488999999998</v>
      </c>
      <c r="AA19" s="1215">
        <v>2778.7803000000004</v>
      </c>
      <c r="AB19" s="1215">
        <v>2711.5447020000001</v>
      </c>
      <c r="AC19" s="1215">
        <v>3477.7639644000001</v>
      </c>
      <c r="AD19" s="618">
        <v>5370.5068000000001</v>
      </c>
      <c r="AE19" s="618">
        <v>5950.9205000000002</v>
      </c>
      <c r="AF19" s="1215">
        <v>5771.4466000000002</v>
      </c>
      <c r="AG19" s="1215">
        <v>6023.5763528999996</v>
      </c>
      <c r="AH19" s="1216">
        <v>6374.1652000000004</v>
      </c>
      <c r="AI19" s="1216">
        <v>7630.6139999999996</v>
      </c>
      <c r="AJ19" s="1215">
        <v>8413.7111999999997</v>
      </c>
      <c r="AK19" s="1215">
        <v>8530.6804066999994</v>
      </c>
      <c r="AL19" s="1215">
        <v>8550.3469951999996</v>
      </c>
      <c r="AM19" s="618">
        <v>6892.2458000000006</v>
      </c>
      <c r="AN19" s="618">
        <v>8326.9596999999994</v>
      </c>
      <c r="AO19" s="1215">
        <v>8608.3935000000001</v>
      </c>
      <c r="AP19" s="1215">
        <v>9088.099318999999</v>
      </c>
      <c r="AQ19" s="1215">
        <v>10267.9092</v>
      </c>
      <c r="AR19" s="1215">
        <v>11321.662899999999</v>
      </c>
      <c r="AS19" s="618">
        <v>11192.4915</v>
      </c>
      <c r="AT19" s="618">
        <v>11242.2251087</v>
      </c>
      <c r="AU19" s="618">
        <v>12028.110959599999</v>
      </c>
      <c r="AV19" s="618">
        <v>1157.3496000000002</v>
      </c>
      <c r="AW19" s="1215">
        <v>1082.5431999999998</v>
      </c>
      <c r="AX19" s="1215">
        <v>1414.3958999999998</v>
      </c>
      <c r="AY19" s="1215">
        <v>1673.1369036000001</v>
      </c>
      <c r="AZ19" s="1215">
        <v>2018.5828999999999</v>
      </c>
      <c r="BA19" s="1215">
        <v>2301.7687999999998</v>
      </c>
      <c r="BB19" s="1215">
        <v>4399.3536000000004</v>
      </c>
      <c r="BC19" s="1215">
        <v>5223.4847572999997</v>
      </c>
      <c r="BD19" s="1215">
        <v>14721.566903999999</v>
      </c>
      <c r="BE19" s="618">
        <v>1359.8442</v>
      </c>
      <c r="BF19" s="1215">
        <v>2033.5140000000001</v>
      </c>
      <c r="BG19" s="1215">
        <v>2235.8788</v>
      </c>
      <c r="BH19" s="1215">
        <v>3958.6954479000001</v>
      </c>
      <c r="BI19" s="1215">
        <v>5437.2824000000001</v>
      </c>
      <c r="BJ19" s="1215">
        <v>8978.6341000000011</v>
      </c>
      <c r="BK19" s="618">
        <v>10060.316700000001</v>
      </c>
      <c r="BL19" s="618">
        <v>12171.596452899999</v>
      </c>
      <c r="BM19" s="618">
        <v>5955.4874522999999</v>
      </c>
      <c r="BN19" s="618">
        <v>2517.1938</v>
      </c>
      <c r="BO19" s="1215">
        <v>3116.0572000000002</v>
      </c>
      <c r="BP19" s="1215">
        <v>3650.2746999999999</v>
      </c>
      <c r="BQ19" s="1215">
        <v>5631.8323515000002</v>
      </c>
      <c r="BR19" s="1215">
        <v>7455.8652999999995</v>
      </c>
      <c r="BS19" s="1215">
        <v>11280.402900000001</v>
      </c>
      <c r="BT19" s="618">
        <v>14459.670300000002</v>
      </c>
      <c r="BU19" s="618">
        <v>17395.081210199998</v>
      </c>
      <c r="BV19" s="618">
        <v>20677.054356299999</v>
      </c>
      <c r="BW19" s="618">
        <v>2653.4614000000001</v>
      </c>
      <c r="BX19" s="1215">
        <v>3386.880799999999</v>
      </c>
      <c r="BY19" s="1215">
        <v>4054.3093999999992</v>
      </c>
      <c r="BZ19" s="1215">
        <v>4725.5541434000006</v>
      </c>
      <c r="CA19" s="1215">
        <v>5840.6387999999997</v>
      </c>
      <c r="CB19" s="1215">
        <v>6583.9583000000002</v>
      </c>
      <c r="CC19" s="618">
        <v>7054.732</v>
      </c>
      <c r="CD19" s="618">
        <v>9946.1869642999991</v>
      </c>
      <c r="CE19" s="618">
        <v>13257.662487600001</v>
      </c>
      <c r="CF19" s="618">
        <v>5170.6552000000001</v>
      </c>
      <c r="CG19" s="1215">
        <v>6502.9379999999992</v>
      </c>
      <c r="CH19" s="1215">
        <v>7704.5840999999991</v>
      </c>
      <c r="CI19" s="1215">
        <v>10357.386494900002</v>
      </c>
      <c r="CJ19" s="1215">
        <v>13296.504099999998</v>
      </c>
      <c r="CK19" s="1215">
        <v>17864.361199999999</v>
      </c>
      <c r="CL19" s="618">
        <v>21514.402300000002</v>
      </c>
      <c r="CM19" s="618">
        <v>27341.268174500001</v>
      </c>
      <c r="CN19" s="618">
        <v>33934.716843900002</v>
      </c>
      <c r="CO19" s="618">
        <v>2355.7011000000002</v>
      </c>
      <c r="CP19" s="1215">
        <v>2927.8998999999999</v>
      </c>
      <c r="CQ19" s="1215">
        <v>3296.4942999999998</v>
      </c>
      <c r="CR19" s="1217">
        <v>3572.8720005</v>
      </c>
      <c r="CS19" s="1217">
        <v>4738.4564</v>
      </c>
      <c r="CT19" s="1217">
        <v>5058.1082999999999</v>
      </c>
      <c r="CU19" s="618">
        <v>6044.2727000000004</v>
      </c>
      <c r="CV19" s="618">
        <v>6858.4270176</v>
      </c>
      <c r="CW19" s="618">
        <v>16820.446947099997</v>
      </c>
      <c r="CX19" s="618">
        <v>1683.2317</v>
      </c>
      <c r="CY19" s="1215">
        <v>2564.1965</v>
      </c>
      <c r="CZ19" s="1215">
        <v>3190.7273</v>
      </c>
      <c r="DA19" s="1215">
        <v>5123.4833171</v>
      </c>
      <c r="DB19" s="1215">
        <v>6611.1529</v>
      </c>
      <c r="DC19" s="1215">
        <v>9913.3435000000009</v>
      </c>
      <c r="DD19" s="618">
        <v>11194.177900000001</v>
      </c>
      <c r="DE19" s="618">
        <v>13248.1988946</v>
      </c>
      <c r="DF19" s="618">
        <v>7334.3713736</v>
      </c>
      <c r="DG19" s="618">
        <v>4038.9328000000005</v>
      </c>
      <c r="DH19" s="1215">
        <v>5492.0964000000004</v>
      </c>
      <c r="DI19" s="1215">
        <v>6487.2215999999999</v>
      </c>
      <c r="DJ19" s="1215">
        <v>8696.3553176000005</v>
      </c>
      <c r="DK19" s="1215">
        <v>11349.6093</v>
      </c>
      <c r="DL19" s="1215">
        <v>14971.451800000001</v>
      </c>
      <c r="DM19" s="618">
        <v>17238.4506</v>
      </c>
      <c r="DN19" s="618">
        <v>20106.625912200001</v>
      </c>
      <c r="DO19" s="618">
        <v>24154.818320699997</v>
      </c>
      <c r="DP19" s="618">
        <v>8023.9682000000003</v>
      </c>
      <c r="DQ19" s="1215">
        <v>9337.8012999999992</v>
      </c>
      <c r="DR19" s="1215">
        <v>9825.7559999999994</v>
      </c>
      <c r="DS19" s="1215">
        <v>10749.1304963</v>
      </c>
      <c r="DT19" s="1215">
        <v>12214.804</v>
      </c>
      <c r="DU19" s="1215">
        <v>14214.5723</v>
      </c>
      <c r="DV19" s="618">
        <v>15468.4432</v>
      </c>
      <c r="DW19" s="618">
        <v>18476.867371</v>
      </c>
      <c r="DX19" s="618">
        <v>21808.0094828</v>
      </c>
      <c r="DY19" s="618">
        <v>12062.901000000002</v>
      </c>
      <c r="DZ19" s="1215">
        <v>14829.8977</v>
      </c>
      <c r="EA19" s="1215">
        <v>16312.9776</v>
      </c>
      <c r="EB19" s="1215">
        <v>19445.485813899999</v>
      </c>
      <c r="EC19" s="1215">
        <v>23564.4133</v>
      </c>
      <c r="ED19" s="1215">
        <v>29186.024100000002</v>
      </c>
      <c r="EE19" s="1215">
        <v>32706.893799999998</v>
      </c>
      <c r="EF19" s="1215">
        <v>38583.493283199998</v>
      </c>
      <c r="EG19" s="1215">
        <v>45962.827803499997</v>
      </c>
    </row>
    <row r="20" spans="1:137" ht="15" customHeight="1" x14ac:dyDescent="0.2">
      <c r="A20" s="1210">
        <v>13</v>
      </c>
      <c r="B20" s="1203" t="s">
        <v>51</v>
      </c>
      <c r="C20" s="618">
        <v>2200.4499000000001</v>
      </c>
      <c r="D20" s="618">
        <v>3884.8973999999998</v>
      </c>
      <c r="E20" s="1215">
        <v>4116.433</v>
      </c>
      <c r="F20" s="1215">
        <v>5482.7543446999998</v>
      </c>
      <c r="G20" s="1216">
        <v>6287.2260999999999</v>
      </c>
      <c r="H20" s="1216">
        <v>5911.8290999999999</v>
      </c>
      <c r="I20" s="1216">
        <v>4677.7891</v>
      </c>
      <c r="J20" s="1216">
        <v>2861.2851563999998</v>
      </c>
      <c r="K20" s="1216">
        <v>3524.5289168999998</v>
      </c>
      <c r="L20" s="618">
        <v>127.58629999999999</v>
      </c>
      <c r="M20" s="618">
        <v>480.2482</v>
      </c>
      <c r="N20" s="1215">
        <v>1450.3469</v>
      </c>
      <c r="O20" s="1215">
        <v>739.53748480000002</v>
      </c>
      <c r="P20" s="1216">
        <v>746.07830000000001</v>
      </c>
      <c r="Q20" s="1216">
        <v>862.05050000000006</v>
      </c>
      <c r="R20" s="1215">
        <v>2220.8748999999998</v>
      </c>
      <c r="S20" s="1215">
        <v>2833.1418063000001</v>
      </c>
      <c r="T20" s="1215">
        <v>1810.1305428999999</v>
      </c>
      <c r="U20" s="618">
        <v>2328.0362</v>
      </c>
      <c r="V20" s="618">
        <v>4365.1455999999998</v>
      </c>
      <c r="W20" s="1215">
        <v>5566.7798999999995</v>
      </c>
      <c r="X20" s="1215">
        <v>6222.2918294999999</v>
      </c>
      <c r="Y20" s="1215">
        <v>7033.3044</v>
      </c>
      <c r="Z20" s="1215">
        <v>6773.8796000000002</v>
      </c>
      <c r="AA20" s="1215">
        <v>6898.6639999999998</v>
      </c>
      <c r="AB20" s="1215">
        <v>5694.4269626999994</v>
      </c>
      <c r="AC20" s="1215">
        <v>5334.6594597999992</v>
      </c>
      <c r="AD20" s="618">
        <v>6033.1868999999997</v>
      </c>
      <c r="AE20" s="618">
        <v>6799.2091999999993</v>
      </c>
      <c r="AF20" s="1215">
        <v>8815.1592000000001</v>
      </c>
      <c r="AG20" s="1215">
        <v>10415.4323245</v>
      </c>
      <c r="AH20" s="1216">
        <v>13354.182699999999</v>
      </c>
      <c r="AI20" s="1216">
        <v>15944.265899999999</v>
      </c>
      <c r="AJ20" s="1215">
        <v>16451.9002</v>
      </c>
      <c r="AK20" s="1215">
        <v>16971.171359399999</v>
      </c>
      <c r="AL20" s="1215">
        <v>14897.1536739</v>
      </c>
      <c r="AM20" s="618">
        <v>8361.2230999999992</v>
      </c>
      <c r="AN20" s="618">
        <v>11164.354799999999</v>
      </c>
      <c r="AO20" s="1215">
        <v>14381.9391</v>
      </c>
      <c r="AP20" s="1215">
        <v>16637.724154</v>
      </c>
      <c r="AQ20" s="1215">
        <v>20387.487099999998</v>
      </c>
      <c r="AR20" s="1215">
        <v>22718.145499999999</v>
      </c>
      <c r="AS20" s="618">
        <v>23350.564200000001</v>
      </c>
      <c r="AT20" s="618">
        <v>22665.598322099999</v>
      </c>
      <c r="AU20" s="618">
        <v>20231.813133700001</v>
      </c>
      <c r="AV20" s="618">
        <v>1084.7246999999998</v>
      </c>
      <c r="AW20" s="1215">
        <v>688.27450000000044</v>
      </c>
      <c r="AX20" s="1215">
        <v>807.94610000000011</v>
      </c>
      <c r="AY20" s="1215">
        <v>861.87396439999975</v>
      </c>
      <c r="AZ20" s="1215">
        <v>1068.9645</v>
      </c>
      <c r="BA20" s="1215">
        <v>1066.7049999999999</v>
      </c>
      <c r="BB20" s="1215">
        <v>1829.9984999999997</v>
      </c>
      <c r="BC20" s="1215">
        <v>2325.9148866999999</v>
      </c>
      <c r="BD20" s="1215">
        <v>7726.6084618000004</v>
      </c>
      <c r="BE20" s="618">
        <v>346.8313</v>
      </c>
      <c r="BF20" s="1215">
        <v>278.70780000000002</v>
      </c>
      <c r="BG20" s="1215">
        <v>391.02479999999991</v>
      </c>
      <c r="BH20" s="1215">
        <v>779.13592019999999</v>
      </c>
      <c r="BI20" s="1215">
        <v>1109.4821999999999</v>
      </c>
      <c r="BJ20" s="1215">
        <v>2523.7708000000002</v>
      </c>
      <c r="BK20" s="618">
        <v>3758.8579</v>
      </c>
      <c r="BL20" s="618">
        <v>5205.7214688000004</v>
      </c>
      <c r="BM20" s="618">
        <v>2440.9767381000001</v>
      </c>
      <c r="BN20" s="618">
        <v>1431.5559999999998</v>
      </c>
      <c r="BO20" s="1215">
        <v>966.98230000000046</v>
      </c>
      <c r="BP20" s="1215">
        <v>1198.9709</v>
      </c>
      <c r="BQ20" s="1215">
        <v>1641.0098845999996</v>
      </c>
      <c r="BR20" s="1215">
        <v>2178.4467</v>
      </c>
      <c r="BS20" s="1215">
        <v>3590.4758000000002</v>
      </c>
      <c r="BT20" s="618">
        <v>5588.8563999999997</v>
      </c>
      <c r="BU20" s="618">
        <v>7531.6363555000007</v>
      </c>
      <c r="BV20" s="618">
        <v>10167.585199900001</v>
      </c>
      <c r="BW20" s="618">
        <v>2635.8704000000007</v>
      </c>
      <c r="BX20" s="1215">
        <v>3175.2804000000015</v>
      </c>
      <c r="BY20" s="1215">
        <v>3583.4809000000005</v>
      </c>
      <c r="BZ20" s="1215">
        <v>4075.2680474999997</v>
      </c>
      <c r="CA20" s="1215">
        <v>4502.8354000000018</v>
      </c>
      <c r="CB20" s="1215">
        <v>4621.152900000001</v>
      </c>
      <c r="CC20" s="618">
        <v>4491.2832000000017</v>
      </c>
      <c r="CD20" s="618">
        <v>5535.5897800000002</v>
      </c>
      <c r="CE20" s="618">
        <v>7058.5950672999998</v>
      </c>
      <c r="CF20" s="618">
        <v>4067.4264000000003</v>
      </c>
      <c r="CG20" s="1215">
        <v>4142.262700000002</v>
      </c>
      <c r="CH20" s="1215">
        <v>4782.4518000000007</v>
      </c>
      <c r="CI20" s="1215">
        <v>5716.2779320999998</v>
      </c>
      <c r="CJ20" s="1215">
        <v>6681.2821000000022</v>
      </c>
      <c r="CK20" s="1215">
        <v>8211.6287000000011</v>
      </c>
      <c r="CL20" s="618">
        <v>10080.139600000002</v>
      </c>
      <c r="CM20" s="618">
        <v>13067.226135499999</v>
      </c>
      <c r="CN20" s="618">
        <v>17226.180267200001</v>
      </c>
      <c r="CO20" s="618">
        <v>3285.1745999999998</v>
      </c>
      <c r="CP20" s="1215">
        <v>4573.1719000000003</v>
      </c>
      <c r="CQ20" s="1215">
        <v>4924.3791000000001</v>
      </c>
      <c r="CR20" s="1217">
        <v>6344.6283090999996</v>
      </c>
      <c r="CS20" s="1217">
        <v>7356.1905999999999</v>
      </c>
      <c r="CT20" s="1217">
        <v>6978.5340999999999</v>
      </c>
      <c r="CU20" s="618">
        <v>6507.7875999999997</v>
      </c>
      <c r="CV20" s="618">
        <v>5187.2000430999997</v>
      </c>
      <c r="CW20" s="618">
        <v>11251.137378700001</v>
      </c>
      <c r="CX20" s="618">
        <v>474.41759999999999</v>
      </c>
      <c r="CY20" s="1215">
        <v>758.95600000000002</v>
      </c>
      <c r="CZ20" s="1215">
        <v>1841.3716999999999</v>
      </c>
      <c r="DA20" s="1215">
        <v>1518.673405</v>
      </c>
      <c r="DB20" s="1215">
        <v>1855.5605</v>
      </c>
      <c r="DC20" s="1215">
        <v>3385.8213000000001</v>
      </c>
      <c r="DD20" s="618">
        <v>5979.7327999999998</v>
      </c>
      <c r="DE20" s="618">
        <v>8038.8632750999996</v>
      </c>
      <c r="DF20" s="618">
        <v>4251.1072810000005</v>
      </c>
      <c r="DG20" s="618">
        <v>3759.5922</v>
      </c>
      <c r="DH20" s="1215">
        <v>5332.1279000000004</v>
      </c>
      <c r="DI20" s="1215">
        <v>6765.7507999999998</v>
      </c>
      <c r="DJ20" s="1215">
        <v>7863.3017141</v>
      </c>
      <c r="DK20" s="1215">
        <v>9211.7510999999995</v>
      </c>
      <c r="DL20" s="1215">
        <v>10364.3554</v>
      </c>
      <c r="DM20" s="618">
        <v>12487.520399999999</v>
      </c>
      <c r="DN20" s="618">
        <v>13226.063318199998</v>
      </c>
      <c r="DO20" s="618">
        <v>15502.244659700002</v>
      </c>
      <c r="DP20" s="618">
        <v>8669.0573000000004</v>
      </c>
      <c r="DQ20" s="1215">
        <v>9974.4896000000008</v>
      </c>
      <c r="DR20" s="1215">
        <v>12398.640100000001</v>
      </c>
      <c r="DS20" s="1215">
        <v>14490.700371999999</v>
      </c>
      <c r="DT20" s="1215">
        <v>17857.018100000001</v>
      </c>
      <c r="DU20" s="1215">
        <v>20565.418799999999</v>
      </c>
      <c r="DV20" s="618">
        <v>20943.183400000002</v>
      </c>
      <c r="DW20" s="618">
        <v>22506.761139400001</v>
      </c>
      <c r="DX20" s="618">
        <v>21955.748741200001</v>
      </c>
      <c r="DY20" s="618">
        <v>12428.6495</v>
      </c>
      <c r="DZ20" s="1215">
        <v>15306.6175</v>
      </c>
      <c r="EA20" s="1215">
        <v>19164.390899999999</v>
      </c>
      <c r="EB20" s="1215">
        <v>22354.002086100001</v>
      </c>
      <c r="EC20" s="1215">
        <v>27068.769200000002</v>
      </c>
      <c r="ED20" s="1215">
        <v>30929.7742</v>
      </c>
      <c r="EE20" s="1215">
        <v>33430.703800000003</v>
      </c>
      <c r="EF20" s="1215">
        <v>35732.8244576</v>
      </c>
      <c r="EG20" s="1215">
        <v>37457.993400899999</v>
      </c>
    </row>
    <row r="21" spans="1:137" ht="15" customHeight="1" x14ac:dyDescent="0.2">
      <c r="A21" s="1210">
        <v>14</v>
      </c>
      <c r="B21" s="1203" t="s">
        <v>52</v>
      </c>
      <c r="C21" s="618">
        <v>108.3103</v>
      </c>
      <c r="D21" s="618">
        <v>91.741662000000005</v>
      </c>
      <c r="E21" s="1215">
        <v>92.401430000000005</v>
      </c>
      <c r="F21" s="1215">
        <v>141.627689796</v>
      </c>
      <c r="G21" s="1216">
        <v>237.56409099999999</v>
      </c>
      <c r="H21" s="1216">
        <v>299.405057</v>
      </c>
      <c r="I21" s="1216">
        <v>258.92430000000002</v>
      </c>
      <c r="J21" s="1216">
        <v>256.3106295</v>
      </c>
      <c r="K21" s="1216">
        <v>376.0553385</v>
      </c>
      <c r="L21" s="618">
        <v>46.142710000000001</v>
      </c>
      <c r="M21" s="618">
        <v>76.240343999999993</v>
      </c>
      <c r="N21" s="1215">
        <v>46.461331999999999</v>
      </c>
      <c r="O21" s="1215">
        <v>18.890887964000001</v>
      </c>
      <c r="P21" s="1216">
        <v>48.562172000000004</v>
      </c>
      <c r="Q21" s="1216">
        <v>36.94905</v>
      </c>
      <c r="R21" s="1215">
        <v>46.423300000000005</v>
      </c>
      <c r="S21" s="1215">
        <v>30.557416597</v>
      </c>
      <c r="T21" s="1215">
        <v>74.744644799</v>
      </c>
      <c r="U21" s="618">
        <v>154.45301000000001</v>
      </c>
      <c r="V21" s="618">
        <v>167.98200600000001</v>
      </c>
      <c r="W21" s="1215">
        <v>138.862762</v>
      </c>
      <c r="X21" s="1215">
        <v>160.51857776</v>
      </c>
      <c r="Y21" s="1215">
        <v>286.12626299999999</v>
      </c>
      <c r="Z21" s="1215">
        <v>336.354107</v>
      </c>
      <c r="AA21" s="1215">
        <v>305.3476</v>
      </c>
      <c r="AB21" s="1215">
        <v>286.86804609699999</v>
      </c>
      <c r="AC21" s="1215">
        <v>450.79998329900002</v>
      </c>
      <c r="AD21" s="618">
        <v>430.10200000000003</v>
      </c>
      <c r="AE21" s="618">
        <v>444.98239899999999</v>
      </c>
      <c r="AF21" s="1215">
        <v>403.51036900000003</v>
      </c>
      <c r="AG21" s="1215">
        <v>420.83556008300002</v>
      </c>
      <c r="AH21" s="1216">
        <v>458.27775099999997</v>
      </c>
      <c r="AI21" s="1216">
        <v>584.13982899999996</v>
      </c>
      <c r="AJ21" s="1215">
        <v>705.13980000000004</v>
      </c>
      <c r="AK21" s="1215">
        <v>848.18735171699996</v>
      </c>
      <c r="AL21" s="1215">
        <v>900.89156125699992</v>
      </c>
      <c r="AM21" s="618">
        <v>584.55501000000004</v>
      </c>
      <c r="AN21" s="618">
        <v>612.96440499999994</v>
      </c>
      <c r="AO21" s="1215">
        <v>542.37313100000006</v>
      </c>
      <c r="AP21" s="1215">
        <v>581.35413784299999</v>
      </c>
      <c r="AQ21" s="1215">
        <v>744.40401399999996</v>
      </c>
      <c r="AR21" s="1215">
        <v>920.49393599999996</v>
      </c>
      <c r="AS21" s="618">
        <v>1010.4874</v>
      </c>
      <c r="AT21" s="618">
        <v>1135.0553978139999</v>
      </c>
      <c r="AU21" s="618">
        <v>1351.6915445559998</v>
      </c>
      <c r="AV21" s="618">
        <v>39.333973</v>
      </c>
      <c r="AW21" s="1215">
        <v>63.925093999999987</v>
      </c>
      <c r="AX21" s="1215">
        <v>126.38926999999998</v>
      </c>
      <c r="AY21" s="1215">
        <v>259.92105769399996</v>
      </c>
      <c r="AZ21" s="1215">
        <v>334.31283700000006</v>
      </c>
      <c r="BA21" s="1215">
        <v>379.28015099999999</v>
      </c>
      <c r="BB21" s="1215">
        <v>589.65265599999998</v>
      </c>
      <c r="BC21" s="1215">
        <v>635.13932906699995</v>
      </c>
      <c r="BD21" s="1215">
        <v>1355.214911973</v>
      </c>
      <c r="BE21" s="618">
        <v>1487.574382</v>
      </c>
      <c r="BF21" s="1215">
        <v>1306.767143</v>
      </c>
      <c r="BG21" s="1215">
        <v>1212.8456679999999</v>
      </c>
      <c r="BH21" s="1215">
        <v>1250.414166907</v>
      </c>
      <c r="BI21" s="1215">
        <v>876.53426200000001</v>
      </c>
      <c r="BJ21" s="1215">
        <v>1357.0080780000001</v>
      </c>
      <c r="BK21" s="618">
        <v>971.78796</v>
      </c>
      <c r="BL21" s="618">
        <v>1128.562467295</v>
      </c>
      <c r="BM21" s="618">
        <v>960.19801153200001</v>
      </c>
      <c r="BN21" s="618">
        <v>1526.908355</v>
      </c>
      <c r="BO21" s="1215">
        <v>1370.692237</v>
      </c>
      <c r="BP21" s="1215">
        <v>1339.2349379999998</v>
      </c>
      <c r="BQ21" s="1215">
        <v>1510.3352246009999</v>
      </c>
      <c r="BR21" s="1215">
        <v>1210.8470990000001</v>
      </c>
      <c r="BS21" s="1215">
        <v>1736.288229</v>
      </c>
      <c r="BT21" s="618">
        <v>1561.4406159999999</v>
      </c>
      <c r="BU21" s="618">
        <v>1763.7017963620001</v>
      </c>
      <c r="BV21" s="618">
        <v>2315.412923505</v>
      </c>
      <c r="BW21" s="618">
        <v>31.894112000000007</v>
      </c>
      <c r="BX21" s="1215">
        <v>50.450756000000013</v>
      </c>
      <c r="BY21" s="1215">
        <v>85.791831000000002</v>
      </c>
      <c r="BZ21" s="1215">
        <v>173.48530473300002</v>
      </c>
      <c r="CA21" s="1215">
        <v>353.75847399999998</v>
      </c>
      <c r="CB21" s="1215">
        <v>555.77002700000003</v>
      </c>
      <c r="CC21" s="618">
        <v>788.5084129999999</v>
      </c>
      <c r="CD21" s="618">
        <v>1156.7450608500001</v>
      </c>
      <c r="CE21" s="618">
        <v>1519.4599426030002</v>
      </c>
      <c r="CF21" s="618">
        <v>1558.802467</v>
      </c>
      <c r="CG21" s="1215">
        <v>1421.1429929999999</v>
      </c>
      <c r="CH21" s="1215">
        <v>1425.0267689999998</v>
      </c>
      <c r="CI21" s="1215">
        <v>1683.820529334</v>
      </c>
      <c r="CJ21" s="1215">
        <v>1564.605573</v>
      </c>
      <c r="CK21" s="1215">
        <v>2292.0582560000003</v>
      </c>
      <c r="CL21" s="618">
        <v>2349.9490289999999</v>
      </c>
      <c r="CM21" s="618">
        <v>2920.4468572119999</v>
      </c>
      <c r="CN21" s="618">
        <v>3834.8728661080004</v>
      </c>
      <c r="CO21" s="618">
        <v>147.644273</v>
      </c>
      <c r="CP21" s="1215">
        <v>155.66675599999999</v>
      </c>
      <c r="CQ21" s="1215">
        <v>218.79069999999999</v>
      </c>
      <c r="CR21" s="1217">
        <v>401.54874748999998</v>
      </c>
      <c r="CS21" s="1217">
        <v>571.87692800000002</v>
      </c>
      <c r="CT21" s="1217">
        <v>678.68520799999999</v>
      </c>
      <c r="CU21" s="618">
        <v>848.576956</v>
      </c>
      <c r="CV21" s="618">
        <v>891.44995856699995</v>
      </c>
      <c r="CW21" s="618">
        <v>1731.270250473</v>
      </c>
      <c r="CX21" s="618">
        <v>1533.7170920000001</v>
      </c>
      <c r="CY21" s="1215">
        <v>1383.0074870000001</v>
      </c>
      <c r="CZ21" s="1215">
        <v>1259.307</v>
      </c>
      <c r="DA21" s="1215">
        <v>1269.305054871</v>
      </c>
      <c r="DB21" s="1215">
        <v>925.09643400000004</v>
      </c>
      <c r="DC21" s="1215">
        <v>1393.957128</v>
      </c>
      <c r="DD21" s="618">
        <v>1018.21126</v>
      </c>
      <c r="DE21" s="618">
        <v>1159.119883892</v>
      </c>
      <c r="DF21" s="618">
        <v>1034.9426563310001</v>
      </c>
      <c r="DG21" s="618">
        <v>1681.3613650000002</v>
      </c>
      <c r="DH21" s="1215">
        <v>1538.6742430000002</v>
      </c>
      <c r="DI21" s="1215">
        <v>1478.098027</v>
      </c>
      <c r="DJ21" s="1215">
        <v>1670.8538023609999</v>
      </c>
      <c r="DK21" s="1215">
        <v>1496.9733620000002</v>
      </c>
      <c r="DL21" s="1215">
        <v>2072.6423359999999</v>
      </c>
      <c r="DM21" s="618">
        <v>1866.7882159999999</v>
      </c>
      <c r="DN21" s="618">
        <v>2050.569842459</v>
      </c>
      <c r="DO21" s="618">
        <v>2766.2129068040003</v>
      </c>
      <c r="DP21" s="618">
        <v>461.99611200000004</v>
      </c>
      <c r="DQ21" s="1215">
        <v>495.433155</v>
      </c>
      <c r="DR21" s="1215">
        <v>489.30220000000003</v>
      </c>
      <c r="DS21" s="1215">
        <v>594.32086481600004</v>
      </c>
      <c r="DT21" s="1215">
        <v>812.03622499999994</v>
      </c>
      <c r="DU21" s="1215">
        <v>1139.909856</v>
      </c>
      <c r="DV21" s="618">
        <v>1493.6482129999999</v>
      </c>
      <c r="DW21" s="618">
        <v>2004.932412567</v>
      </c>
      <c r="DX21" s="618">
        <v>2420.3515038599999</v>
      </c>
      <c r="DY21" s="618">
        <v>2143.3574770000005</v>
      </c>
      <c r="DZ21" s="1215">
        <v>2034.1073980000001</v>
      </c>
      <c r="EA21" s="1215">
        <v>1967.3999550000001</v>
      </c>
      <c r="EB21" s="1215">
        <v>2265.1746671769997</v>
      </c>
      <c r="EC21" s="1215">
        <v>2309.009587</v>
      </c>
      <c r="ED21" s="1215">
        <v>3212.5521920000001</v>
      </c>
      <c r="EE21" s="1215">
        <v>3360.4364289999999</v>
      </c>
      <c r="EF21" s="1215">
        <v>4055.5022550260001</v>
      </c>
      <c r="EG21" s="1215">
        <v>5186.5644106640002</v>
      </c>
    </row>
    <row r="22" spans="1:137" ht="15" customHeight="1" x14ac:dyDescent="0.2">
      <c r="A22" s="1210">
        <v>15</v>
      </c>
      <c r="B22" s="1203" t="s">
        <v>78</v>
      </c>
      <c r="C22" s="618">
        <v>197.35380000000001</v>
      </c>
      <c r="D22" s="618">
        <v>269.02300000000002</v>
      </c>
      <c r="E22" s="1215">
        <v>586.92939999999999</v>
      </c>
      <c r="F22" s="1215">
        <v>926.57258200000001</v>
      </c>
      <c r="G22" s="1216">
        <v>1101.2402</v>
      </c>
      <c r="H22" s="1216">
        <v>896.5773999999999</v>
      </c>
      <c r="I22" s="1216">
        <v>1160.8142</v>
      </c>
      <c r="J22" s="1216">
        <v>1258.6614549999999</v>
      </c>
      <c r="K22" s="1216">
        <v>1474.4468535000001</v>
      </c>
      <c r="L22" s="618">
        <v>189.88220000000001</v>
      </c>
      <c r="M22" s="618">
        <v>137.95329999999998</v>
      </c>
      <c r="N22" s="1215">
        <v>125.5591</v>
      </c>
      <c r="O22" s="1215">
        <v>231.9646951</v>
      </c>
      <c r="P22" s="1216">
        <v>401.28429999999997</v>
      </c>
      <c r="Q22" s="1216">
        <v>437.49919999999997</v>
      </c>
      <c r="R22" s="1215">
        <v>556.82380000000001</v>
      </c>
      <c r="S22" s="1215">
        <v>965.2553322</v>
      </c>
      <c r="T22" s="1215">
        <v>930.37973450000004</v>
      </c>
      <c r="U22" s="618">
        <v>387.23599999999999</v>
      </c>
      <c r="V22" s="618">
        <v>406.97630000000004</v>
      </c>
      <c r="W22" s="1215">
        <v>712.48849999999993</v>
      </c>
      <c r="X22" s="1215">
        <v>1158.5372771</v>
      </c>
      <c r="Y22" s="1215">
        <v>1502.5245</v>
      </c>
      <c r="Z22" s="1215">
        <v>1334.0765999999999</v>
      </c>
      <c r="AA22" s="1215">
        <v>1717.6379999999999</v>
      </c>
      <c r="AB22" s="1215">
        <v>2223.9167871999998</v>
      </c>
      <c r="AC22" s="1215">
        <v>2404.8265879999999</v>
      </c>
      <c r="AD22" s="618">
        <v>763.33989999999994</v>
      </c>
      <c r="AE22" s="618">
        <v>622.47120000000007</v>
      </c>
      <c r="AF22" s="1215">
        <v>585.41430000000003</v>
      </c>
      <c r="AG22" s="1215">
        <v>641.64393419999999</v>
      </c>
      <c r="AH22" s="1216">
        <v>806.7423</v>
      </c>
      <c r="AI22" s="1216">
        <v>1118.8277</v>
      </c>
      <c r="AJ22" s="1215">
        <v>1264.1441</v>
      </c>
      <c r="AK22" s="1215">
        <v>1326.3580451</v>
      </c>
      <c r="AL22" s="1215">
        <v>1359.0583529</v>
      </c>
      <c r="AM22" s="618">
        <v>1150.5758999999998</v>
      </c>
      <c r="AN22" s="618">
        <v>1029.4475000000002</v>
      </c>
      <c r="AO22" s="1215">
        <v>1297.9027999999998</v>
      </c>
      <c r="AP22" s="1215">
        <v>1800.1812113000001</v>
      </c>
      <c r="AQ22" s="1215">
        <v>2309.2667999999999</v>
      </c>
      <c r="AR22" s="1215">
        <v>2452.9043000000001</v>
      </c>
      <c r="AS22" s="618">
        <v>2981.7820999999999</v>
      </c>
      <c r="AT22" s="618">
        <v>3550.2748323000001</v>
      </c>
      <c r="AU22" s="618">
        <v>3763.8849408999999</v>
      </c>
      <c r="AV22" s="618">
        <v>591.71860000000004</v>
      </c>
      <c r="AW22" s="1215">
        <v>792.39710000000002</v>
      </c>
      <c r="AX22" s="1215">
        <v>1059.7555</v>
      </c>
      <c r="AY22" s="1215">
        <v>1155.9622384000002</v>
      </c>
      <c r="AZ22" s="1215">
        <v>1213.4417999999998</v>
      </c>
      <c r="BA22" s="1215">
        <v>1637.4923000000001</v>
      </c>
      <c r="BB22" s="1215">
        <v>1948.3480000000002</v>
      </c>
      <c r="BC22" s="1215">
        <v>1719.7279501</v>
      </c>
      <c r="BD22" s="1215">
        <v>2023.3592638</v>
      </c>
      <c r="BE22" s="618">
        <v>292.86019999999996</v>
      </c>
      <c r="BF22" s="1215">
        <v>340.80370000000005</v>
      </c>
      <c r="BG22" s="1215">
        <v>437.41919999999999</v>
      </c>
      <c r="BH22" s="1215">
        <v>535.24389010000004</v>
      </c>
      <c r="BI22" s="1215">
        <v>688.24739999999997</v>
      </c>
      <c r="BJ22" s="1215">
        <v>1005.5455999999999</v>
      </c>
      <c r="BK22" s="618">
        <v>1439.7842999999998</v>
      </c>
      <c r="BL22" s="618">
        <v>1312.8696207999999</v>
      </c>
      <c r="BM22" s="618">
        <v>1714.5796465000001</v>
      </c>
      <c r="BN22" s="618">
        <v>884.5788</v>
      </c>
      <c r="BO22" s="1215">
        <v>1133.2008000000001</v>
      </c>
      <c r="BP22" s="1215">
        <v>1497.1747</v>
      </c>
      <c r="BQ22" s="1215">
        <v>1691.2061285000002</v>
      </c>
      <c r="BR22" s="1215">
        <v>1901.6891999999998</v>
      </c>
      <c r="BS22" s="1215">
        <v>2643.0379000000003</v>
      </c>
      <c r="BT22" s="618">
        <v>3388.1323000000002</v>
      </c>
      <c r="BU22" s="618">
        <v>3032.5975708999999</v>
      </c>
      <c r="BV22" s="618">
        <v>3737.9389103000003</v>
      </c>
      <c r="BW22" s="618">
        <v>665.63530000000014</v>
      </c>
      <c r="BX22" s="1215">
        <v>875.40659999999991</v>
      </c>
      <c r="BY22" s="1215">
        <v>1176.6044000000002</v>
      </c>
      <c r="BZ22" s="1215">
        <v>1648.1607877000001</v>
      </c>
      <c r="CA22" s="1215">
        <v>2387.7162000000003</v>
      </c>
      <c r="CB22" s="1215">
        <v>3072.3481000000002</v>
      </c>
      <c r="CC22" s="618">
        <v>3970.1641999999997</v>
      </c>
      <c r="CD22" s="618">
        <v>4517.3486260999998</v>
      </c>
      <c r="CE22" s="618">
        <v>5513.2909471000003</v>
      </c>
      <c r="CF22" s="618">
        <v>1550.2141000000001</v>
      </c>
      <c r="CG22" s="1215">
        <v>2008.6073999999999</v>
      </c>
      <c r="CH22" s="1215">
        <v>2673.7791000000002</v>
      </c>
      <c r="CI22" s="1215">
        <v>3339.3669162000006</v>
      </c>
      <c r="CJ22" s="1215">
        <v>4289.4053999999996</v>
      </c>
      <c r="CK22" s="1215">
        <v>5715.3860000000004</v>
      </c>
      <c r="CL22" s="618">
        <v>7358.2965000000004</v>
      </c>
      <c r="CM22" s="618">
        <v>7549.9461970000002</v>
      </c>
      <c r="CN22" s="618">
        <v>9251.2298574000015</v>
      </c>
      <c r="CO22" s="618">
        <v>789.07240000000002</v>
      </c>
      <c r="CP22" s="1215">
        <v>1061.4201</v>
      </c>
      <c r="CQ22" s="1215">
        <v>1646.6849</v>
      </c>
      <c r="CR22" s="1217">
        <v>2082.5348204000002</v>
      </c>
      <c r="CS22" s="1217">
        <v>2314.6819999999998</v>
      </c>
      <c r="CT22" s="1217">
        <v>2534.0697</v>
      </c>
      <c r="CU22" s="618">
        <v>3109.1622000000002</v>
      </c>
      <c r="CV22" s="618">
        <v>2978.3894051000002</v>
      </c>
      <c r="CW22" s="618">
        <v>3497.8061173000001</v>
      </c>
      <c r="CX22" s="618">
        <v>482.74239999999998</v>
      </c>
      <c r="CY22" s="1215">
        <v>478.75700000000001</v>
      </c>
      <c r="CZ22" s="1215">
        <v>562.97829999999999</v>
      </c>
      <c r="DA22" s="1215">
        <v>767.20858520000002</v>
      </c>
      <c r="DB22" s="1215">
        <v>1089.5317</v>
      </c>
      <c r="DC22" s="1215">
        <v>1443.0447999999999</v>
      </c>
      <c r="DD22" s="618">
        <v>1996.6080999999999</v>
      </c>
      <c r="DE22" s="618">
        <v>2278.124953</v>
      </c>
      <c r="DF22" s="618">
        <v>2644.9593810000001</v>
      </c>
      <c r="DG22" s="618">
        <v>1271.8148000000001</v>
      </c>
      <c r="DH22" s="1215">
        <v>1540.1771000000001</v>
      </c>
      <c r="DI22" s="1215">
        <v>2209.6632</v>
      </c>
      <c r="DJ22" s="1215">
        <v>2849.7434056000002</v>
      </c>
      <c r="DK22" s="1215">
        <v>3404.2136999999998</v>
      </c>
      <c r="DL22" s="1215">
        <v>3977.1144999999997</v>
      </c>
      <c r="DM22" s="618">
        <v>5105.7703000000001</v>
      </c>
      <c r="DN22" s="618">
        <v>5256.5143581000002</v>
      </c>
      <c r="DO22" s="618">
        <v>6142.7654983000002</v>
      </c>
      <c r="DP22" s="618">
        <v>1428.9752000000001</v>
      </c>
      <c r="DQ22" s="1215">
        <v>1497.8778</v>
      </c>
      <c r="DR22" s="1215">
        <v>1762.0187000000001</v>
      </c>
      <c r="DS22" s="1215">
        <v>2289.8047219</v>
      </c>
      <c r="DT22" s="1215">
        <v>3194.4585000000002</v>
      </c>
      <c r="DU22" s="1215">
        <v>4191.1758</v>
      </c>
      <c r="DV22" s="618">
        <v>5234.3082999999997</v>
      </c>
      <c r="DW22" s="618">
        <v>5843.7066711999996</v>
      </c>
      <c r="DX22" s="618">
        <v>6872.3492999999999</v>
      </c>
      <c r="DY22" s="618">
        <v>2700.79</v>
      </c>
      <c r="DZ22" s="1215">
        <v>3038.0549000000001</v>
      </c>
      <c r="EA22" s="1215">
        <v>3971.6817999999998</v>
      </c>
      <c r="EB22" s="1215">
        <v>5139.5481275000002</v>
      </c>
      <c r="EC22" s="1215">
        <v>6598.6722</v>
      </c>
      <c r="ED22" s="1215">
        <v>8168.2902999999997</v>
      </c>
      <c r="EE22" s="1215">
        <v>10340.078600000001</v>
      </c>
      <c r="EF22" s="1215">
        <v>11100.221029300001</v>
      </c>
      <c r="EG22" s="1215">
        <v>13015.114798300001</v>
      </c>
    </row>
    <row r="23" spans="1:137" ht="15" customHeight="1" x14ac:dyDescent="0.2">
      <c r="A23" s="1210">
        <v>16</v>
      </c>
      <c r="B23" s="1203" t="s">
        <v>53</v>
      </c>
      <c r="C23" s="618">
        <v>392.01639999999998</v>
      </c>
      <c r="D23" s="618">
        <v>521.51880000000006</v>
      </c>
      <c r="E23" s="1215">
        <v>576.4828</v>
      </c>
      <c r="F23" s="1215">
        <v>862.69098469999994</v>
      </c>
      <c r="G23" s="1216">
        <v>1362.8922</v>
      </c>
      <c r="H23" s="1216">
        <v>1686.9766</v>
      </c>
      <c r="I23" s="1216">
        <v>1613.5364999999999</v>
      </c>
      <c r="J23" s="1216">
        <v>1891.5799658000001</v>
      </c>
      <c r="K23" s="1216">
        <v>2169.0861866999999</v>
      </c>
      <c r="L23" s="618">
        <v>13.6272</v>
      </c>
      <c r="M23" s="618">
        <v>38.694699999999997</v>
      </c>
      <c r="N23" s="1215">
        <v>32.846699999999998</v>
      </c>
      <c r="O23" s="1215">
        <v>32.794586799999998</v>
      </c>
      <c r="P23" s="1216">
        <v>58.421700000000001</v>
      </c>
      <c r="Q23" s="1216">
        <v>30.389099999999999</v>
      </c>
      <c r="R23" s="1215">
        <v>43.932000000000002</v>
      </c>
      <c r="S23" s="1215">
        <v>47.371261199999999</v>
      </c>
      <c r="T23" s="1215">
        <v>40.7135654</v>
      </c>
      <c r="U23" s="618">
        <v>405.64359999999999</v>
      </c>
      <c r="V23" s="618">
        <v>560.21350000000007</v>
      </c>
      <c r="W23" s="1215">
        <v>609.32950000000005</v>
      </c>
      <c r="X23" s="1215">
        <v>895.48557149999999</v>
      </c>
      <c r="Y23" s="1215">
        <v>1421.3139000000001</v>
      </c>
      <c r="Z23" s="1215">
        <v>1717.3657000000001</v>
      </c>
      <c r="AA23" s="1215">
        <v>1657.4684999999999</v>
      </c>
      <c r="AB23" s="1215">
        <v>1938.951227</v>
      </c>
      <c r="AC23" s="1215">
        <v>2209.7997520999998</v>
      </c>
      <c r="AD23" s="618">
        <v>1694.5958800000001</v>
      </c>
      <c r="AE23" s="618">
        <v>1553.9645</v>
      </c>
      <c r="AF23" s="1215">
        <v>1637.9481000000001</v>
      </c>
      <c r="AG23" s="1215">
        <v>1793.5873360999999</v>
      </c>
      <c r="AH23" s="1216">
        <v>2141.1623999999997</v>
      </c>
      <c r="AI23" s="1216">
        <v>2876.8699000000001</v>
      </c>
      <c r="AJ23" s="1215">
        <v>3390.1851000000001</v>
      </c>
      <c r="AK23" s="1215">
        <v>3943.2456751999998</v>
      </c>
      <c r="AL23" s="1215">
        <v>4383.8586138999999</v>
      </c>
      <c r="AM23" s="618">
        <v>2100.2394800000002</v>
      </c>
      <c r="AN23" s="618">
        <v>2114.1779999999999</v>
      </c>
      <c r="AO23" s="1215">
        <v>2247.2776000000003</v>
      </c>
      <c r="AP23" s="1215">
        <v>2689.0729075999998</v>
      </c>
      <c r="AQ23" s="1215">
        <v>3562.4762999999998</v>
      </c>
      <c r="AR23" s="1215">
        <v>4594.2356</v>
      </c>
      <c r="AS23" s="618">
        <v>5047.6535999999996</v>
      </c>
      <c r="AT23" s="618">
        <v>5882.1969022000003</v>
      </c>
      <c r="AU23" s="618">
        <v>6593.6583659999997</v>
      </c>
      <c r="AV23" s="618">
        <v>1395.4122</v>
      </c>
      <c r="AW23" s="1215">
        <v>1403.2614999999998</v>
      </c>
      <c r="AX23" s="1215">
        <v>1506.3089000000002</v>
      </c>
      <c r="AY23" s="1215">
        <v>1783.7995564999999</v>
      </c>
      <c r="AZ23" s="1215">
        <v>1828.6184000000001</v>
      </c>
      <c r="BA23" s="1215">
        <v>2186.1467000000002</v>
      </c>
      <c r="BB23" s="1215">
        <v>2474.9629999999997</v>
      </c>
      <c r="BC23" s="1215">
        <v>2941.7923645999999</v>
      </c>
      <c r="BD23" s="1215">
        <v>2546.7130406000001</v>
      </c>
      <c r="BE23" s="618">
        <v>460.54069999999996</v>
      </c>
      <c r="BF23" s="1215">
        <v>609.12509999999997</v>
      </c>
      <c r="BG23" s="1215">
        <v>766.07320000000004</v>
      </c>
      <c r="BH23" s="1215">
        <v>987.06977999999992</v>
      </c>
      <c r="BI23" s="1215">
        <v>1098.6582999999998</v>
      </c>
      <c r="BJ23" s="1215">
        <v>1256.8945999999999</v>
      </c>
      <c r="BK23" s="618">
        <v>1451.0481</v>
      </c>
      <c r="BL23" s="618">
        <v>1945.4809054</v>
      </c>
      <c r="BM23" s="618">
        <v>3148.4075361999999</v>
      </c>
      <c r="BN23" s="618">
        <v>1855.9529</v>
      </c>
      <c r="BO23" s="1215">
        <v>2012.3865999999998</v>
      </c>
      <c r="BP23" s="1215">
        <v>2272.3821000000003</v>
      </c>
      <c r="BQ23" s="1215">
        <v>2770.8693364999999</v>
      </c>
      <c r="BR23" s="1215">
        <v>2927.2766999999999</v>
      </c>
      <c r="BS23" s="1215">
        <v>3443.0412999999999</v>
      </c>
      <c r="BT23" s="618">
        <v>3926.0110999999997</v>
      </c>
      <c r="BU23" s="618">
        <v>4887.2732699999997</v>
      </c>
      <c r="BV23" s="618">
        <v>5695.1205768</v>
      </c>
      <c r="BW23" s="618">
        <v>3322.3508200000006</v>
      </c>
      <c r="BX23" s="1215">
        <v>4045.0523999999996</v>
      </c>
      <c r="BY23" s="1215">
        <v>4696.5044999999991</v>
      </c>
      <c r="BZ23" s="1215">
        <v>5320.4600585000007</v>
      </c>
      <c r="CA23" s="1215">
        <v>6011.139000000001</v>
      </c>
      <c r="CB23" s="1215">
        <v>6537.9523000000008</v>
      </c>
      <c r="CC23" s="618">
        <v>7209.9822999999997</v>
      </c>
      <c r="CD23" s="618">
        <v>8248.4289723999991</v>
      </c>
      <c r="CE23" s="618">
        <v>10125.3898359</v>
      </c>
      <c r="CF23" s="618">
        <v>5178.3037200000008</v>
      </c>
      <c r="CG23" s="1215">
        <v>6057.4389999999994</v>
      </c>
      <c r="CH23" s="1215">
        <v>6968.8865999999998</v>
      </c>
      <c r="CI23" s="1215">
        <v>8091.3293950000007</v>
      </c>
      <c r="CJ23" s="1215">
        <v>8938.4157000000014</v>
      </c>
      <c r="CK23" s="1215">
        <v>9980.9936000000016</v>
      </c>
      <c r="CL23" s="618">
        <v>11135.993399999999</v>
      </c>
      <c r="CM23" s="618">
        <v>13135.702242400001</v>
      </c>
      <c r="CN23" s="618">
        <v>15820.5104127</v>
      </c>
      <c r="CO23" s="618">
        <v>1787.4286</v>
      </c>
      <c r="CP23" s="1215">
        <v>1924.7802999999999</v>
      </c>
      <c r="CQ23" s="1215">
        <v>2082.7917000000002</v>
      </c>
      <c r="CR23" s="1217">
        <v>2646.4905411999998</v>
      </c>
      <c r="CS23" s="1217">
        <v>3191.5106000000001</v>
      </c>
      <c r="CT23" s="1217">
        <v>3873.1233000000002</v>
      </c>
      <c r="CU23" s="618">
        <v>4088.4994999999999</v>
      </c>
      <c r="CV23" s="618">
        <v>4833.3723303999996</v>
      </c>
      <c r="CW23" s="618">
        <v>4715.7992273</v>
      </c>
      <c r="CX23" s="618">
        <v>474.16789999999997</v>
      </c>
      <c r="CY23" s="1215">
        <v>647.81979999999999</v>
      </c>
      <c r="CZ23" s="1215">
        <v>798.91989999999998</v>
      </c>
      <c r="DA23" s="1215">
        <v>1019.8643668</v>
      </c>
      <c r="DB23" s="1215">
        <v>1157.08</v>
      </c>
      <c r="DC23" s="1215">
        <v>1287.2837</v>
      </c>
      <c r="DD23" s="618">
        <v>1494.9801</v>
      </c>
      <c r="DE23" s="618">
        <v>1992.8521665999999</v>
      </c>
      <c r="DF23" s="618">
        <v>3189.1211015999997</v>
      </c>
      <c r="DG23" s="618">
        <v>2261.5965000000001</v>
      </c>
      <c r="DH23" s="1215">
        <v>2572.6000999999997</v>
      </c>
      <c r="DI23" s="1215">
        <v>2881.7116000000001</v>
      </c>
      <c r="DJ23" s="1215">
        <v>3666.3549079999998</v>
      </c>
      <c r="DK23" s="1215">
        <v>4348.5905999999995</v>
      </c>
      <c r="DL23" s="1215">
        <v>5160.4070000000002</v>
      </c>
      <c r="DM23" s="618">
        <v>5583.4795999999997</v>
      </c>
      <c r="DN23" s="618">
        <v>6826.2244969999992</v>
      </c>
      <c r="DO23" s="618">
        <v>7904.9203288999997</v>
      </c>
      <c r="DP23" s="618">
        <v>5016.9467000000004</v>
      </c>
      <c r="DQ23" s="1215">
        <v>5599.0168999999996</v>
      </c>
      <c r="DR23" s="1215">
        <v>6334.4525999999996</v>
      </c>
      <c r="DS23" s="1215">
        <v>7114.0473946000002</v>
      </c>
      <c r="DT23" s="1215">
        <v>8152.3014000000003</v>
      </c>
      <c r="DU23" s="1215">
        <v>9414.8222000000005</v>
      </c>
      <c r="DV23" s="618">
        <v>10600.1674</v>
      </c>
      <c r="DW23" s="618">
        <v>12191.674647600001</v>
      </c>
      <c r="DX23" s="618">
        <v>14509.248449799999</v>
      </c>
      <c r="DY23" s="618">
        <v>7278.5432000000001</v>
      </c>
      <c r="DZ23" s="1215">
        <v>8171.6169999999993</v>
      </c>
      <c r="EA23" s="1215">
        <v>9216.1641999999993</v>
      </c>
      <c r="EB23" s="1215">
        <v>10780.4023026</v>
      </c>
      <c r="EC23" s="1215">
        <v>12500.892</v>
      </c>
      <c r="ED23" s="1215">
        <v>14575.229200000002</v>
      </c>
      <c r="EE23" s="1215">
        <v>16183.647000000001</v>
      </c>
      <c r="EF23" s="1215">
        <v>19017.8991446</v>
      </c>
      <c r="EG23" s="1215">
        <v>22414.168778699997</v>
      </c>
    </row>
    <row r="24" spans="1:137" ht="15" customHeight="1" x14ac:dyDescent="0.2">
      <c r="A24" s="1210">
        <v>17</v>
      </c>
      <c r="B24" s="1203" t="s">
        <v>65</v>
      </c>
      <c r="C24" s="618">
        <v>166.10400000000001</v>
      </c>
      <c r="D24" s="618">
        <v>307.22220000000004</v>
      </c>
      <c r="E24" s="1215">
        <v>266.83820000000003</v>
      </c>
      <c r="F24" s="1215">
        <v>92.293973500000007</v>
      </c>
      <c r="G24" s="1216">
        <v>220.63330000000002</v>
      </c>
      <c r="H24" s="1216">
        <v>470.69620000000003</v>
      </c>
      <c r="I24" s="1216">
        <v>434.01859999999999</v>
      </c>
      <c r="J24" s="1216">
        <v>372.18543099999999</v>
      </c>
      <c r="K24" s="1216">
        <v>429.72759589999998</v>
      </c>
      <c r="L24" s="618">
        <v>15.870799999999999</v>
      </c>
      <c r="M24" s="618">
        <v>9.5275999999999996</v>
      </c>
      <c r="N24" s="1215">
        <v>8.8078000000000003</v>
      </c>
      <c r="O24" s="1215">
        <v>10.1087582</v>
      </c>
      <c r="P24" s="1216">
        <v>38.922800000000002</v>
      </c>
      <c r="Q24" s="1216">
        <v>86.328599999999994</v>
      </c>
      <c r="R24" s="1215">
        <v>18.6769</v>
      </c>
      <c r="S24" s="1215">
        <v>30.1658665</v>
      </c>
      <c r="T24" s="1215">
        <v>53.7762064</v>
      </c>
      <c r="U24" s="618">
        <v>181.97480000000002</v>
      </c>
      <c r="V24" s="618">
        <v>316.74980000000005</v>
      </c>
      <c r="W24" s="1215">
        <v>275.64600000000002</v>
      </c>
      <c r="X24" s="1215">
        <v>102.4027317</v>
      </c>
      <c r="Y24" s="1215">
        <v>259.55610000000001</v>
      </c>
      <c r="Z24" s="1215">
        <v>557.02480000000003</v>
      </c>
      <c r="AA24" s="1215">
        <v>452.69549999999998</v>
      </c>
      <c r="AB24" s="1215">
        <v>402.35129749999999</v>
      </c>
      <c r="AC24" s="1215">
        <v>483.50380229999996</v>
      </c>
      <c r="AD24" s="618">
        <v>769.09709999999995</v>
      </c>
      <c r="AE24" s="618">
        <v>674.91560000000004</v>
      </c>
      <c r="AF24" s="1215">
        <v>646.93359999999996</v>
      </c>
      <c r="AG24" s="1215">
        <v>643.01837090000004</v>
      </c>
      <c r="AH24" s="1216">
        <v>561.38920000000007</v>
      </c>
      <c r="AI24" s="1216">
        <v>561.38750000000005</v>
      </c>
      <c r="AJ24" s="1215">
        <v>737.12159999999994</v>
      </c>
      <c r="AK24" s="1215">
        <v>735.24108939999996</v>
      </c>
      <c r="AL24" s="1215">
        <v>896.87304089999998</v>
      </c>
      <c r="AM24" s="618">
        <v>951.07189999999991</v>
      </c>
      <c r="AN24" s="618">
        <v>991.66540000000009</v>
      </c>
      <c r="AO24" s="1215">
        <v>922.57960000000003</v>
      </c>
      <c r="AP24" s="1215">
        <v>745.42110260000004</v>
      </c>
      <c r="AQ24" s="1215">
        <v>820.94530000000009</v>
      </c>
      <c r="AR24" s="1215">
        <v>1118.4123</v>
      </c>
      <c r="AS24" s="618">
        <v>1189.8171</v>
      </c>
      <c r="AT24" s="618">
        <v>1137.5923869000001</v>
      </c>
      <c r="AU24" s="618">
        <v>1380.3768431999999</v>
      </c>
      <c r="AV24" s="618">
        <v>464.33489999999995</v>
      </c>
      <c r="AW24" s="1215">
        <v>505.67789999999991</v>
      </c>
      <c r="AX24" s="1215">
        <v>691.31319999999994</v>
      </c>
      <c r="AY24" s="1215">
        <v>973.52256510000007</v>
      </c>
      <c r="AZ24" s="1215">
        <v>1040.4674</v>
      </c>
      <c r="BA24" s="1215">
        <v>949.74549999999999</v>
      </c>
      <c r="BB24" s="1215">
        <v>920.64109999999994</v>
      </c>
      <c r="BC24" s="1215">
        <v>1139.0872199999999</v>
      </c>
      <c r="BD24" s="1215">
        <v>537.47490130000006</v>
      </c>
      <c r="BE24" s="618">
        <v>29.577000000000002</v>
      </c>
      <c r="BF24" s="1215">
        <v>6.6344999999999992</v>
      </c>
      <c r="BG24" s="1215">
        <v>36.207500000000003</v>
      </c>
      <c r="BH24" s="1215">
        <v>72.859140300000007</v>
      </c>
      <c r="BI24" s="1215">
        <v>127.05709999999999</v>
      </c>
      <c r="BJ24" s="1215">
        <v>175.12860000000001</v>
      </c>
      <c r="BK24" s="618">
        <v>405.30779999999999</v>
      </c>
      <c r="BL24" s="618">
        <v>454.88118650000001</v>
      </c>
      <c r="BM24" s="618">
        <v>1447.1177035000001</v>
      </c>
      <c r="BN24" s="618">
        <v>493.91189999999995</v>
      </c>
      <c r="BO24" s="1215">
        <v>512.31239999999991</v>
      </c>
      <c r="BP24" s="1215">
        <v>727.52069999999992</v>
      </c>
      <c r="BQ24" s="1215">
        <v>1046.3817054000001</v>
      </c>
      <c r="BR24" s="1215">
        <v>1167.5245</v>
      </c>
      <c r="BS24" s="1215">
        <v>1124.8741</v>
      </c>
      <c r="BT24" s="618">
        <v>1325.9488999999999</v>
      </c>
      <c r="BU24" s="618">
        <v>1593.9684064999999</v>
      </c>
      <c r="BV24" s="618">
        <v>1984.5926048000001</v>
      </c>
      <c r="BW24" s="618">
        <v>795.60270000000014</v>
      </c>
      <c r="BX24" s="1215">
        <v>957.20799999999986</v>
      </c>
      <c r="BY24" s="1215">
        <v>1177.7343000000001</v>
      </c>
      <c r="BZ24" s="1215">
        <v>1444.2771520999997</v>
      </c>
      <c r="CA24" s="1215">
        <v>1965.0409999999997</v>
      </c>
      <c r="CB24" s="1215">
        <v>2533.9102000000003</v>
      </c>
      <c r="CC24" s="618">
        <v>2991.1892000000003</v>
      </c>
      <c r="CD24" s="618">
        <v>3301.2577780000001</v>
      </c>
      <c r="CE24" s="618">
        <v>3983.2947064999998</v>
      </c>
      <c r="CF24" s="618">
        <v>1289.5146</v>
      </c>
      <c r="CG24" s="1215">
        <v>1469.5203999999999</v>
      </c>
      <c r="CH24" s="1215">
        <v>1905.2550000000001</v>
      </c>
      <c r="CI24" s="1215">
        <v>2490.6588574999996</v>
      </c>
      <c r="CJ24" s="1215">
        <v>3132.5654999999997</v>
      </c>
      <c r="CK24" s="1215">
        <v>3658.7843000000003</v>
      </c>
      <c r="CL24" s="618">
        <v>4317.1381000000001</v>
      </c>
      <c r="CM24" s="618">
        <v>4895.2261845000003</v>
      </c>
      <c r="CN24" s="618">
        <v>5967.8873113</v>
      </c>
      <c r="CO24" s="618">
        <v>630.43889999999999</v>
      </c>
      <c r="CP24" s="1215">
        <v>812.90009999999995</v>
      </c>
      <c r="CQ24" s="1215">
        <v>958.15139999999997</v>
      </c>
      <c r="CR24" s="1217">
        <v>1065.8165386000001</v>
      </c>
      <c r="CS24" s="1217">
        <v>1261.1007</v>
      </c>
      <c r="CT24" s="1217">
        <v>1420.4417000000001</v>
      </c>
      <c r="CU24" s="618">
        <v>1354.6596999999999</v>
      </c>
      <c r="CV24" s="618">
        <v>1511.272651</v>
      </c>
      <c r="CW24" s="618">
        <v>967.20249720000004</v>
      </c>
      <c r="CX24" s="618">
        <v>45.447800000000001</v>
      </c>
      <c r="CY24" s="1215">
        <v>16.162099999999999</v>
      </c>
      <c r="CZ24" s="1215">
        <v>45.015300000000003</v>
      </c>
      <c r="DA24" s="1215">
        <v>82.967898500000004</v>
      </c>
      <c r="DB24" s="1215">
        <v>165.97989999999999</v>
      </c>
      <c r="DC24" s="1215">
        <v>261.4572</v>
      </c>
      <c r="DD24" s="618">
        <v>423.98469999999998</v>
      </c>
      <c r="DE24" s="618">
        <v>485.04705300000001</v>
      </c>
      <c r="DF24" s="618">
        <v>1500.8939099000002</v>
      </c>
      <c r="DG24" s="618">
        <v>675.88670000000002</v>
      </c>
      <c r="DH24" s="1215">
        <v>829.06219999999996</v>
      </c>
      <c r="DI24" s="1215">
        <v>1003.1667</v>
      </c>
      <c r="DJ24" s="1215">
        <v>1148.7844371000001</v>
      </c>
      <c r="DK24" s="1215">
        <v>1427.0806</v>
      </c>
      <c r="DL24" s="1215">
        <v>1681.8989000000001</v>
      </c>
      <c r="DM24" s="618">
        <v>1778.6443999999999</v>
      </c>
      <c r="DN24" s="618">
        <v>1996.319704</v>
      </c>
      <c r="DO24" s="618">
        <v>2468.0964071000003</v>
      </c>
      <c r="DP24" s="618">
        <v>1564.6998000000001</v>
      </c>
      <c r="DQ24" s="1215">
        <v>1632.1235999999999</v>
      </c>
      <c r="DR24" s="1215">
        <v>1824.6678999999999</v>
      </c>
      <c r="DS24" s="1215">
        <v>2087.2955229999998</v>
      </c>
      <c r="DT24" s="1215">
        <v>2526.4301999999998</v>
      </c>
      <c r="DU24" s="1215">
        <v>3095.2977000000001</v>
      </c>
      <c r="DV24" s="618">
        <v>3728.3108000000002</v>
      </c>
      <c r="DW24" s="618">
        <v>4036.4988674000001</v>
      </c>
      <c r="DX24" s="618">
        <v>4880.1677473999998</v>
      </c>
      <c r="DY24" s="618">
        <v>2240.5865000000003</v>
      </c>
      <c r="DZ24" s="1215">
        <v>2461.1857999999997</v>
      </c>
      <c r="EA24" s="1215">
        <v>2827.8346000000001</v>
      </c>
      <c r="EB24" s="1215">
        <v>3236.0799600999999</v>
      </c>
      <c r="EC24" s="1215">
        <v>3953.5108</v>
      </c>
      <c r="ED24" s="1215">
        <v>4777.1966000000002</v>
      </c>
      <c r="EE24" s="1215">
        <v>5506.9552000000003</v>
      </c>
      <c r="EF24" s="1215">
        <v>6032.8185714000001</v>
      </c>
      <c r="EG24" s="1215">
        <v>7348.2641545000006</v>
      </c>
    </row>
    <row r="25" spans="1:137" ht="15" customHeight="1" x14ac:dyDescent="0.2">
      <c r="A25" s="1210">
        <v>18</v>
      </c>
      <c r="B25" s="1203" t="s">
        <v>81</v>
      </c>
      <c r="C25" s="618">
        <v>5.3204000000000002</v>
      </c>
      <c r="D25" s="618">
        <v>8.5381999999999998</v>
      </c>
      <c r="E25" s="1215">
        <v>10.0419</v>
      </c>
      <c r="F25" s="1215">
        <v>10.05307</v>
      </c>
      <c r="G25" s="1216">
        <v>24.713999999999999</v>
      </c>
      <c r="H25" s="1216">
        <v>22.1708</v>
      </c>
      <c r="I25" s="1216">
        <v>3.1875</v>
      </c>
      <c r="J25" s="1216">
        <v>6.83</v>
      </c>
      <c r="K25" s="1216">
        <v>8.1568866</v>
      </c>
      <c r="L25" s="618">
        <v>3.4205999999999999</v>
      </c>
      <c r="M25" s="618">
        <v>0.22739999999999999</v>
      </c>
      <c r="N25" s="1215">
        <v>30.2209</v>
      </c>
      <c r="O25" s="1215">
        <v>39.602945599999998</v>
      </c>
      <c r="P25" s="1216">
        <v>43.616199999999999</v>
      </c>
      <c r="Q25" s="1216">
        <v>17.7577</v>
      </c>
      <c r="R25" s="1215">
        <v>8.0178999999999991</v>
      </c>
      <c r="S25" s="1215">
        <v>2.3824000000000001</v>
      </c>
      <c r="T25" s="1215">
        <v>6.1491056999999998</v>
      </c>
      <c r="U25" s="618">
        <v>8.7409999999999997</v>
      </c>
      <c r="V25" s="618">
        <v>8.7655999999999992</v>
      </c>
      <c r="W25" s="1215">
        <v>40.262799999999999</v>
      </c>
      <c r="X25" s="1215">
        <v>49.656015599999996</v>
      </c>
      <c r="Y25" s="1215">
        <v>68.330199999999991</v>
      </c>
      <c r="Z25" s="1215">
        <v>39.9285</v>
      </c>
      <c r="AA25" s="1215">
        <v>11.205399999999999</v>
      </c>
      <c r="AB25" s="1215">
        <v>9.2124000000000006</v>
      </c>
      <c r="AC25" s="1215">
        <v>14.3059923</v>
      </c>
      <c r="AD25" s="618">
        <v>37.417999999999999</v>
      </c>
      <c r="AE25" s="618">
        <v>30.382400000000001</v>
      </c>
      <c r="AF25" s="1215">
        <v>21.9024</v>
      </c>
      <c r="AG25" s="1215">
        <v>20.536558800000002</v>
      </c>
      <c r="AH25" s="1216">
        <v>22.170200000000001</v>
      </c>
      <c r="AI25" s="1216">
        <v>29.671299999999999</v>
      </c>
      <c r="AJ25" s="1215">
        <v>30.091200000000001</v>
      </c>
      <c r="AK25" s="1215">
        <v>26.212199999999999</v>
      </c>
      <c r="AL25" s="1215">
        <v>25.166696900000002</v>
      </c>
      <c r="AM25" s="618">
        <v>46.158999999999999</v>
      </c>
      <c r="AN25" s="618">
        <v>39.147999999999996</v>
      </c>
      <c r="AO25" s="1215">
        <v>62.165199999999999</v>
      </c>
      <c r="AP25" s="1215">
        <v>70.192574399999998</v>
      </c>
      <c r="AQ25" s="1215">
        <v>90.500399999999985</v>
      </c>
      <c r="AR25" s="1215">
        <v>69.599800000000002</v>
      </c>
      <c r="AS25" s="618">
        <v>41.296599999999998</v>
      </c>
      <c r="AT25" s="618">
        <v>35.424599999999998</v>
      </c>
      <c r="AU25" s="618">
        <v>39.472689200000005</v>
      </c>
      <c r="AV25" s="618">
        <v>102.9473</v>
      </c>
      <c r="AW25" s="1215">
        <v>131.67430000000002</v>
      </c>
      <c r="AX25" s="1215">
        <v>138.8057</v>
      </c>
      <c r="AY25" s="1215">
        <v>164.19852280000001</v>
      </c>
      <c r="AZ25" s="1215">
        <v>297.00099999999998</v>
      </c>
      <c r="BA25" s="1215">
        <v>275.21300000000002</v>
      </c>
      <c r="BB25" s="1215">
        <v>151.40979999999999</v>
      </c>
      <c r="BC25" s="1215">
        <v>103.58329999999999</v>
      </c>
      <c r="BD25" s="1215">
        <v>184.21360540000001</v>
      </c>
      <c r="BE25" s="618">
        <v>61.265400000000007</v>
      </c>
      <c r="BF25" s="1215">
        <v>439.14870000000002</v>
      </c>
      <c r="BG25" s="1215">
        <v>547.94809999999995</v>
      </c>
      <c r="BH25" s="1215">
        <v>660.07865930000003</v>
      </c>
      <c r="BI25" s="1215">
        <v>1090.3497</v>
      </c>
      <c r="BJ25" s="1215">
        <v>905.91880000000003</v>
      </c>
      <c r="BK25" s="618">
        <v>349.15140000000002</v>
      </c>
      <c r="BL25" s="618">
        <v>114.20878</v>
      </c>
      <c r="BM25" s="618">
        <v>106.3496225</v>
      </c>
      <c r="BN25" s="618">
        <v>164.21270000000001</v>
      </c>
      <c r="BO25" s="1215">
        <v>570.82300000000009</v>
      </c>
      <c r="BP25" s="1215">
        <v>686.75379999999996</v>
      </c>
      <c r="BQ25" s="1215">
        <v>824.2771821</v>
      </c>
      <c r="BR25" s="1215">
        <v>1387.3507</v>
      </c>
      <c r="BS25" s="1215">
        <v>1181.1318000000001</v>
      </c>
      <c r="BT25" s="618">
        <v>500.56119999999999</v>
      </c>
      <c r="BU25" s="618">
        <v>217.79208</v>
      </c>
      <c r="BV25" s="618">
        <v>290.56322790000002</v>
      </c>
      <c r="BW25" s="618">
        <v>95.490800000000007</v>
      </c>
      <c r="BX25" s="1215">
        <v>125.12560000000001</v>
      </c>
      <c r="BY25" s="1215">
        <v>171.29079999999999</v>
      </c>
      <c r="BZ25" s="1215">
        <v>247.63297050000003</v>
      </c>
      <c r="CA25" s="1215">
        <v>366.608</v>
      </c>
      <c r="CB25" s="1215">
        <v>566.12869999999998</v>
      </c>
      <c r="CC25" s="618">
        <v>686.20450000000005</v>
      </c>
      <c r="CD25" s="618">
        <v>740.38347499999998</v>
      </c>
      <c r="CE25" s="618">
        <v>768.73920280000004</v>
      </c>
      <c r="CF25" s="618">
        <v>259.70350000000002</v>
      </c>
      <c r="CG25" s="1215">
        <v>695.94860000000006</v>
      </c>
      <c r="CH25" s="1215">
        <v>858.04459999999995</v>
      </c>
      <c r="CI25" s="1215">
        <v>1071.9101525999999</v>
      </c>
      <c r="CJ25" s="1215">
        <v>1753.9586999999999</v>
      </c>
      <c r="CK25" s="1215">
        <v>1747.2605000000001</v>
      </c>
      <c r="CL25" s="618">
        <v>1186.7656999999999</v>
      </c>
      <c r="CM25" s="618">
        <v>958.17555500000003</v>
      </c>
      <c r="CN25" s="618">
        <v>1059.3024307000001</v>
      </c>
      <c r="CO25" s="618">
        <v>108.2677</v>
      </c>
      <c r="CP25" s="1215">
        <v>140.21250000000001</v>
      </c>
      <c r="CQ25" s="1215">
        <v>148.8476</v>
      </c>
      <c r="CR25" s="1217">
        <v>174.2515928</v>
      </c>
      <c r="CS25" s="1217">
        <v>321.71499999999997</v>
      </c>
      <c r="CT25" s="1217">
        <v>297.38380000000001</v>
      </c>
      <c r="CU25" s="618">
        <v>154.59729999999999</v>
      </c>
      <c r="CV25" s="618">
        <v>110.41329999999999</v>
      </c>
      <c r="CW25" s="618">
        <v>192.37049200000001</v>
      </c>
      <c r="CX25" s="618">
        <v>64.686000000000007</v>
      </c>
      <c r="CY25" s="1215">
        <v>439.37610000000001</v>
      </c>
      <c r="CZ25" s="1215">
        <v>578.16899999999998</v>
      </c>
      <c r="DA25" s="1215">
        <v>699.68160490000002</v>
      </c>
      <c r="DB25" s="1215">
        <v>1133.9658999999999</v>
      </c>
      <c r="DC25" s="1215">
        <v>923.67650000000003</v>
      </c>
      <c r="DD25" s="618">
        <v>357.16930000000002</v>
      </c>
      <c r="DE25" s="618">
        <v>116.59118000000001</v>
      </c>
      <c r="DF25" s="618">
        <v>112.49872819999999</v>
      </c>
      <c r="DG25" s="618">
        <v>172.95370000000003</v>
      </c>
      <c r="DH25" s="1215">
        <v>579.58860000000004</v>
      </c>
      <c r="DI25" s="1215">
        <v>727.01659999999993</v>
      </c>
      <c r="DJ25" s="1215">
        <v>873.93319770000005</v>
      </c>
      <c r="DK25" s="1215">
        <v>1455.6808999999998</v>
      </c>
      <c r="DL25" s="1215">
        <v>1221.0603000000001</v>
      </c>
      <c r="DM25" s="618">
        <v>511.76660000000004</v>
      </c>
      <c r="DN25" s="618">
        <v>227.00448</v>
      </c>
      <c r="DO25" s="618">
        <v>304.86922019999997</v>
      </c>
      <c r="DP25" s="618">
        <v>132.90880000000001</v>
      </c>
      <c r="DQ25" s="1215">
        <v>155.50800000000001</v>
      </c>
      <c r="DR25" s="1215">
        <v>193.19319999999999</v>
      </c>
      <c r="DS25" s="1215">
        <v>268.16952930000002</v>
      </c>
      <c r="DT25" s="1215">
        <v>388.77820000000003</v>
      </c>
      <c r="DU25" s="1215">
        <v>595.79999999999995</v>
      </c>
      <c r="DV25" s="618">
        <v>716.29570000000001</v>
      </c>
      <c r="DW25" s="618">
        <v>766.59567500000003</v>
      </c>
      <c r="DX25" s="618">
        <v>793.90589970000008</v>
      </c>
      <c r="DY25" s="618">
        <v>305.86250000000007</v>
      </c>
      <c r="DZ25" s="1215">
        <v>735.09660000000008</v>
      </c>
      <c r="EA25" s="1215">
        <v>920.20979999999997</v>
      </c>
      <c r="EB25" s="1215">
        <v>1142.102727</v>
      </c>
      <c r="EC25" s="1215">
        <v>1844.4590999999998</v>
      </c>
      <c r="ED25" s="1215">
        <v>1816.8603000000001</v>
      </c>
      <c r="EE25" s="1215">
        <v>1228.0623000000001</v>
      </c>
      <c r="EF25" s="1215">
        <v>993.60015500000009</v>
      </c>
      <c r="EG25" s="1215">
        <v>1098.7751198999999</v>
      </c>
    </row>
    <row r="26" spans="1:137" ht="15" customHeight="1" x14ac:dyDescent="0.2">
      <c r="A26" s="1210">
        <v>19</v>
      </c>
      <c r="B26" s="1203" t="s">
        <v>73</v>
      </c>
      <c r="C26" s="618">
        <v>219.8288</v>
      </c>
      <c r="D26" s="618">
        <v>505.52379999999994</v>
      </c>
      <c r="E26" s="1215">
        <v>689.92349999999999</v>
      </c>
      <c r="F26" s="1215">
        <v>377.4535611</v>
      </c>
      <c r="G26" s="1216">
        <v>278.32060000000001</v>
      </c>
      <c r="H26" s="1216">
        <v>380.41050000000001</v>
      </c>
      <c r="I26" s="1216">
        <v>312.26170000000002</v>
      </c>
      <c r="J26" s="1216">
        <v>520.127745</v>
      </c>
      <c r="K26" s="1216">
        <v>514.68002379999996</v>
      </c>
      <c r="L26" s="618">
        <v>51.830800000000004</v>
      </c>
      <c r="M26" s="618">
        <v>21.735900000000001</v>
      </c>
      <c r="N26" s="1215">
        <v>17.142299999999999</v>
      </c>
      <c r="O26" s="1215">
        <v>18.481280000000002</v>
      </c>
      <c r="P26" s="1216">
        <v>15.0501</v>
      </c>
      <c r="Q26" s="1216">
        <v>14.090900000000001</v>
      </c>
      <c r="R26" s="1215">
        <v>11.582000000000001</v>
      </c>
      <c r="S26" s="1215">
        <v>17.956945699999999</v>
      </c>
      <c r="T26" s="1215">
        <v>13.7557606</v>
      </c>
      <c r="U26" s="618">
        <v>271.65960000000001</v>
      </c>
      <c r="V26" s="618">
        <v>527.25969999999995</v>
      </c>
      <c r="W26" s="1215">
        <v>707.06579999999997</v>
      </c>
      <c r="X26" s="1215">
        <v>395.93484110000003</v>
      </c>
      <c r="Y26" s="1215">
        <v>293.3707</v>
      </c>
      <c r="Z26" s="1215">
        <v>394.50139999999999</v>
      </c>
      <c r="AA26" s="1215">
        <v>323.84370000000001</v>
      </c>
      <c r="AB26" s="1215">
        <v>538.08469070000001</v>
      </c>
      <c r="AC26" s="1215">
        <v>528.43578439999999</v>
      </c>
      <c r="AD26" s="618">
        <v>831.88199999999995</v>
      </c>
      <c r="AE26" s="618">
        <v>668.46209999999996</v>
      </c>
      <c r="AF26" s="1215">
        <v>621.41480000000001</v>
      </c>
      <c r="AG26" s="1215">
        <v>580.16729339999995</v>
      </c>
      <c r="AH26" s="1215">
        <v>552.88620000000003</v>
      </c>
      <c r="AI26" s="1215">
        <v>573.31529999999998</v>
      </c>
      <c r="AJ26" s="1215">
        <v>594.44970000000001</v>
      </c>
      <c r="AK26" s="1215">
        <v>666.24491160000002</v>
      </c>
      <c r="AL26" s="1215">
        <v>761.63390949999996</v>
      </c>
      <c r="AM26" s="618">
        <v>1103.5416</v>
      </c>
      <c r="AN26" s="618">
        <v>1195.7217999999998</v>
      </c>
      <c r="AO26" s="1215">
        <v>1328.4805999999999</v>
      </c>
      <c r="AP26" s="1215">
        <v>976.10213449999992</v>
      </c>
      <c r="AQ26" s="1215">
        <v>846.25690000000009</v>
      </c>
      <c r="AR26" s="1215">
        <v>967.81669999999997</v>
      </c>
      <c r="AS26" s="618">
        <v>918.29340000000002</v>
      </c>
      <c r="AT26" s="618">
        <v>1204.3296023</v>
      </c>
      <c r="AU26" s="618">
        <v>1290.0696938999999</v>
      </c>
      <c r="AV26" s="618">
        <v>1616.4256</v>
      </c>
      <c r="AW26" s="1215">
        <v>1465.5686000000001</v>
      </c>
      <c r="AX26" s="1215">
        <v>756.77329999999995</v>
      </c>
      <c r="AY26" s="1215">
        <v>579.8143546</v>
      </c>
      <c r="AZ26" s="1215">
        <v>560.2713</v>
      </c>
      <c r="BA26" s="1215">
        <v>617.93939999999998</v>
      </c>
      <c r="BB26" s="1215">
        <v>625.06819999999993</v>
      </c>
      <c r="BC26" s="1215">
        <v>545.00871459999996</v>
      </c>
      <c r="BD26" s="1215">
        <v>55.862079600000001</v>
      </c>
      <c r="BE26" s="618">
        <v>45.905200000000001</v>
      </c>
      <c r="BF26" s="1215">
        <v>76.857100000000003</v>
      </c>
      <c r="BG26" s="1215">
        <v>94.489900000000006</v>
      </c>
      <c r="BH26" s="1215">
        <v>75.8306951</v>
      </c>
      <c r="BI26" s="1215">
        <v>61.977599999999995</v>
      </c>
      <c r="BJ26" s="1215">
        <v>54.561999999999998</v>
      </c>
      <c r="BK26" s="618">
        <v>57.202999999999996</v>
      </c>
      <c r="BL26" s="618">
        <v>51.9083307</v>
      </c>
      <c r="BM26" s="618">
        <v>698.01928450000003</v>
      </c>
      <c r="BN26" s="618">
        <v>1662.3308</v>
      </c>
      <c r="BO26" s="1215">
        <v>1542.4257</v>
      </c>
      <c r="BP26" s="1215">
        <v>851.26319999999998</v>
      </c>
      <c r="BQ26" s="1215">
        <v>655.64504969999996</v>
      </c>
      <c r="BR26" s="1215">
        <v>622.24890000000005</v>
      </c>
      <c r="BS26" s="1215">
        <v>672.50139999999999</v>
      </c>
      <c r="BT26" s="618">
        <v>682.27119999999991</v>
      </c>
      <c r="BU26" s="618">
        <v>596.91704529999993</v>
      </c>
      <c r="BV26" s="618">
        <v>753.88136410000004</v>
      </c>
      <c r="BW26" s="618">
        <v>1517.5322999999999</v>
      </c>
      <c r="BX26" s="1215">
        <v>1882.9341000000002</v>
      </c>
      <c r="BY26" s="1215">
        <v>2218.3735999999999</v>
      </c>
      <c r="BZ26" s="1215">
        <v>2395.0741398</v>
      </c>
      <c r="CA26" s="1215">
        <v>2600.8649</v>
      </c>
      <c r="CB26" s="1215">
        <v>2717.6086999999998</v>
      </c>
      <c r="CC26" s="618">
        <v>2840.3748000000001</v>
      </c>
      <c r="CD26" s="618">
        <v>2935.2038435999998</v>
      </c>
      <c r="CE26" s="618">
        <v>2992.6229999000002</v>
      </c>
      <c r="CF26" s="618">
        <v>3179.8630999999996</v>
      </c>
      <c r="CG26" s="1215">
        <v>3425.3598000000002</v>
      </c>
      <c r="CH26" s="1215">
        <v>3069.6367999999998</v>
      </c>
      <c r="CI26" s="1215">
        <v>3050.7191895000001</v>
      </c>
      <c r="CJ26" s="1215">
        <v>3223.1138000000001</v>
      </c>
      <c r="CK26" s="1215">
        <v>3390.1100999999999</v>
      </c>
      <c r="CL26" s="618">
        <v>3522.6459999999997</v>
      </c>
      <c r="CM26" s="618">
        <v>3532.1208889</v>
      </c>
      <c r="CN26" s="618">
        <v>3746.5043640000004</v>
      </c>
      <c r="CO26" s="618">
        <v>1836.2544</v>
      </c>
      <c r="CP26" s="1215">
        <v>1971.0924</v>
      </c>
      <c r="CQ26" s="1215">
        <v>1446.6967999999999</v>
      </c>
      <c r="CR26" s="1217">
        <v>957.2679157</v>
      </c>
      <c r="CS26" s="1217">
        <v>838.59190000000001</v>
      </c>
      <c r="CT26" s="1217">
        <v>998.34990000000005</v>
      </c>
      <c r="CU26" s="618">
        <v>937.32989999999995</v>
      </c>
      <c r="CV26" s="618">
        <v>1065.1364596000001</v>
      </c>
      <c r="CW26" s="618">
        <v>570.54210339999997</v>
      </c>
      <c r="CX26" s="618">
        <v>97.736000000000004</v>
      </c>
      <c r="CY26" s="1215">
        <v>98.593000000000004</v>
      </c>
      <c r="CZ26" s="1215">
        <v>111.6322</v>
      </c>
      <c r="DA26" s="1215">
        <v>94.311975099999998</v>
      </c>
      <c r="DB26" s="1215">
        <v>77.027699999999996</v>
      </c>
      <c r="DC26" s="1215">
        <v>68.652900000000002</v>
      </c>
      <c r="DD26" s="618">
        <v>68.784999999999997</v>
      </c>
      <c r="DE26" s="618">
        <v>69.865276399999999</v>
      </c>
      <c r="DF26" s="618">
        <v>711.77504510000006</v>
      </c>
      <c r="DG26" s="618">
        <v>1933.9904000000001</v>
      </c>
      <c r="DH26" s="1215">
        <v>2069.6853999999998</v>
      </c>
      <c r="DI26" s="1215">
        <v>1558.329</v>
      </c>
      <c r="DJ26" s="1215">
        <v>1051.5798907999999</v>
      </c>
      <c r="DK26" s="1215">
        <v>915.61959999999999</v>
      </c>
      <c r="DL26" s="1215">
        <v>1067.0028</v>
      </c>
      <c r="DM26" s="618">
        <v>1006.1148999999999</v>
      </c>
      <c r="DN26" s="618">
        <v>1135.0017360000002</v>
      </c>
      <c r="DO26" s="618">
        <v>1282.3171485</v>
      </c>
      <c r="DP26" s="618">
        <v>2349.4142999999999</v>
      </c>
      <c r="DQ26" s="1215">
        <v>2551.3962000000001</v>
      </c>
      <c r="DR26" s="1215">
        <v>2839.7883999999999</v>
      </c>
      <c r="DS26" s="1215">
        <v>2975.2414331999998</v>
      </c>
      <c r="DT26" s="1215">
        <v>3153.7511</v>
      </c>
      <c r="DU26" s="1215">
        <v>3290.924</v>
      </c>
      <c r="DV26" s="618">
        <v>3434.8245000000002</v>
      </c>
      <c r="DW26" s="618">
        <v>3601.4487552000001</v>
      </c>
      <c r="DX26" s="618">
        <v>3754.2569094</v>
      </c>
      <c r="DY26" s="618">
        <v>4283.4047</v>
      </c>
      <c r="DZ26" s="1215">
        <v>4621.0815999999995</v>
      </c>
      <c r="EA26" s="1215">
        <v>4398.1174000000001</v>
      </c>
      <c r="EB26" s="1215">
        <v>4026.8213239999995</v>
      </c>
      <c r="EC26" s="1215">
        <v>4069.3706999999999</v>
      </c>
      <c r="ED26" s="1215">
        <v>4357.9268000000002</v>
      </c>
      <c r="EE26" s="1215">
        <v>4440.9394000000002</v>
      </c>
      <c r="EF26" s="1215">
        <v>4736.4504912000002</v>
      </c>
      <c r="EG26" s="1215">
        <v>5036.5740579000003</v>
      </c>
    </row>
    <row r="27" spans="1:137" ht="15" customHeight="1" x14ac:dyDescent="0.2">
      <c r="A27" s="1210">
        <v>20</v>
      </c>
      <c r="B27" s="1203" t="s">
        <v>54</v>
      </c>
      <c r="C27" s="618">
        <v>9.1999999999999998E-2</v>
      </c>
      <c r="D27" s="618">
        <v>0.10390000000000001</v>
      </c>
      <c r="E27" s="1215">
        <v>0.1145</v>
      </c>
      <c r="F27" s="1215">
        <v>0.13489999999999999</v>
      </c>
      <c r="G27" s="1216">
        <v>1.83E-2</v>
      </c>
      <c r="H27" s="1216">
        <v>0</v>
      </c>
      <c r="I27" s="1216">
        <v>0</v>
      </c>
      <c r="J27" s="1216">
        <v>0</v>
      </c>
      <c r="K27" s="1216">
        <v>0</v>
      </c>
      <c r="L27" s="618">
        <v>5.0723000000000003</v>
      </c>
      <c r="M27" s="618">
        <v>2.891</v>
      </c>
      <c r="N27" s="1215">
        <v>3.1947000000000001</v>
      </c>
      <c r="O27" s="1215">
        <v>2.4199000000000002</v>
      </c>
      <c r="P27" s="1216">
        <v>0.13519999999999999</v>
      </c>
      <c r="Q27" s="1216">
        <v>0</v>
      </c>
      <c r="R27" s="1215">
        <v>0</v>
      </c>
      <c r="S27" s="1215">
        <v>0</v>
      </c>
      <c r="T27" s="1215">
        <v>0</v>
      </c>
      <c r="U27" s="618">
        <v>5.1642999999999999</v>
      </c>
      <c r="V27" s="618">
        <v>2.9948999999999999</v>
      </c>
      <c r="W27" s="1215">
        <v>3.3092000000000001</v>
      </c>
      <c r="X27" s="1215">
        <v>2.5548000000000002</v>
      </c>
      <c r="Y27" s="1215">
        <v>0.1535</v>
      </c>
      <c r="Z27" s="1215">
        <v>0</v>
      </c>
      <c r="AA27" s="1215">
        <v>0</v>
      </c>
      <c r="AB27" s="1215">
        <v>0</v>
      </c>
      <c r="AC27" s="1215">
        <v>0</v>
      </c>
      <c r="AD27" s="618">
        <v>25.410900000000002</v>
      </c>
      <c r="AE27" s="618">
        <v>13.9918</v>
      </c>
      <c r="AF27" s="1215">
        <v>8.0721000000000007</v>
      </c>
      <c r="AG27" s="1215">
        <v>5.2632000000000003</v>
      </c>
      <c r="AH27" s="1216">
        <v>3.7705000000000002</v>
      </c>
      <c r="AI27" s="1216">
        <v>3.1345999999999998</v>
      </c>
      <c r="AJ27" s="1215">
        <v>2.2863000000000002</v>
      </c>
      <c r="AK27" s="1215">
        <v>2.0354999999999999</v>
      </c>
      <c r="AL27" s="1215">
        <v>1.5196000000000001</v>
      </c>
      <c r="AM27" s="618">
        <v>30.575200000000002</v>
      </c>
      <c r="AN27" s="618">
        <v>16.986699999999999</v>
      </c>
      <c r="AO27" s="1215">
        <v>11.381300000000001</v>
      </c>
      <c r="AP27" s="1215">
        <v>7.8180000000000005</v>
      </c>
      <c r="AQ27" s="1215">
        <v>3.9240000000000004</v>
      </c>
      <c r="AR27" s="1215">
        <v>3.1345999999999998</v>
      </c>
      <c r="AS27" s="618">
        <v>2.2863000000000002</v>
      </c>
      <c r="AT27" s="618">
        <v>2.0354999999999999</v>
      </c>
      <c r="AU27" s="618">
        <v>1.5196000000000001</v>
      </c>
      <c r="AV27" s="618">
        <v>25.065300000000001</v>
      </c>
      <c r="AW27" s="1215">
        <v>10.241800000000001</v>
      </c>
      <c r="AX27" s="1215">
        <v>12.337200000000001</v>
      </c>
      <c r="AY27" s="1215">
        <v>12.0913</v>
      </c>
      <c r="AZ27" s="1215">
        <v>2.2503000000000002</v>
      </c>
      <c r="BA27" s="1215">
        <v>6.8400000000000002E-2</v>
      </c>
      <c r="BB27" s="1215">
        <v>1.17E-2</v>
      </c>
      <c r="BC27" s="1215">
        <v>2.5999999999999999E-3</v>
      </c>
      <c r="BD27" s="1215">
        <v>0</v>
      </c>
      <c r="BE27" s="618">
        <v>34.862000000000002</v>
      </c>
      <c r="BF27" s="1215">
        <v>25.207700000000003</v>
      </c>
      <c r="BG27" s="1215">
        <v>27.786099999999998</v>
      </c>
      <c r="BH27" s="1215">
        <v>29.998200000000004</v>
      </c>
      <c r="BI27" s="1215">
        <v>1.7665</v>
      </c>
      <c r="BJ27" s="1215">
        <v>0</v>
      </c>
      <c r="BK27" s="618">
        <v>0</v>
      </c>
      <c r="BL27" s="618">
        <v>0</v>
      </c>
      <c r="BM27" s="618">
        <v>1.197E-4</v>
      </c>
      <c r="BN27" s="618">
        <v>59.927300000000002</v>
      </c>
      <c r="BO27" s="1215">
        <v>35.4495</v>
      </c>
      <c r="BP27" s="1215">
        <v>40.1233</v>
      </c>
      <c r="BQ27" s="1215">
        <v>42.089500000000001</v>
      </c>
      <c r="BR27" s="1215">
        <v>4.0167999999999999</v>
      </c>
      <c r="BS27" s="1215">
        <v>6.8400000000000002E-2</v>
      </c>
      <c r="BT27" s="618">
        <v>1.17E-2</v>
      </c>
      <c r="BU27" s="618">
        <v>2.5999999999999999E-3</v>
      </c>
      <c r="BV27" s="618">
        <v>1.197E-4</v>
      </c>
      <c r="BW27" s="618">
        <v>114.12950000000001</v>
      </c>
      <c r="BX27" s="1215">
        <v>114.4217</v>
      </c>
      <c r="BY27" s="1215">
        <v>105.5496</v>
      </c>
      <c r="BZ27" s="1215">
        <v>104.0331</v>
      </c>
      <c r="CA27" s="1215">
        <v>104.0849</v>
      </c>
      <c r="CB27" s="1215">
        <v>97.505899999999997</v>
      </c>
      <c r="CC27" s="618">
        <v>85.133300000000006</v>
      </c>
      <c r="CD27" s="618">
        <v>71.16449999999999</v>
      </c>
      <c r="CE27" s="618">
        <v>59.923300000000005</v>
      </c>
      <c r="CF27" s="618">
        <v>174.05680000000001</v>
      </c>
      <c r="CG27" s="1215">
        <v>149.87119999999999</v>
      </c>
      <c r="CH27" s="1215">
        <v>145.6729</v>
      </c>
      <c r="CI27" s="1215">
        <v>146.12260000000001</v>
      </c>
      <c r="CJ27" s="1215">
        <v>108.10170000000001</v>
      </c>
      <c r="CK27" s="1215">
        <v>97.574299999999994</v>
      </c>
      <c r="CL27" s="618">
        <v>85.14500000000001</v>
      </c>
      <c r="CM27" s="618">
        <v>71.167099999999991</v>
      </c>
      <c r="CN27" s="618">
        <v>59.923419700000004</v>
      </c>
      <c r="CO27" s="618">
        <v>25.157299999999999</v>
      </c>
      <c r="CP27" s="1215">
        <v>10.345700000000001</v>
      </c>
      <c r="CQ27" s="1215">
        <v>12.451700000000001</v>
      </c>
      <c r="CR27" s="1217">
        <v>12.2262</v>
      </c>
      <c r="CS27" s="1217">
        <v>2.2686000000000002</v>
      </c>
      <c r="CT27" s="1217">
        <v>6.8400000000000002E-2</v>
      </c>
      <c r="CU27" s="618">
        <v>1.17E-2</v>
      </c>
      <c r="CV27" s="618">
        <v>2.5999999999999999E-3</v>
      </c>
      <c r="CW27" s="618">
        <v>0</v>
      </c>
      <c r="CX27" s="618">
        <v>39.9343</v>
      </c>
      <c r="CY27" s="1215">
        <v>28.098700000000001</v>
      </c>
      <c r="CZ27" s="1215">
        <v>30.980799999999999</v>
      </c>
      <c r="DA27" s="1215">
        <v>32.418100000000003</v>
      </c>
      <c r="DB27" s="1215">
        <v>1.9016999999999999</v>
      </c>
      <c r="DC27" s="1215">
        <v>0</v>
      </c>
      <c r="DD27" s="618">
        <v>0</v>
      </c>
      <c r="DE27" s="618">
        <v>0</v>
      </c>
      <c r="DF27" s="618">
        <v>1.197E-4</v>
      </c>
      <c r="DG27" s="618">
        <v>65.0916</v>
      </c>
      <c r="DH27" s="1215">
        <v>38.444400000000002</v>
      </c>
      <c r="DI27" s="1215">
        <v>43.432499999999997</v>
      </c>
      <c r="DJ27" s="1215">
        <v>44.644300000000001</v>
      </c>
      <c r="DK27" s="1215">
        <v>4.1703000000000001</v>
      </c>
      <c r="DL27" s="1215">
        <v>6.8400000000000002E-2</v>
      </c>
      <c r="DM27" s="618">
        <v>1.17E-2</v>
      </c>
      <c r="DN27" s="618">
        <v>2.5999999999999999E-3</v>
      </c>
      <c r="DO27" s="618">
        <v>1.197E-4</v>
      </c>
      <c r="DP27" s="618">
        <v>139.54040000000001</v>
      </c>
      <c r="DQ27" s="1215">
        <v>128.4135</v>
      </c>
      <c r="DR27" s="1215">
        <v>113.6217</v>
      </c>
      <c r="DS27" s="1215">
        <v>109.2963</v>
      </c>
      <c r="DT27" s="1215">
        <v>107.8554</v>
      </c>
      <c r="DU27" s="1215">
        <v>100.6405</v>
      </c>
      <c r="DV27" s="618">
        <v>87.419600000000003</v>
      </c>
      <c r="DW27" s="618">
        <v>73.199999999999989</v>
      </c>
      <c r="DX27" s="618">
        <v>61.442900000000002</v>
      </c>
      <c r="DY27" s="618">
        <v>204.63200000000001</v>
      </c>
      <c r="DZ27" s="1215">
        <v>166.8579</v>
      </c>
      <c r="EA27" s="1215">
        <v>157.05420000000001</v>
      </c>
      <c r="EB27" s="1215">
        <v>153.94060000000002</v>
      </c>
      <c r="EC27" s="1215">
        <v>112.0257</v>
      </c>
      <c r="ED27" s="1215">
        <v>100.7089</v>
      </c>
      <c r="EE27" s="1215">
        <v>87.431300000000007</v>
      </c>
      <c r="EF27" s="1215">
        <v>73.20259999999999</v>
      </c>
      <c r="EG27" s="1215">
        <v>61.443019700000001</v>
      </c>
    </row>
    <row r="28" spans="1:137" ht="15" customHeight="1" x14ac:dyDescent="0.2">
      <c r="A28" s="1210">
        <v>21</v>
      </c>
      <c r="B28" s="1203" t="s">
        <v>55</v>
      </c>
      <c r="C28" s="618">
        <v>1002.7864</v>
      </c>
      <c r="D28" s="618">
        <v>1379.8367000000001</v>
      </c>
      <c r="E28" s="1215">
        <v>2594.6579999999999</v>
      </c>
      <c r="F28" s="1215">
        <v>4673.7213601000003</v>
      </c>
      <c r="G28" s="1216">
        <v>5585.1238000000003</v>
      </c>
      <c r="H28" s="1216">
        <v>6736.6127999999999</v>
      </c>
      <c r="I28" s="1216">
        <v>7329.7563</v>
      </c>
      <c r="J28" s="1216">
        <v>7253.4727303</v>
      </c>
      <c r="K28" s="1216">
        <v>9109.8850559999992</v>
      </c>
      <c r="L28" s="618">
        <v>282.13510000000002</v>
      </c>
      <c r="M28" s="618">
        <v>555.28750000000002</v>
      </c>
      <c r="N28" s="1215">
        <v>638.69209999999998</v>
      </c>
      <c r="O28" s="1215">
        <v>449.23843670000002</v>
      </c>
      <c r="P28" s="1216">
        <v>547.01689999999996</v>
      </c>
      <c r="Q28" s="1216">
        <v>578.78240000000005</v>
      </c>
      <c r="R28" s="1215">
        <v>745.41219999999998</v>
      </c>
      <c r="S28" s="1215">
        <v>1335.5351324000001</v>
      </c>
      <c r="T28" s="1215">
        <v>2245.4125116999999</v>
      </c>
      <c r="U28" s="618">
        <v>1284.9214999999999</v>
      </c>
      <c r="V28" s="618">
        <v>1935.1242000000002</v>
      </c>
      <c r="W28" s="1215">
        <v>3233.3500999999997</v>
      </c>
      <c r="X28" s="1215">
        <v>5122.9597968000007</v>
      </c>
      <c r="Y28" s="1215">
        <v>6132.1406999999999</v>
      </c>
      <c r="Z28" s="1215">
        <v>7315.3951999999999</v>
      </c>
      <c r="AA28" s="1215">
        <v>8075.1684999999998</v>
      </c>
      <c r="AB28" s="1215">
        <v>8589.0078627000003</v>
      </c>
      <c r="AC28" s="1215">
        <v>11355.297567699999</v>
      </c>
      <c r="AD28" s="618">
        <v>3007.3852000000002</v>
      </c>
      <c r="AE28" s="618">
        <v>3351.7797</v>
      </c>
      <c r="AF28" s="1215">
        <v>3661.4065000000001</v>
      </c>
      <c r="AG28" s="1215">
        <v>4914.6940667999997</v>
      </c>
      <c r="AH28" s="1216">
        <v>7982.2862999999998</v>
      </c>
      <c r="AI28" s="1216">
        <v>11611.1486</v>
      </c>
      <c r="AJ28" s="1215">
        <v>15459.288200000001</v>
      </c>
      <c r="AK28" s="1215">
        <v>19876.702388999998</v>
      </c>
      <c r="AL28" s="1215">
        <v>22034.827519800001</v>
      </c>
      <c r="AM28" s="618">
        <v>4292.3067000000001</v>
      </c>
      <c r="AN28" s="618">
        <v>5286.9039000000002</v>
      </c>
      <c r="AO28" s="1215">
        <v>6894.7565999999997</v>
      </c>
      <c r="AP28" s="1215">
        <v>10037.6538636</v>
      </c>
      <c r="AQ28" s="1215">
        <v>14114.427</v>
      </c>
      <c r="AR28" s="1215">
        <v>18926.543799999999</v>
      </c>
      <c r="AS28" s="618">
        <v>23534.456700000002</v>
      </c>
      <c r="AT28" s="618">
        <v>28465.710251699998</v>
      </c>
      <c r="AU28" s="618">
        <v>33390.125087499997</v>
      </c>
      <c r="AV28" s="618">
        <v>1994.7193000000002</v>
      </c>
      <c r="AW28" s="1215">
        <v>1950.8810000000001</v>
      </c>
      <c r="AX28" s="1215">
        <v>2035.8822999999998</v>
      </c>
      <c r="AY28" s="1215">
        <v>1533.5122199999996</v>
      </c>
      <c r="AZ28" s="1215">
        <v>2554.2388999999994</v>
      </c>
      <c r="BA28" s="1215">
        <v>2320.6150000000007</v>
      </c>
      <c r="BB28" s="1215">
        <v>2499.0359999999991</v>
      </c>
      <c r="BC28" s="1215">
        <v>3084.6315258</v>
      </c>
      <c r="BD28" s="1215">
        <v>10270.396601099999</v>
      </c>
      <c r="BE28" s="618">
        <v>1785.8359</v>
      </c>
      <c r="BF28" s="1215">
        <v>1643.1532000000002</v>
      </c>
      <c r="BG28" s="1215">
        <v>1837.3432</v>
      </c>
      <c r="BH28" s="1215">
        <v>3487.3904231000001</v>
      </c>
      <c r="BI28" s="1215">
        <v>2279.7583999999997</v>
      </c>
      <c r="BJ28" s="1215">
        <v>4155.9724999999999</v>
      </c>
      <c r="BK28" s="618">
        <v>6018.2903000000006</v>
      </c>
      <c r="BL28" s="618">
        <v>8950.6064836000005</v>
      </c>
      <c r="BM28" s="618">
        <v>3831.6557698000001</v>
      </c>
      <c r="BN28" s="618">
        <v>3780.5552000000002</v>
      </c>
      <c r="BO28" s="1215">
        <v>3594.0342000000001</v>
      </c>
      <c r="BP28" s="1215">
        <v>3873.2254999999996</v>
      </c>
      <c r="BQ28" s="1215">
        <v>5020.9026431000002</v>
      </c>
      <c r="BR28" s="1215">
        <v>4833.9972999999991</v>
      </c>
      <c r="BS28" s="1215">
        <v>6476.5875000000005</v>
      </c>
      <c r="BT28" s="618">
        <v>8517.3263000000006</v>
      </c>
      <c r="BU28" s="618">
        <v>12035.2380094</v>
      </c>
      <c r="BV28" s="618">
        <v>14102.052370899999</v>
      </c>
      <c r="BW28" s="618">
        <v>2665.7409000000002</v>
      </c>
      <c r="BX28" s="1215">
        <v>3986.1722</v>
      </c>
      <c r="BY28" s="1215">
        <v>5057.3826999999992</v>
      </c>
      <c r="BZ28" s="1215">
        <v>5956.5784890000004</v>
      </c>
      <c r="CA28" s="1215">
        <v>6405.7651999999998</v>
      </c>
      <c r="CB28" s="1215">
        <v>7586.2900000000009</v>
      </c>
      <c r="CC28" s="618">
        <v>8582.9459000000006</v>
      </c>
      <c r="CD28" s="618">
        <v>9753.2198809000001</v>
      </c>
      <c r="CE28" s="618">
        <v>11267.4594755</v>
      </c>
      <c r="CF28" s="618">
        <v>6446.2961000000005</v>
      </c>
      <c r="CG28" s="1215">
        <v>7580.2064</v>
      </c>
      <c r="CH28" s="1215">
        <v>8930.6081999999988</v>
      </c>
      <c r="CI28" s="1215">
        <v>10977.481132100002</v>
      </c>
      <c r="CJ28" s="1215">
        <v>11239.762499999999</v>
      </c>
      <c r="CK28" s="1215">
        <v>14062.877500000002</v>
      </c>
      <c r="CL28" s="618">
        <v>17100.272199999999</v>
      </c>
      <c r="CM28" s="618">
        <v>21788.4578903</v>
      </c>
      <c r="CN28" s="618">
        <v>25369.511846399997</v>
      </c>
      <c r="CO28" s="618">
        <v>2997.5057000000002</v>
      </c>
      <c r="CP28" s="1215">
        <v>3330.7177000000001</v>
      </c>
      <c r="CQ28" s="1215">
        <v>4630.5402999999997</v>
      </c>
      <c r="CR28" s="1217">
        <v>6207.2335800999999</v>
      </c>
      <c r="CS28" s="1217">
        <v>8139.3626999999997</v>
      </c>
      <c r="CT28" s="1217">
        <v>9057.2278000000006</v>
      </c>
      <c r="CU28" s="618">
        <v>9828.7922999999992</v>
      </c>
      <c r="CV28" s="618">
        <v>10338.104256099999</v>
      </c>
      <c r="CW28" s="618">
        <v>19380.2816571</v>
      </c>
      <c r="CX28" s="618">
        <v>2067.971</v>
      </c>
      <c r="CY28" s="1215">
        <v>2198.4407000000001</v>
      </c>
      <c r="CZ28" s="1215">
        <v>2476.0353</v>
      </c>
      <c r="DA28" s="1215">
        <v>3936.6288598000001</v>
      </c>
      <c r="DB28" s="1215">
        <v>2826.7752999999998</v>
      </c>
      <c r="DC28" s="1215">
        <v>4734.7548999999999</v>
      </c>
      <c r="DD28" s="618">
        <v>6763.7025000000003</v>
      </c>
      <c r="DE28" s="618">
        <v>10286.141616000001</v>
      </c>
      <c r="DF28" s="618">
        <v>6077.0682815</v>
      </c>
      <c r="DG28" s="618">
        <v>5065.4767000000002</v>
      </c>
      <c r="DH28" s="1215">
        <v>5529.1584000000003</v>
      </c>
      <c r="DI28" s="1215">
        <v>7106.5756000000001</v>
      </c>
      <c r="DJ28" s="1215">
        <v>10143.8624399</v>
      </c>
      <c r="DK28" s="1215">
        <v>10966.137999999999</v>
      </c>
      <c r="DL28" s="1215">
        <v>13791.9827</v>
      </c>
      <c r="DM28" s="618">
        <v>16592.4948</v>
      </c>
      <c r="DN28" s="618">
        <v>20624.2458721</v>
      </c>
      <c r="DO28" s="618">
        <v>25457.3499386</v>
      </c>
      <c r="DP28" s="618">
        <v>5673.1261000000004</v>
      </c>
      <c r="DQ28" s="1215">
        <v>7337.9519</v>
      </c>
      <c r="DR28" s="1215">
        <v>8718.7891999999993</v>
      </c>
      <c r="DS28" s="1215">
        <v>10871.2725558</v>
      </c>
      <c r="DT28" s="1215">
        <v>14388.0515</v>
      </c>
      <c r="DU28" s="1215">
        <v>19197.438600000001</v>
      </c>
      <c r="DV28" s="618">
        <v>24042.234100000001</v>
      </c>
      <c r="DW28" s="618">
        <v>29629.922269899998</v>
      </c>
      <c r="DX28" s="618">
        <v>33302.286995300004</v>
      </c>
      <c r="DY28" s="618">
        <v>10738.602800000001</v>
      </c>
      <c r="DZ28" s="1215">
        <v>12867.1103</v>
      </c>
      <c r="EA28" s="1215">
        <v>15825.3649</v>
      </c>
      <c r="EB28" s="1215">
        <v>21015.134995699998</v>
      </c>
      <c r="EC28" s="1215">
        <v>25354.1895</v>
      </c>
      <c r="ED28" s="1215">
        <v>32989.421300000002</v>
      </c>
      <c r="EE28" s="1215">
        <v>40634.728900000002</v>
      </c>
      <c r="EF28" s="1215">
        <v>50254.168142000002</v>
      </c>
      <c r="EG28" s="1215">
        <v>58759.636933900008</v>
      </c>
    </row>
    <row r="29" spans="1:137" ht="15" customHeight="1" x14ac:dyDescent="0.2">
      <c r="A29" s="1210">
        <v>22</v>
      </c>
      <c r="B29" s="1203" t="s">
        <v>56</v>
      </c>
      <c r="C29" s="618">
        <v>2.5282</v>
      </c>
      <c r="D29" s="618">
        <v>2.0407000000000002</v>
      </c>
      <c r="E29" s="1215">
        <v>7.7946999999999997</v>
      </c>
      <c r="F29" s="1215">
        <v>6.5139120000000004</v>
      </c>
      <c r="G29" s="1216">
        <v>8.0386000000000006</v>
      </c>
      <c r="H29" s="1216">
        <v>8.6601999999999997</v>
      </c>
      <c r="I29" s="1216">
        <v>7.6329999999999991</v>
      </c>
      <c r="J29" s="1216">
        <v>9.5184488999999992</v>
      </c>
      <c r="K29" s="1216">
        <v>9.4829187000000008</v>
      </c>
      <c r="L29" s="618">
        <v>74.307400000000001</v>
      </c>
      <c r="M29" s="618">
        <v>24.381499999999999</v>
      </c>
      <c r="N29" s="1215">
        <v>30.452200000000001</v>
      </c>
      <c r="O29" s="1215">
        <v>50.955356299999998</v>
      </c>
      <c r="P29" s="1216">
        <v>41.419399999999996</v>
      </c>
      <c r="Q29" s="1216">
        <v>27.707000000000001</v>
      </c>
      <c r="R29" s="1215">
        <v>20.791700000000002</v>
      </c>
      <c r="S29" s="1215">
        <v>10.376544300000001</v>
      </c>
      <c r="T29" s="1215">
        <v>11.5859705</v>
      </c>
      <c r="U29" s="618">
        <v>76.835599999999999</v>
      </c>
      <c r="V29" s="618">
        <v>26.4222</v>
      </c>
      <c r="W29" s="1215">
        <v>38.246900000000004</v>
      </c>
      <c r="X29" s="1215">
        <v>57.469268299999996</v>
      </c>
      <c r="Y29" s="1215">
        <v>49.457999999999998</v>
      </c>
      <c r="Z29" s="1215">
        <v>36.367199999999997</v>
      </c>
      <c r="AA29" s="1215">
        <v>28.424700000000001</v>
      </c>
      <c r="AB29" s="1215">
        <v>19.894993200000002</v>
      </c>
      <c r="AC29" s="1215">
        <v>21.068889200000001</v>
      </c>
      <c r="AD29" s="618">
        <v>50.546799999999998</v>
      </c>
      <c r="AE29" s="618">
        <v>32.647599999999997</v>
      </c>
      <c r="AF29" s="1215">
        <v>19.737100000000002</v>
      </c>
      <c r="AG29" s="1215">
        <v>17.368421999999999</v>
      </c>
      <c r="AH29" s="1216">
        <v>16.389299999999999</v>
      </c>
      <c r="AI29" s="1216">
        <v>17.881</v>
      </c>
      <c r="AJ29" s="1215">
        <v>18.679099999999998</v>
      </c>
      <c r="AK29" s="1215">
        <v>20.436690500000001</v>
      </c>
      <c r="AL29" s="1215">
        <v>21.581496600000001</v>
      </c>
      <c r="AM29" s="618">
        <v>127.38239999999999</v>
      </c>
      <c r="AN29" s="618">
        <v>59.069800000000001</v>
      </c>
      <c r="AO29" s="1215">
        <v>57.984000000000009</v>
      </c>
      <c r="AP29" s="1215">
        <v>74.837690299999991</v>
      </c>
      <c r="AQ29" s="1215">
        <v>65.84729999999999</v>
      </c>
      <c r="AR29" s="1215">
        <v>54.248199999999997</v>
      </c>
      <c r="AS29" s="618">
        <v>47.1038</v>
      </c>
      <c r="AT29" s="618">
        <v>40.331683699999999</v>
      </c>
      <c r="AU29" s="618">
        <v>42.650385800000002</v>
      </c>
      <c r="AV29" s="618">
        <v>186.17510000000001</v>
      </c>
      <c r="AW29" s="1215">
        <v>271.42419999999998</v>
      </c>
      <c r="AX29" s="1215">
        <v>412.33120000000002</v>
      </c>
      <c r="AY29" s="1215">
        <v>459.14868630000001</v>
      </c>
      <c r="AZ29" s="1215">
        <v>473.58190000000002</v>
      </c>
      <c r="BA29" s="1215">
        <v>476.47560000000004</v>
      </c>
      <c r="BB29" s="1215">
        <v>454.92099999999999</v>
      </c>
      <c r="BC29" s="1215">
        <v>611.00024789999998</v>
      </c>
      <c r="BD29" s="1215">
        <v>336.58568259999998</v>
      </c>
      <c r="BE29" s="618">
        <v>126.82259999999999</v>
      </c>
      <c r="BF29" s="1215">
        <v>200.67590000000001</v>
      </c>
      <c r="BG29" s="1215">
        <v>243.21080000000001</v>
      </c>
      <c r="BH29" s="1215">
        <v>217.27447100000001</v>
      </c>
      <c r="BI29" s="1215">
        <v>287.29300000000001</v>
      </c>
      <c r="BJ29" s="1215">
        <v>300.73630000000003</v>
      </c>
      <c r="BK29" s="618">
        <v>216.85990000000001</v>
      </c>
      <c r="BL29" s="618">
        <v>249.28357890000001</v>
      </c>
      <c r="BM29" s="618">
        <v>711.93815889999996</v>
      </c>
      <c r="BN29" s="618">
        <v>312.99770000000001</v>
      </c>
      <c r="BO29" s="1215">
        <v>472.1001</v>
      </c>
      <c r="BP29" s="1215">
        <v>655.54200000000003</v>
      </c>
      <c r="BQ29" s="1215">
        <v>676.42315729999996</v>
      </c>
      <c r="BR29" s="1215">
        <v>760.87490000000003</v>
      </c>
      <c r="BS29" s="1215">
        <v>777.21190000000001</v>
      </c>
      <c r="BT29" s="618">
        <v>671.78089999999997</v>
      </c>
      <c r="BU29" s="618">
        <v>860.28382680000004</v>
      </c>
      <c r="BV29" s="618">
        <v>1048.5238414999999</v>
      </c>
      <c r="BW29" s="618">
        <v>153.85670000000002</v>
      </c>
      <c r="BX29" s="1215">
        <v>203.4864</v>
      </c>
      <c r="BY29" s="1215">
        <v>308.58350000000002</v>
      </c>
      <c r="BZ29" s="1215">
        <v>456.67713409999999</v>
      </c>
      <c r="CA29" s="1215">
        <v>670.31449999999995</v>
      </c>
      <c r="CB29" s="1215">
        <v>868.00229999999999</v>
      </c>
      <c r="CC29" s="618">
        <v>1010.1698</v>
      </c>
      <c r="CD29" s="618">
        <v>1117.9176524</v>
      </c>
      <c r="CE29" s="618">
        <v>1258.428541</v>
      </c>
      <c r="CF29" s="618">
        <v>466.85440000000006</v>
      </c>
      <c r="CG29" s="1215">
        <v>675.5865</v>
      </c>
      <c r="CH29" s="1215">
        <v>964.1255000000001</v>
      </c>
      <c r="CI29" s="1215">
        <v>1133.1002914000001</v>
      </c>
      <c r="CJ29" s="1215">
        <v>1431.1894</v>
      </c>
      <c r="CK29" s="1215">
        <v>1645.2141999999999</v>
      </c>
      <c r="CL29" s="618">
        <v>1681.9506999999999</v>
      </c>
      <c r="CM29" s="618">
        <v>1978.2014792</v>
      </c>
      <c r="CN29" s="618">
        <v>2306.9523824999997</v>
      </c>
      <c r="CO29" s="618">
        <v>188.70330000000001</v>
      </c>
      <c r="CP29" s="1215">
        <v>273.4649</v>
      </c>
      <c r="CQ29" s="1215">
        <v>420.1259</v>
      </c>
      <c r="CR29" s="1217">
        <v>465.66259830000001</v>
      </c>
      <c r="CS29" s="1217">
        <v>481.62049999999999</v>
      </c>
      <c r="CT29" s="1217">
        <v>485.13580000000002</v>
      </c>
      <c r="CU29" s="618">
        <v>462.55399999999997</v>
      </c>
      <c r="CV29" s="618">
        <v>620.51869680000004</v>
      </c>
      <c r="CW29" s="618">
        <v>346.06860130000001</v>
      </c>
      <c r="CX29" s="618">
        <v>201.13</v>
      </c>
      <c r="CY29" s="1215">
        <v>225.0574</v>
      </c>
      <c r="CZ29" s="1215">
        <v>273.66300000000001</v>
      </c>
      <c r="DA29" s="1215">
        <v>268.22982730000001</v>
      </c>
      <c r="DB29" s="1215">
        <v>328.7124</v>
      </c>
      <c r="DC29" s="1215">
        <v>328.44330000000002</v>
      </c>
      <c r="DD29" s="618">
        <v>237.6516</v>
      </c>
      <c r="DE29" s="618">
        <v>259.66012319999999</v>
      </c>
      <c r="DF29" s="618">
        <v>723.52412939999999</v>
      </c>
      <c r="DG29" s="618">
        <v>389.83330000000001</v>
      </c>
      <c r="DH29" s="1215">
        <v>498.5222</v>
      </c>
      <c r="DI29" s="1215">
        <v>693.78890000000001</v>
      </c>
      <c r="DJ29" s="1215">
        <v>733.89242560000002</v>
      </c>
      <c r="DK29" s="1215">
        <v>810.3329</v>
      </c>
      <c r="DL29" s="1215">
        <v>813.57910000000004</v>
      </c>
      <c r="DM29" s="618">
        <v>700.2056</v>
      </c>
      <c r="DN29" s="618">
        <v>880.17882000000009</v>
      </c>
      <c r="DO29" s="618">
        <v>1069.5927306999999</v>
      </c>
      <c r="DP29" s="618">
        <v>204.40350000000001</v>
      </c>
      <c r="DQ29" s="1215">
        <v>236.13399999999999</v>
      </c>
      <c r="DR29" s="1215">
        <v>328.32060000000001</v>
      </c>
      <c r="DS29" s="1215">
        <v>474.0455561</v>
      </c>
      <c r="DT29" s="1215">
        <v>686.7038</v>
      </c>
      <c r="DU29" s="1215">
        <v>885.88329999999996</v>
      </c>
      <c r="DV29" s="618">
        <v>1028.8489</v>
      </c>
      <c r="DW29" s="618">
        <v>1138.3543428999999</v>
      </c>
      <c r="DX29" s="618">
        <v>1280.0100376</v>
      </c>
      <c r="DY29" s="618">
        <v>594.23680000000002</v>
      </c>
      <c r="DZ29" s="1215">
        <v>734.65620000000001</v>
      </c>
      <c r="EA29" s="1215">
        <v>1022.1094000000001</v>
      </c>
      <c r="EB29" s="1215">
        <v>1207.9379816999999</v>
      </c>
      <c r="EC29" s="1215">
        <v>1497.0367000000001</v>
      </c>
      <c r="ED29" s="1215">
        <v>1699.4623999999999</v>
      </c>
      <c r="EE29" s="1215">
        <v>1729.0545</v>
      </c>
      <c r="EF29" s="1215">
        <v>2018.5331629</v>
      </c>
      <c r="EG29" s="1215">
        <v>2349.6027683000002</v>
      </c>
    </row>
    <row r="30" spans="1:137" ht="15" customHeight="1" x14ac:dyDescent="0.2">
      <c r="A30" s="1210">
        <v>23</v>
      </c>
      <c r="B30" s="1203" t="s">
        <v>57</v>
      </c>
      <c r="C30" s="618">
        <v>141.99590000000001</v>
      </c>
      <c r="D30" s="618">
        <v>218.4119</v>
      </c>
      <c r="E30" s="1215">
        <v>42.746599999999994</v>
      </c>
      <c r="F30" s="1215">
        <v>62.7262573</v>
      </c>
      <c r="G30" s="1216">
        <v>82.623099999999994</v>
      </c>
      <c r="H30" s="1216">
        <v>95.729500000000002</v>
      </c>
      <c r="I30" s="1216">
        <v>94.884599999999992</v>
      </c>
      <c r="J30" s="1216">
        <v>132.2558286</v>
      </c>
      <c r="K30" s="1216">
        <v>242.51894379999999</v>
      </c>
      <c r="L30" s="618">
        <v>63.8249</v>
      </c>
      <c r="M30" s="618">
        <v>34.7027</v>
      </c>
      <c r="N30" s="1215">
        <v>61.4377</v>
      </c>
      <c r="O30" s="1215">
        <v>28.840003899999999</v>
      </c>
      <c r="P30" s="1216">
        <v>38.312800000000003</v>
      </c>
      <c r="Q30" s="1216">
        <v>31.194400000000002</v>
      </c>
      <c r="R30" s="1215">
        <v>30.265000000000001</v>
      </c>
      <c r="S30" s="1215">
        <v>49.802255899999999</v>
      </c>
      <c r="T30" s="1215">
        <v>49.148508200000002</v>
      </c>
      <c r="U30" s="618">
        <v>205.82080000000002</v>
      </c>
      <c r="V30" s="618">
        <v>253.1146</v>
      </c>
      <c r="W30" s="1215">
        <v>104.18429999999999</v>
      </c>
      <c r="X30" s="1215">
        <v>91.5662612</v>
      </c>
      <c r="Y30" s="1215">
        <v>120.9359</v>
      </c>
      <c r="Z30" s="1215">
        <v>126.9239</v>
      </c>
      <c r="AA30" s="1215">
        <v>125.14959999999999</v>
      </c>
      <c r="AB30" s="1215">
        <v>182.05808450000001</v>
      </c>
      <c r="AC30" s="1215">
        <v>291.66745199999997</v>
      </c>
      <c r="AD30" s="618">
        <v>263.67239999999998</v>
      </c>
      <c r="AE30" s="618">
        <v>284.36739999999998</v>
      </c>
      <c r="AF30" s="1215">
        <v>316.5609</v>
      </c>
      <c r="AG30" s="1215">
        <v>247.72340879999999</v>
      </c>
      <c r="AH30" s="1216">
        <v>220.18389999999999</v>
      </c>
      <c r="AI30" s="1216">
        <v>222.27869999999999</v>
      </c>
      <c r="AJ30" s="1215">
        <v>216.4091</v>
      </c>
      <c r="AK30" s="1215">
        <v>246.0499987</v>
      </c>
      <c r="AL30" s="1215">
        <v>259.88989170000002</v>
      </c>
      <c r="AM30" s="618">
        <v>469.4932</v>
      </c>
      <c r="AN30" s="618">
        <v>537.48199999999997</v>
      </c>
      <c r="AO30" s="1215">
        <v>420.74520000000001</v>
      </c>
      <c r="AP30" s="1215">
        <v>339.28967</v>
      </c>
      <c r="AQ30" s="1215">
        <v>341.1198</v>
      </c>
      <c r="AR30" s="1215">
        <v>349.20259999999996</v>
      </c>
      <c r="AS30" s="618">
        <v>341.55869999999999</v>
      </c>
      <c r="AT30" s="618">
        <v>428.10808320000001</v>
      </c>
      <c r="AU30" s="618">
        <v>551.55734370000005</v>
      </c>
      <c r="AV30" s="618">
        <v>300.68549999999999</v>
      </c>
      <c r="AW30" s="1215">
        <v>333.32620000000003</v>
      </c>
      <c r="AX30" s="1215">
        <v>414.28</v>
      </c>
      <c r="AY30" s="1215">
        <v>542.30289919999996</v>
      </c>
      <c r="AZ30" s="1215">
        <v>501.90779999999995</v>
      </c>
      <c r="BA30" s="1215">
        <v>477.85619999999994</v>
      </c>
      <c r="BB30" s="1215">
        <v>483.58479999999997</v>
      </c>
      <c r="BC30" s="1215">
        <v>659.0512999</v>
      </c>
      <c r="BD30" s="1215">
        <v>336.01425339999997</v>
      </c>
      <c r="BE30" s="618">
        <v>56.347200000000001</v>
      </c>
      <c r="BF30" s="1215">
        <v>43.4848</v>
      </c>
      <c r="BG30" s="1215">
        <v>39.411300000000004</v>
      </c>
      <c r="BH30" s="1215">
        <v>66.236775699999995</v>
      </c>
      <c r="BI30" s="1215">
        <v>77.881100000000004</v>
      </c>
      <c r="BJ30" s="1215">
        <v>71.729299999999995</v>
      </c>
      <c r="BK30" s="618">
        <v>162.28919999999999</v>
      </c>
      <c r="BL30" s="618">
        <v>322.80008249999997</v>
      </c>
      <c r="BM30" s="618">
        <v>1298.6270471</v>
      </c>
      <c r="BN30" s="618">
        <v>357.03269999999998</v>
      </c>
      <c r="BO30" s="1215">
        <v>376.81100000000004</v>
      </c>
      <c r="BP30" s="1215">
        <v>453.69</v>
      </c>
      <c r="BQ30" s="1215">
        <v>608.53967489999991</v>
      </c>
      <c r="BR30" s="1215">
        <v>579.78890000000001</v>
      </c>
      <c r="BS30" s="1215">
        <v>549.58549999999991</v>
      </c>
      <c r="BT30" s="618">
        <v>645.87400000000002</v>
      </c>
      <c r="BU30" s="618">
        <v>981.85138239999992</v>
      </c>
      <c r="BV30" s="618">
        <v>1634.6413004999999</v>
      </c>
      <c r="BW30" s="618">
        <v>122.22489999999999</v>
      </c>
      <c r="BX30" s="1215">
        <v>220.38680000000005</v>
      </c>
      <c r="BY30" s="1215">
        <v>433.03</v>
      </c>
      <c r="BZ30" s="1215">
        <v>563.0531254</v>
      </c>
      <c r="CA30" s="1215">
        <v>862.09789999999998</v>
      </c>
      <c r="CB30" s="1215">
        <v>1095.2863</v>
      </c>
      <c r="CC30" s="618">
        <v>1322.9263999999998</v>
      </c>
      <c r="CD30" s="618">
        <v>1588.6609948</v>
      </c>
      <c r="CE30" s="618">
        <v>1950.6037721</v>
      </c>
      <c r="CF30" s="618">
        <v>479.25759999999997</v>
      </c>
      <c r="CG30" s="1215">
        <v>597.19780000000014</v>
      </c>
      <c r="CH30" s="1215">
        <v>886.72530000000006</v>
      </c>
      <c r="CI30" s="1215">
        <v>1171.5928002999999</v>
      </c>
      <c r="CJ30" s="1215">
        <v>1441.8868</v>
      </c>
      <c r="CK30" s="1215">
        <v>1644.8717999999999</v>
      </c>
      <c r="CL30" s="618">
        <v>1968.8003999999999</v>
      </c>
      <c r="CM30" s="618">
        <v>2570.5123772000002</v>
      </c>
      <c r="CN30" s="618">
        <v>3585.2450725999997</v>
      </c>
      <c r="CO30" s="618">
        <v>442.6814</v>
      </c>
      <c r="CP30" s="1215">
        <v>551.73810000000003</v>
      </c>
      <c r="CQ30" s="1215">
        <v>457.03</v>
      </c>
      <c r="CR30" s="1217">
        <v>605.0291565</v>
      </c>
      <c r="CS30" s="1217">
        <v>584.53089999999997</v>
      </c>
      <c r="CT30" s="1217">
        <v>573.58569999999997</v>
      </c>
      <c r="CU30" s="618">
        <v>578.46939999999995</v>
      </c>
      <c r="CV30" s="618">
        <v>791.30712849999998</v>
      </c>
      <c r="CW30" s="618">
        <v>578.5331971999999</v>
      </c>
      <c r="CX30" s="618">
        <v>120.1721</v>
      </c>
      <c r="CY30" s="1215">
        <v>78.1875</v>
      </c>
      <c r="CZ30" s="1215">
        <v>100.849</v>
      </c>
      <c r="DA30" s="1215">
        <v>95.076779599999995</v>
      </c>
      <c r="DB30" s="1215">
        <v>116.1939</v>
      </c>
      <c r="DC30" s="1215">
        <v>102.9237</v>
      </c>
      <c r="DD30" s="618">
        <v>192.55420000000001</v>
      </c>
      <c r="DE30" s="618">
        <v>372.60233840000001</v>
      </c>
      <c r="DF30" s="618">
        <v>1347.7755553</v>
      </c>
      <c r="DG30" s="618">
        <v>562.85349999999994</v>
      </c>
      <c r="DH30" s="1215">
        <v>629.92560000000003</v>
      </c>
      <c r="DI30" s="1215">
        <v>557.88</v>
      </c>
      <c r="DJ30" s="1215">
        <v>700.10593610000001</v>
      </c>
      <c r="DK30" s="1215">
        <v>700.72479999999996</v>
      </c>
      <c r="DL30" s="1215">
        <v>676.50939999999991</v>
      </c>
      <c r="DM30" s="618">
        <v>771.02359999999999</v>
      </c>
      <c r="DN30" s="618">
        <v>1163.9094669000001</v>
      </c>
      <c r="DO30" s="618">
        <v>1926.3087524999999</v>
      </c>
      <c r="DP30" s="618">
        <v>385.89729999999997</v>
      </c>
      <c r="DQ30" s="1215">
        <v>504.75420000000003</v>
      </c>
      <c r="DR30" s="1215">
        <v>749.59</v>
      </c>
      <c r="DS30" s="1215">
        <v>810.77653420000001</v>
      </c>
      <c r="DT30" s="1215">
        <v>1082.2818</v>
      </c>
      <c r="DU30" s="1215">
        <v>1317.5650000000001</v>
      </c>
      <c r="DV30" s="618">
        <v>1539.3354999999999</v>
      </c>
      <c r="DW30" s="618">
        <v>1834.7109935000001</v>
      </c>
      <c r="DX30" s="618">
        <v>2210.4936637999999</v>
      </c>
      <c r="DY30" s="618">
        <v>948.75079999999991</v>
      </c>
      <c r="DZ30" s="1215">
        <v>1134.6798000000001</v>
      </c>
      <c r="EA30" s="1215">
        <v>1307.4704999999999</v>
      </c>
      <c r="EB30" s="1215">
        <v>1510.8824703</v>
      </c>
      <c r="EC30" s="1215">
        <v>1783.0065999999999</v>
      </c>
      <c r="ED30" s="1215">
        <v>1994.0744</v>
      </c>
      <c r="EE30" s="1215">
        <v>2310.3590999999997</v>
      </c>
      <c r="EF30" s="1215">
        <v>2998.6204604</v>
      </c>
      <c r="EG30" s="1215">
        <v>4136.8024163</v>
      </c>
    </row>
    <row r="31" spans="1:137" ht="15" customHeight="1" x14ac:dyDescent="0.2">
      <c r="A31" s="1210">
        <v>24</v>
      </c>
      <c r="B31" s="1203" t="s">
        <v>58</v>
      </c>
      <c r="C31" s="618">
        <v>62.54</v>
      </c>
      <c r="D31" s="618">
        <v>54.436199999999992</v>
      </c>
      <c r="E31" s="1215">
        <v>255.64690000000002</v>
      </c>
      <c r="F31" s="1215">
        <v>374.69247230000002</v>
      </c>
      <c r="G31" s="1216">
        <v>593.30759999999998</v>
      </c>
      <c r="H31" s="1216">
        <v>775.16590000000008</v>
      </c>
      <c r="I31" s="1216">
        <v>621.2731</v>
      </c>
      <c r="J31" s="1216">
        <v>714.84294423200004</v>
      </c>
      <c r="K31" s="1216">
        <v>1386.579275927</v>
      </c>
      <c r="L31" s="618">
        <v>22.81</v>
      </c>
      <c r="M31" s="618">
        <v>1.4420999999999999</v>
      </c>
      <c r="N31" s="1215">
        <v>9.636000000000001</v>
      </c>
      <c r="O31" s="1215">
        <v>4.2793935000000003</v>
      </c>
      <c r="P31" s="1216">
        <v>6.4100999999999999</v>
      </c>
      <c r="Q31" s="1216">
        <v>9.9330999999999996</v>
      </c>
      <c r="R31" s="1215">
        <v>11.158799999999999</v>
      </c>
      <c r="S31" s="1215">
        <v>9.4868500000000004</v>
      </c>
      <c r="T31" s="1215">
        <v>54.182023700000002</v>
      </c>
      <c r="U31" s="618">
        <v>85.35</v>
      </c>
      <c r="V31" s="618">
        <v>55.878299999999996</v>
      </c>
      <c r="W31" s="1215">
        <v>265.28290000000004</v>
      </c>
      <c r="X31" s="1215">
        <v>378.97186580000005</v>
      </c>
      <c r="Y31" s="1215">
        <v>599.71769999999992</v>
      </c>
      <c r="Z31" s="1215">
        <v>785.09900000000005</v>
      </c>
      <c r="AA31" s="1215">
        <v>632.43190000000004</v>
      </c>
      <c r="AB31" s="1215">
        <v>724.32979423200004</v>
      </c>
      <c r="AC31" s="1215">
        <v>1440.761299627</v>
      </c>
      <c r="AD31" s="618">
        <v>808.45809999999994</v>
      </c>
      <c r="AE31" s="1215">
        <v>631.20050000000003</v>
      </c>
      <c r="AF31" s="1215">
        <v>482.70619999999997</v>
      </c>
      <c r="AG31" s="1215">
        <v>512.99092829999995</v>
      </c>
      <c r="AH31" s="1216">
        <v>713.83350000000007</v>
      </c>
      <c r="AI31" s="1216">
        <v>1079.9058</v>
      </c>
      <c r="AJ31" s="1215">
        <v>1458.3765999999998</v>
      </c>
      <c r="AK31" s="1215">
        <v>1765.4662254899999</v>
      </c>
      <c r="AL31" s="1215">
        <v>1989.421659263</v>
      </c>
      <c r="AM31" s="618">
        <v>893.80809999999997</v>
      </c>
      <c r="AN31" s="1215">
        <v>687.0788</v>
      </c>
      <c r="AO31" s="1215">
        <v>747.98910000000001</v>
      </c>
      <c r="AP31" s="1215">
        <v>891.9627941</v>
      </c>
      <c r="AQ31" s="1215">
        <v>1313.5511999999999</v>
      </c>
      <c r="AR31" s="1215">
        <v>1865.0048000000002</v>
      </c>
      <c r="AS31" s="618">
        <v>2090.8085000000001</v>
      </c>
      <c r="AT31" s="618">
        <v>2489.796019722</v>
      </c>
      <c r="AU31" s="618">
        <v>3430.18295889</v>
      </c>
      <c r="AV31" s="618">
        <v>271.43</v>
      </c>
      <c r="AW31" s="1215">
        <v>239.47820000000002</v>
      </c>
      <c r="AX31" s="1215">
        <v>469.19019999999995</v>
      </c>
      <c r="AY31" s="1215">
        <v>752.54526329999999</v>
      </c>
      <c r="AZ31" s="1215">
        <v>888.46159999999998</v>
      </c>
      <c r="BA31" s="1215">
        <v>1537.4007000000001</v>
      </c>
      <c r="BB31" s="1215">
        <v>2149.3078</v>
      </c>
      <c r="BC31" s="1215">
        <v>2797.6704749380001</v>
      </c>
      <c r="BD31" s="1215">
        <v>668.85977291000006</v>
      </c>
      <c r="BE31" s="618">
        <v>76.97</v>
      </c>
      <c r="BF31" s="1215">
        <v>16.694700000000001</v>
      </c>
      <c r="BG31" s="1215">
        <v>6.3173999999999992</v>
      </c>
      <c r="BH31" s="1215">
        <v>0.67722119999999997</v>
      </c>
      <c r="BI31" s="1215">
        <v>0.23789999999999978</v>
      </c>
      <c r="BJ31" s="1215">
        <v>154.0206</v>
      </c>
      <c r="BK31" s="618">
        <v>460.27480000000003</v>
      </c>
      <c r="BL31" s="618">
        <v>621.72108692100005</v>
      </c>
      <c r="BM31" s="618">
        <v>3248.8839213249998</v>
      </c>
      <c r="BN31" s="618">
        <v>348.4</v>
      </c>
      <c r="BO31" s="1215">
        <v>256.17290000000003</v>
      </c>
      <c r="BP31" s="1215">
        <v>475.50759999999997</v>
      </c>
      <c r="BQ31" s="1215">
        <v>753.22248449999995</v>
      </c>
      <c r="BR31" s="1215">
        <v>888.69949999999994</v>
      </c>
      <c r="BS31" s="1215">
        <v>1691.4213000000002</v>
      </c>
      <c r="BT31" s="618">
        <v>2609.5826000000002</v>
      </c>
      <c r="BU31" s="618">
        <v>3419.3915618589999</v>
      </c>
      <c r="BV31" s="618">
        <v>3917.743694235</v>
      </c>
      <c r="BW31" s="618">
        <v>1081.4902000000002</v>
      </c>
      <c r="BX31" s="1215">
        <v>1179.4063000000001</v>
      </c>
      <c r="BY31" s="1215">
        <v>1255.4634999999998</v>
      </c>
      <c r="BZ31" s="1215">
        <v>1525.8982079</v>
      </c>
      <c r="CA31" s="1215">
        <v>1960.6994</v>
      </c>
      <c r="CB31" s="1215">
        <v>2513.3375000000001</v>
      </c>
      <c r="CC31" s="618">
        <v>3608.1168000000007</v>
      </c>
      <c r="CD31" s="618">
        <v>5195.8983064370004</v>
      </c>
      <c r="CE31" s="618">
        <v>7097.0999836929996</v>
      </c>
      <c r="CF31" s="618">
        <v>1429.8902000000003</v>
      </c>
      <c r="CG31" s="1215">
        <v>1435.5792000000001</v>
      </c>
      <c r="CH31" s="1215">
        <v>1730.9710999999998</v>
      </c>
      <c r="CI31" s="1215">
        <v>2279.1206923999998</v>
      </c>
      <c r="CJ31" s="1215">
        <v>2849.3989000000001</v>
      </c>
      <c r="CK31" s="1215">
        <v>4204.7588000000005</v>
      </c>
      <c r="CL31" s="618">
        <v>6217.6994000000013</v>
      </c>
      <c r="CM31" s="618">
        <v>8615.2898682960003</v>
      </c>
      <c r="CN31" s="618">
        <v>11014.843677928</v>
      </c>
      <c r="CO31" s="618">
        <v>333.97</v>
      </c>
      <c r="CP31" s="1215">
        <v>293.9144</v>
      </c>
      <c r="CQ31" s="1215">
        <v>724.83709999999996</v>
      </c>
      <c r="CR31" s="1217">
        <v>1127.2377356</v>
      </c>
      <c r="CS31" s="1217">
        <v>1481.7692</v>
      </c>
      <c r="CT31" s="1217">
        <v>2312.5666000000001</v>
      </c>
      <c r="CU31" s="618">
        <v>2770.5808999999999</v>
      </c>
      <c r="CV31" s="618">
        <v>3512.5134191699999</v>
      </c>
      <c r="CW31" s="618">
        <v>2055.439048837</v>
      </c>
      <c r="CX31" s="618">
        <v>99.78</v>
      </c>
      <c r="CY31" s="1215">
        <v>18.136800000000001</v>
      </c>
      <c r="CZ31" s="1215">
        <v>15.9534</v>
      </c>
      <c r="DA31" s="1215">
        <v>4.9566147000000003</v>
      </c>
      <c r="DB31" s="1215">
        <v>6.6479999999999997</v>
      </c>
      <c r="DC31" s="1215">
        <v>163.9537</v>
      </c>
      <c r="DD31" s="618">
        <v>471.43360000000001</v>
      </c>
      <c r="DE31" s="618">
        <v>631.20793692100006</v>
      </c>
      <c r="DF31" s="618">
        <v>3303.065945025</v>
      </c>
      <c r="DG31" s="618">
        <v>433.75</v>
      </c>
      <c r="DH31" s="1215">
        <v>312.05119999999999</v>
      </c>
      <c r="DI31" s="1215">
        <v>740.79049999999995</v>
      </c>
      <c r="DJ31" s="1215">
        <v>1132.1943503</v>
      </c>
      <c r="DK31" s="1215">
        <v>1488.4171999999999</v>
      </c>
      <c r="DL31" s="1215">
        <v>2476.5203000000001</v>
      </c>
      <c r="DM31" s="618">
        <v>3242.0144999999998</v>
      </c>
      <c r="DN31" s="618">
        <v>4143.7213560910004</v>
      </c>
      <c r="DO31" s="618">
        <v>5358.5049938619995</v>
      </c>
      <c r="DP31" s="618">
        <v>1889.9483</v>
      </c>
      <c r="DQ31" s="1215">
        <v>1810.6068</v>
      </c>
      <c r="DR31" s="1215">
        <v>1738.1696999999999</v>
      </c>
      <c r="DS31" s="1215">
        <v>2038.8891361999999</v>
      </c>
      <c r="DT31" s="1215">
        <v>2674.5329000000002</v>
      </c>
      <c r="DU31" s="1215">
        <v>3593.2433000000001</v>
      </c>
      <c r="DV31" s="618">
        <v>5066.4934000000003</v>
      </c>
      <c r="DW31" s="618">
        <v>6961.3645319269999</v>
      </c>
      <c r="DX31" s="618">
        <v>9086.5216429559987</v>
      </c>
      <c r="DY31" s="618">
        <v>2323.6983</v>
      </c>
      <c r="DZ31" s="1215">
        <v>2122.6579999999999</v>
      </c>
      <c r="EA31" s="1215">
        <v>2478.9602</v>
      </c>
      <c r="EB31" s="1215">
        <v>3171.0834864999997</v>
      </c>
      <c r="EC31" s="1215">
        <v>4162.9501</v>
      </c>
      <c r="ED31" s="1215">
        <v>6069.7636000000002</v>
      </c>
      <c r="EE31" s="1215">
        <v>8308.5079000000005</v>
      </c>
      <c r="EF31" s="1215">
        <v>11105.085888018</v>
      </c>
      <c r="EG31" s="1215">
        <v>14445.026636817998</v>
      </c>
    </row>
    <row r="32" spans="1:137" s="1204" customFormat="1" ht="15" customHeight="1" x14ac:dyDescent="0.2">
      <c r="A32" s="1211"/>
      <c r="B32" s="1202" t="s">
        <v>706</v>
      </c>
      <c r="C32" s="623">
        <v>6930.4002</v>
      </c>
      <c r="D32" s="623">
        <v>10564.522961999999</v>
      </c>
      <c r="E32" s="1218">
        <v>13272.12</v>
      </c>
      <c r="F32" s="1218">
        <v>17470.346996714001</v>
      </c>
      <c r="G32" s="1218">
        <v>21010.568891000003</v>
      </c>
      <c r="H32" s="1218">
        <v>22637.198570299999</v>
      </c>
      <c r="I32" s="1218">
        <v>20447.810100000002</v>
      </c>
      <c r="J32" s="1218">
        <v>19216.801798888999</v>
      </c>
      <c r="K32" s="1218">
        <v>24565.829238358001</v>
      </c>
      <c r="L32" s="623">
        <v>1643.3929099999996</v>
      </c>
      <c r="M32" s="623">
        <v>2705.960544</v>
      </c>
      <c r="N32" s="1218">
        <v>4294.41</v>
      </c>
      <c r="O32" s="1218">
        <v>3711.9124900639995</v>
      </c>
      <c r="P32" s="1218">
        <v>5067.9471719999992</v>
      </c>
      <c r="Q32" s="1218">
        <v>4726.2556880000011</v>
      </c>
      <c r="R32" s="1218">
        <v>6739.6891000000005</v>
      </c>
      <c r="S32" s="1218">
        <v>8173.7392114970025</v>
      </c>
      <c r="T32" s="1218">
        <v>8885.5964763989996</v>
      </c>
      <c r="U32" s="623">
        <v>8573.7931099999987</v>
      </c>
      <c r="V32" s="623">
        <v>13270.483505999999</v>
      </c>
      <c r="W32" s="1218">
        <v>17566.54</v>
      </c>
      <c r="X32" s="1218">
        <v>21182.259486777999</v>
      </c>
      <c r="Y32" s="1218">
        <v>26078.516063000003</v>
      </c>
      <c r="Z32" s="1218">
        <v>27363.454258299997</v>
      </c>
      <c r="AA32" s="1218">
        <v>27187.499199999998</v>
      </c>
      <c r="AB32" s="1218">
        <v>27390.541010386001</v>
      </c>
      <c r="AC32" s="1218">
        <v>33451.425714757002</v>
      </c>
      <c r="AD32" s="623">
        <v>26242.037779999999</v>
      </c>
      <c r="AE32" s="1218">
        <v>26470.268899000002</v>
      </c>
      <c r="AF32" s="1218">
        <v>27853.84</v>
      </c>
      <c r="AG32" s="1218">
        <v>30650.825838736007</v>
      </c>
      <c r="AH32" s="1218">
        <v>37882.629551000013</v>
      </c>
      <c r="AI32" s="1218">
        <v>47975.215696300002</v>
      </c>
      <c r="AJ32" s="1218">
        <v>55100.577200000007</v>
      </c>
      <c r="AK32" s="1218">
        <v>62208.947474262</v>
      </c>
      <c r="AL32" s="1218">
        <v>63635.807363252999</v>
      </c>
      <c r="AM32" s="623">
        <v>34815.830889999997</v>
      </c>
      <c r="AN32" s="1218">
        <v>39740.752405000007</v>
      </c>
      <c r="AO32" s="1218">
        <v>45420.37</v>
      </c>
      <c r="AP32" s="1218">
        <v>51833.085325513988</v>
      </c>
      <c r="AQ32" s="1218">
        <v>63961.145614000001</v>
      </c>
      <c r="AR32" s="1218">
        <v>75338.669954600002</v>
      </c>
      <c r="AS32" s="1218">
        <v>82288.076399999991</v>
      </c>
      <c r="AT32" s="1218">
        <v>89599.488484647998</v>
      </c>
      <c r="AU32" s="1218">
        <v>97087.233078010002</v>
      </c>
      <c r="AV32" s="623">
        <v>13567.111673000003</v>
      </c>
      <c r="AW32" s="1218">
        <v>13337.239594000001</v>
      </c>
      <c r="AX32" s="1218">
        <v>13780.89</v>
      </c>
      <c r="AY32" s="1218">
        <v>15579.103412196999</v>
      </c>
      <c r="AZ32" s="1218">
        <v>16570.761336999996</v>
      </c>
      <c r="BA32" s="1218">
        <v>19249.822537700005</v>
      </c>
      <c r="BB32" s="1218">
        <v>23878.831956000002</v>
      </c>
      <c r="BC32" s="1218">
        <v>27652.359342516</v>
      </c>
      <c r="BD32" s="1218">
        <v>49377.562180998008</v>
      </c>
      <c r="BE32" s="623">
        <v>7375.5265819999995</v>
      </c>
      <c r="BF32" s="1218">
        <v>8214.086443000002</v>
      </c>
      <c r="BG32" s="1218">
        <v>9527.06</v>
      </c>
      <c r="BH32" s="1218">
        <v>13858.002876582999</v>
      </c>
      <c r="BI32" s="1218">
        <v>16832.931161999997</v>
      </c>
      <c r="BJ32" s="1218">
        <v>26053.802640000002</v>
      </c>
      <c r="BK32" s="1218">
        <v>29919.80816</v>
      </c>
      <c r="BL32" s="1218">
        <v>39227.472990657996</v>
      </c>
      <c r="BM32" s="1218">
        <v>33106.655538989995</v>
      </c>
      <c r="BN32" s="623">
        <v>20942.638255000002</v>
      </c>
      <c r="BO32" s="1218">
        <v>21551.326037000006</v>
      </c>
      <c r="BP32" s="1218">
        <v>23307.95</v>
      </c>
      <c r="BQ32" s="1218">
        <v>29437.106288779996</v>
      </c>
      <c r="BR32" s="1218">
        <v>33403.692498999997</v>
      </c>
      <c r="BS32" s="1218">
        <v>45303.625177700007</v>
      </c>
      <c r="BT32" s="1218">
        <v>53798.64011600001</v>
      </c>
      <c r="BU32" s="1218">
        <v>66879.832333173981</v>
      </c>
      <c r="BV32" s="1218">
        <v>82484.217719988024</v>
      </c>
      <c r="BW32" s="623">
        <v>21600.893931999992</v>
      </c>
      <c r="BX32" s="1218">
        <v>27142.275455999999</v>
      </c>
      <c r="BY32" s="1218">
        <v>31770.7</v>
      </c>
      <c r="BZ32" s="1218">
        <v>36719.060464868999</v>
      </c>
      <c r="CA32" s="1218">
        <v>43221.396774000001</v>
      </c>
      <c r="CB32" s="1218">
        <v>49984.668459699991</v>
      </c>
      <c r="CC32" s="1218">
        <v>57433.870713000004</v>
      </c>
      <c r="CD32" s="1218">
        <v>68965.162136657003</v>
      </c>
      <c r="CE32" s="1218">
        <v>85017.720559490015</v>
      </c>
      <c r="CF32" s="623">
        <v>42543.53218699999</v>
      </c>
      <c r="CG32" s="1218">
        <v>48693.601493000009</v>
      </c>
      <c r="CH32" s="1218">
        <v>55078.65</v>
      </c>
      <c r="CI32" s="1218">
        <v>66156.166753649013</v>
      </c>
      <c r="CJ32" s="1218">
        <v>76625.08927299999</v>
      </c>
      <c r="CK32" s="1218">
        <v>95288.293637399998</v>
      </c>
      <c r="CL32" s="1218">
        <v>111232.51082899999</v>
      </c>
      <c r="CM32" s="1218">
        <v>135844.994469831</v>
      </c>
      <c r="CN32" s="1218">
        <v>167501.938279478</v>
      </c>
      <c r="CO32" s="623">
        <v>20497.511873000003</v>
      </c>
      <c r="CP32" s="1218">
        <v>23901.762556000001</v>
      </c>
      <c r="CQ32" s="1218">
        <v>27053.01</v>
      </c>
      <c r="CR32" s="1218">
        <v>33049.450408911005</v>
      </c>
      <c r="CS32" s="1218">
        <v>37581.330227999999</v>
      </c>
      <c r="CT32" s="1218">
        <v>41887.021108000001</v>
      </c>
      <c r="CU32" s="1218">
        <v>44326.642055999997</v>
      </c>
      <c r="CV32" s="1218">
        <v>46869.161141404984</v>
      </c>
      <c r="CW32" s="1218">
        <v>73943.39141935599</v>
      </c>
      <c r="CX32" s="623">
        <v>9018.9194919999991</v>
      </c>
      <c r="CY32" s="1218">
        <v>10920.046987</v>
      </c>
      <c r="CZ32" s="1218">
        <v>13821.473</v>
      </c>
      <c r="DA32" s="1218">
        <v>17569.915366647001</v>
      </c>
      <c r="DB32" s="1218">
        <v>21900.878333999994</v>
      </c>
      <c r="DC32" s="1218">
        <v>30780.058327999992</v>
      </c>
      <c r="DD32" s="1218">
        <v>36659.497260000004</v>
      </c>
      <c r="DE32" s="1218">
        <v>47401.212202155009</v>
      </c>
      <c r="DF32" s="1218">
        <v>41992.252015389007</v>
      </c>
      <c r="DG32" s="623">
        <v>29516.431365000004</v>
      </c>
      <c r="DH32" s="1218">
        <v>34821.809443000006</v>
      </c>
      <c r="DI32" s="1218">
        <v>40874.480000000003</v>
      </c>
      <c r="DJ32" s="1218">
        <v>50619.365775558006</v>
      </c>
      <c r="DK32" s="1218">
        <v>59482.208562</v>
      </c>
      <c r="DL32" s="1218">
        <v>72667.079435999985</v>
      </c>
      <c r="DM32" s="1218">
        <v>80986.139316000015</v>
      </c>
      <c r="DN32" s="1218">
        <v>94270.373343560015</v>
      </c>
      <c r="DO32" s="1218">
        <v>115935.643434745</v>
      </c>
      <c r="DP32" s="623">
        <v>47842.931711999991</v>
      </c>
      <c r="DQ32" s="1218">
        <v>53612.544355000005</v>
      </c>
      <c r="DR32" s="1218">
        <v>59624.54</v>
      </c>
      <c r="DS32" s="1218">
        <v>67369.886303605002</v>
      </c>
      <c r="DT32" s="1218">
        <v>81104.026325000013</v>
      </c>
      <c r="DU32" s="1218">
        <v>97959.884156</v>
      </c>
      <c r="DV32" s="1218">
        <v>112534.44791300001</v>
      </c>
      <c r="DW32" s="1218">
        <v>131174.10961091903</v>
      </c>
      <c r="DX32" s="1218">
        <v>148653.52792274303</v>
      </c>
      <c r="DY32" s="623">
        <v>77359.363076999987</v>
      </c>
      <c r="DZ32" s="1218">
        <v>88434.353798000011</v>
      </c>
      <c r="EA32" s="1218">
        <v>100499.02695499999</v>
      </c>
      <c r="EB32" s="1218">
        <v>117989.25207916301</v>
      </c>
      <c r="EC32" s="1218">
        <v>140586.23488699997</v>
      </c>
      <c r="ED32" s="1218">
        <v>170626.96359200001</v>
      </c>
      <c r="EE32" s="1218">
        <v>193520.587229</v>
      </c>
      <c r="EF32" s="1218">
        <v>225444.48295447897</v>
      </c>
      <c r="EG32" s="1218">
        <v>264589.17135748803</v>
      </c>
    </row>
    <row r="33" spans="1:137" s="1204" customFormat="1" ht="15" customHeight="1" x14ac:dyDescent="0.2">
      <c r="A33" s="1212"/>
      <c r="B33" s="1213" t="s">
        <v>186</v>
      </c>
      <c r="C33" s="360">
        <v>6939.5005000000001</v>
      </c>
      <c r="D33" s="360">
        <v>10565.206361999999</v>
      </c>
      <c r="E33" s="1219">
        <v>13301.26</v>
      </c>
      <c r="F33" s="1219">
        <v>17491.468296714</v>
      </c>
      <c r="G33" s="1219">
        <v>21070.248891000003</v>
      </c>
      <c r="H33" s="1219">
        <v>22671.451670300001</v>
      </c>
      <c r="I33" s="1219">
        <v>20500.308400000002</v>
      </c>
      <c r="J33" s="1219">
        <v>19339.134998889</v>
      </c>
      <c r="K33" s="1219">
        <v>24871.666592958001</v>
      </c>
      <c r="L33" s="360">
        <v>1678.1422099999995</v>
      </c>
      <c r="M33" s="360">
        <v>2707.3186439999999</v>
      </c>
      <c r="N33" s="1219">
        <v>4295.68</v>
      </c>
      <c r="O33" s="1219">
        <v>3713.0832900639994</v>
      </c>
      <c r="P33" s="1219">
        <v>5069.2771719999992</v>
      </c>
      <c r="Q33" s="1219">
        <v>4729.5916880000013</v>
      </c>
      <c r="R33" s="1219">
        <v>6780.4530000000004</v>
      </c>
      <c r="S33" s="1219">
        <v>8811.224111497002</v>
      </c>
      <c r="T33" s="1219">
        <v>11059.936578798999</v>
      </c>
      <c r="U33" s="360">
        <v>8617.6427100000001</v>
      </c>
      <c r="V33" s="360">
        <v>13272.525006</v>
      </c>
      <c r="W33" s="1219">
        <v>17596.95</v>
      </c>
      <c r="X33" s="1219">
        <v>21204.551586777998</v>
      </c>
      <c r="Y33" s="1219">
        <v>26139.526063000001</v>
      </c>
      <c r="Z33" s="1219">
        <v>27401.043358299998</v>
      </c>
      <c r="AA33" s="1219">
        <v>27280.761399999999</v>
      </c>
      <c r="AB33" s="1219">
        <v>28150.359110386002</v>
      </c>
      <c r="AC33" s="1219">
        <v>35931.603171757</v>
      </c>
      <c r="AD33" s="360">
        <v>28926.436379999999</v>
      </c>
      <c r="AE33" s="1219">
        <v>28345.278799000003</v>
      </c>
      <c r="AF33" s="1219">
        <v>29292.63</v>
      </c>
      <c r="AG33" s="1219">
        <v>31640.704438736007</v>
      </c>
      <c r="AH33" s="1219">
        <v>38711.369551000011</v>
      </c>
      <c r="AI33" s="1219">
        <v>48751.123796300002</v>
      </c>
      <c r="AJ33" s="1219">
        <v>55768.897700000009</v>
      </c>
      <c r="AK33" s="1219">
        <v>62856.287490162002</v>
      </c>
      <c r="AL33" s="1219">
        <v>64395.089045852998</v>
      </c>
      <c r="AM33" s="360">
        <v>37544.079089999999</v>
      </c>
      <c r="AN33" s="1219">
        <v>41617.803805000003</v>
      </c>
      <c r="AO33" s="1219">
        <v>46889.58</v>
      </c>
      <c r="AP33" s="1219">
        <v>52845.256025513991</v>
      </c>
      <c r="AQ33" s="1219">
        <v>64850.895614000001</v>
      </c>
      <c r="AR33" s="1219">
        <v>76152.1671546</v>
      </c>
      <c r="AS33" s="1219">
        <v>83049.65909999999</v>
      </c>
      <c r="AT33" s="1219">
        <v>91006.646600548003</v>
      </c>
      <c r="AU33" s="1219">
        <v>100326.69221761001</v>
      </c>
      <c r="AV33" s="360">
        <v>45462.501473000004</v>
      </c>
      <c r="AW33" s="1219">
        <v>36448.760294</v>
      </c>
      <c r="AX33" s="1219">
        <v>37581.129999999997</v>
      </c>
      <c r="AY33" s="1219">
        <v>41859.012612197002</v>
      </c>
      <c r="AZ33" s="1219">
        <v>44657.484836999996</v>
      </c>
      <c r="BA33" s="1219">
        <v>50541.784837700005</v>
      </c>
      <c r="BB33" s="1219">
        <v>81785.092055999994</v>
      </c>
      <c r="BC33" s="1219">
        <v>61460.883772415997</v>
      </c>
      <c r="BD33" s="1219">
        <v>85721.073379498004</v>
      </c>
      <c r="BE33" s="360">
        <v>66245.073581999997</v>
      </c>
      <c r="BF33" s="1219">
        <v>63608.239343000001</v>
      </c>
      <c r="BG33" s="1219">
        <v>83587.91</v>
      </c>
      <c r="BH33" s="1219">
        <v>112139.11417658301</v>
      </c>
      <c r="BI33" s="1219">
        <v>123356.89366199999</v>
      </c>
      <c r="BJ33" s="1219">
        <v>137060.20924</v>
      </c>
      <c r="BK33" s="1219">
        <v>150196.52455999999</v>
      </c>
      <c r="BL33" s="1219">
        <v>189088.68073955798</v>
      </c>
      <c r="BM33" s="1219">
        <v>193215.14221299</v>
      </c>
      <c r="BN33" s="360">
        <v>111707.57505499999</v>
      </c>
      <c r="BO33" s="1219">
        <v>100056.99963700002</v>
      </c>
      <c r="BP33" s="1219">
        <v>121169.05</v>
      </c>
      <c r="BQ33" s="1219">
        <v>153998.12678878001</v>
      </c>
      <c r="BR33" s="1219">
        <v>168014.37849899998</v>
      </c>
      <c r="BS33" s="1219">
        <v>187601.99407770002</v>
      </c>
      <c r="BT33" s="1219">
        <v>231981.61661600001</v>
      </c>
      <c r="BU33" s="1219">
        <v>250549.56451197396</v>
      </c>
      <c r="BV33" s="1219">
        <v>278936.21559248806</v>
      </c>
      <c r="BW33" s="360">
        <v>165050.009632</v>
      </c>
      <c r="BX33" s="1219">
        <v>186427.201856</v>
      </c>
      <c r="BY33" s="1219">
        <v>198884.61</v>
      </c>
      <c r="BZ33" s="1219">
        <v>211633.229064869</v>
      </c>
      <c r="CA33" s="1219">
        <v>225944.16637399999</v>
      </c>
      <c r="CB33" s="1219">
        <v>244377.8734597</v>
      </c>
      <c r="CC33" s="1219">
        <v>257878.91051300001</v>
      </c>
      <c r="CD33" s="1219">
        <v>287174.82668305701</v>
      </c>
      <c r="CE33" s="1219">
        <v>313351.23498738999</v>
      </c>
      <c r="CF33" s="360">
        <v>276757.58468700002</v>
      </c>
      <c r="CG33" s="1219">
        <v>286484.20149300003</v>
      </c>
      <c r="CH33" s="1219">
        <v>320053.65000000002</v>
      </c>
      <c r="CI33" s="1219">
        <v>365631.35585364903</v>
      </c>
      <c r="CJ33" s="1219">
        <v>393958.54487300001</v>
      </c>
      <c r="CK33" s="1219">
        <v>431979.86753739999</v>
      </c>
      <c r="CL33" s="1219">
        <v>489860.52712899999</v>
      </c>
      <c r="CM33" s="1219">
        <v>537724.391195031</v>
      </c>
      <c r="CN33" s="1219">
        <v>592287.45057987794</v>
      </c>
      <c r="CO33" s="360">
        <v>52402.001973000006</v>
      </c>
      <c r="CP33" s="1219">
        <v>47013.966656000004</v>
      </c>
      <c r="CQ33" s="1219">
        <v>50882.400000000001</v>
      </c>
      <c r="CR33" s="1219">
        <v>59350.480908911006</v>
      </c>
      <c r="CS33" s="1219">
        <v>65727.733727999992</v>
      </c>
      <c r="CT33" s="1219">
        <v>73213.236508000002</v>
      </c>
      <c r="CU33" s="1219">
        <v>102285.400456</v>
      </c>
      <c r="CV33" s="1219">
        <v>80800.018771304996</v>
      </c>
      <c r="CW33" s="360">
        <v>110592.73997245599</v>
      </c>
      <c r="CX33" s="360">
        <v>67923.215792000003</v>
      </c>
      <c r="CY33" s="1219">
        <v>66315.557986999993</v>
      </c>
      <c r="CZ33" s="1219">
        <v>87883.598700000002</v>
      </c>
      <c r="DA33" s="1219">
        <v>115852.19746664702</v>
      </c>
      <c r="DB33" s="1219">
        <v>128426.17083399999</v>
      </c>
      <c r="DC33" s="1219">
        <v>141789.80092799998</v>
      </c>
      <c r="DD33" s="1219">
        <v>156976.97756</v>
      </c>
      <c r="DE33" s="1219">
        <v>197899.90485105501</v>
      </c>
      <c r="DF33" s="1219">
        <v>204275.07879178901</v>
      </c>
      <c r="DG33" s="360">
        <v>120325.21776500001</v>
      </c>
      <c r="DH33" s="1219">
        <v>113329.52454300001</v>
      </c>
      <c r="DI33" s="1219">
        <v>138765.99</v>
      </c>
      <c r="DJ33" s="1219">
        <v>175202.678375558</v>
      </c>
      <c r="DK33" s="1219">
        <v>194153.90456200001</v>
      </c>
      <c r="DL33" s="1219">
        <v>215003.03743599996</v>
      </c>
      <c r="DM33" s="1219">
        <v>259262.378016</v>
      </c>
      <c r="DN33" s="1219">
        <v>278699.92362236005</v>
      </c>
      <c r="DO33" s="1219">
        <v>314867.81876424502</v>
      </c>
      <c r="DP33" s="360">
        <v>193976.446012</v>
      </c>
      <c r="DQ33" s="1219">
        <v>214772.48065500002</v>
      </c>
      <c r="DR33" s="1219">
        <v>228177.24</v>
      </c>
      <c r="DS33" s="1219">
        <v>243273.93350360502</v>
      </c>
      <c r="DT33" s="1219">
        <v>264655.53592499997</v>
      </c>
      <c r="DU33" s="1219">
        <v>293128.997256</v>
      </c>
      <c r="DV33" s="1219">
        <v>313647.80821300001</v>
      </c>
      <c r="DW33" s="1219">
        <v>350031.11417321902</v>
      </c>
      <c r="DX33" s="1219">
        <v>377746.324033243</v>
      </c>
      <c r="DY33" s="360">
        <v>314301.66377700004</v>
      </c>
      <c r="DZ33" s="1219">
        <v>328102.005198</v>
      </c>
      <c r="EA33" s="1219">
        <v>366943.232555</v>
      </c>
      <c r="EB33" s="1219">
        <v>418476.61187916296</v>
      </c>
      <c r="EC33" s="1219">
        <v>458809.44048699993</v>
      </c>
      <c r="ED33" s="1219">
        <v>508132.03469200002</v>
      </c>
      <c r="EE33" s="1219">
        <v>572910.18622899998</v>
      </c>
      <c r="EF33" s="1219">
        <v>628731.03779557894</v>
      </c>
      <c r="EG33" s="1219">
        <v>692614.14279748802</v>
      </c>
    </row>
  </sheetData>
  <mergeCells count="21">
    <mergeCell ref="A2:EG2"/>
    <mergeCell ref="CO4:CW4"/>
    <mergeCell ref="CX4:DF4"/>
    <mergeCell ref="DG4:DO4"/>
    <mergeCell ref="DP4:DX4"/>
    <mergeCell ref="DY4:EG4"/>
    <mergeCell ref="CO3:EG3"/>
    <mergeCell ref="AV4:BD4"/>
    <mergeCell ref="BE4:BM4"/>
    <mergeCell ref="BN4:BV4"/>
    <mergeCell ref="BW4:CE4"/>
    <mergeCell ref="CF4:CN4"/>
    <mergeCell ref="AV3:CN3"/>
    <mergeCell ref="C4:K4"/>
    <mergeCell ref="L4:T4"/>
    <mergeCell ref="U4:AC4"/>
    <mergeCell ref="AD4:AL4"/>
    <mergeCell ref="AM4:AU4"/>
    <mergeCell ref="C3:AU3"/>
    <mergeCell ref="A3:A5"/>
    <mergeCell ref="B3:B5"/>
  </mergeCells>
  <printOptions horizontalCentered="1" verticalCentered="1"/>
  <pageMargins left="0.25" right="0.25" top="0.75" bottom="0.75" header="0.3" footer="0.3"/>
  <pageSetup paperSize="9" scale="60" orientation="landscape" r:id="rId1"/>
  <colBreaks count="2" manualBreakCount="2">
    <brk id="47" max="30" man="1"/>
    <brk id="92" max="30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9"/>
  <sheetViews>
    <sheetView zoomScale="80" zoomScaleNormal="80" zoomScaleSheetLayoutView="50" workbookViewId="0">
      <pane xSplit="2" ySplit="5" topLeftCell="C6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9.5" customHeight="1" x14ac:dyDescent="0.2"/>
  <cols>
    <col min="1" max="1" width="5" style="1205" customWidth="1"/>
    <col min="2" max="2" width="24.7109375" style="1205" customWidth="1"/>
    <col min="3" max="3" width="9.28515625" style="1205" customWidth="1"/>
    <col min="4" max="7" width="8.42578125" style="1205" bestFit="1" customWidth="1"/>
    <col min="8" max="11" width="8.42578125" style="1205" customWidth="1"/>
    <col min="12" max="16" width="8.5703125" style="1205" bestFit="1" customWidth="1"/>
    <col min="17" max="20" width="8.5703125" style="1205" customWidth="1"/>
    <col min="21" max="25" width="8.5703125" style="1205" bestFit="1" customWidth="1"/>
    <col min="26" max="29" width="8.5703125" style="1205" customWidth="1"/>
    <col min="30" max="34" width="9.5703125" style="1205" bestFit="1" customWidth="1"/>
    <col min="35" max="37" width="9.5703125" style="1205" customWidth="1"/>
    <col min="38" max="38" width="8.5703125" style="1205" customWidth="1"/>
    <col min="39" max="43" width="8.5703125" style="1214" bestFit="1" customWidth="1"/>
    <col min="44" max="46" width="8.5703125" style="1214" customWidth="1"/>
    <col min="47" max="47" width="8.5703125" style="1205" customWidth="1"/>
    <col min="48" max="52" width="8.5703125" style="1214" bestFit="1" customWidth="1"/>
    <col min="53" max="55" width="8.5703125" style="1214" customWidth="1"/>
    <col min="56" max="56" width="8.5703125" style="1205" customWidth="1"/>
    <col min="57" max="61" width="9.5703125" style="1214" bestFit="1" customWidth="1"/>
    <col min="62" max="64" width="9.5703125" style="1214" customWidth="1"/>
    <col min="65" max="65" width="8.5703125" style="1205" customWidth="1"/>
    <col min="66" max="70" width="8.5703125" style="1205" bestFit="1" customWidth="1"/>
    <col min="71" max="71" width="8.5703125" style="1205" customWidth="1"/>
    <col min="72" max="73" width="9.140625" style="1205"/>
    <col min="74" max="74" width="8.5703125" style="1205" customWidth="1"/>
    <col min="75" max="16384" width="9.140625" style="1205"/>
  </cols>
  <sheetData>
    <row r="1" spans="1:74" ht="24" customHeight="1" x14ac:dyDescent="0.2">
      <c r="A1" s="1231" t="s">
        <v>857</v>
      </c>
      <c r="C1" s="1229"/>
      <c r="D1" s="1229"/>
      <c r="E1" s="1229"/>
      <c r="F1" s="1229"/>
      <c r="G1" s="1229"/>
      <c r="H1" s="1229"/>
      <c r="I1" s="1229"/>
      <c r="J1" s="1229"/>
      <c r="K1" s="1229"/>
      <c r="L1" s="1229"/>
      <c r="M1" s="1229"/>
      <c r="N1" s="1229"/>
      <c r="O1" s="1229"/>
      <c r="P1" s="1229"/>
      <c r="Q1" s="1229"/>
      <c r="R1" s="1229"/>
      <c r="S1" s="1229"/>
      <c r="T1" s="1229"/>
      <c r="U1" s="1229"/>
      <c r="V1" s="1229"/>
      <c r="W1" s="1229"/>
      <c r="X1" s="1229"/>
      <c r="Y1" s="1229"/>
      <c r="Z1" s="1229"/>
      <c r="AA1" s="1229"/>
      <c r="AB1" s="1229"/>
      <c r="AC1" s="1229"/>
      <c r="AD1" s="1229"/>
      <c r="AE1" s="1229"/>
      <c r="AF1" s="1229"/>
      <c r="AG1" s="1229"/>
      <c r="AH1" s="1229"/>
      <c r="AI1" s="1229"/>
      <c r="AJ1" s="1229"/>
      <c r="AK1" s="1229"/>
      <c r="AL1" s="1229"/>
      <c r="AM1" s="1229"/>
      <c r="AN1" s="1229"/>
      <c r="AO1" s="1229"/>
      <c r="AP1" s="1229"/>
      <c r="AQ1" s="1229"/>
      <c r="AR1" s="1229"/>
      <c r="AS1" s="1229"/>
      <c r="AT1" s="1229"/>
      <c r="AU1" s="1229"/>
      <c r="AV1" s="1229"/>
      <c r="AW1" s="1229"/>
      <c r="AX1" s="1229"/>
      <c r="AY1" s="1229"/>
      <c r="AZ1" s="1229"/>
      <c r="BA1" s="1229"/>
      <c r="BB1" s="1229"/>
      <c r="BC1" s="1229"/>
      <c r="BD1" s="1229"/>
      <c r="BE1" s="1229"/>
      <c r="BF1" s="1229"/>
      <c r="BG1" s="1229"/>
      <c r="BH1" s="1229"/>
      <c r="BI1" s="1229"/>
      <c r="BJ1" s="1229"/>
      <c r="BK1" s="1229"/>
      <c r="BL1" s="1229"/>
      <c r="BM1" s="1229"/>
      <c r="BN1" s="1229"/>
      <c r="BO1" s="1229"/>
      <c r="BP1" s="1229"/>
      <c r="BQ1" s="1229"/>
      <c r="BR1" s="1229"/>
      <c r="BS1" s="1230"/>
      <c r="BV1" s="1229"/>
    </row>
    <row r="2" spans="1:74" ht="21" customHeight="1" x14ac:dyDescent="0.2">
      <c r="A2" s="1378" t="s">
        <v>709</v>
      </c>
      <c r="B2" s="1378"/>
      <c r="C2" s="1378"/>
      <c r="D2" s="1378"/>
      <c r="E2" s="1378"/>
      <c r="F2" s="1378"/>
      <c r="G2" s="1378"/>
      <c r="H2" s="1378"/>
      <c r="I2" s="1378"/>
      <c r="J2" s="1378"/>
      <c r="K2" s="1378"/>
      <c r="L2" s="1378"/>
      <c r="M2" s="1378"/>
      <c r="N2" s="1378"/>
      <c r="O2" s="1378"/>
      <c r="P2" s="1378"/>
      <c r="Q2" s="1378"/>
      <c r="R2" s="1378"/>
      <c r="S2" s="1378"/>
      <c r="T2" s="1378"/>
      <c r="U2" s="1378"/>
      <c r="V2" s="1378"/>
      <c r="W2" s="1378"/>
      <c r="X2" s="1378"/>
      <c r="Y2" s="1378"/>
      <c r="Z2" s="1378"/>
      <c r="AA2" s="1378"/>
      <c r="AB2" s="1378"/>
      <c r="AC2" s="1378"/>
      <c r="AD2" s="1378"/>
      <c r="AE2" s="1378"/>
      <c r="AF2" s="1378"/>
      <c r="AG2" s="1378"/>
      <c r="AH2" s="1378"/>
      <c r="AI2" s="1378"/>
      <c r="AJ2" s="1378"/>
      <c r="AK2" s="1378"/>
      <c r="AL2" s="1378"/>
      <c r="AM2" s="1378"/>
      <c r="AN2" s="1378"/>
      <c r="AO2" s="1378"/>
      <c r="AP2" s="1378"/>
      <c r="AQ2" s="1378"/>
      <c r="AR2" s="1378"/>
      <c r="AS2" s="1378"/>
      <c r="AT2" s="1378"/>
      <c r="AU2" s="1378"/>
      <c r="AV2" s="1378"/>
      <c r="AW2" s="1378"/>
      <c r="AX2" s="1378"/>
      <c r="AY2" s="1378"/>
      <c r="AZ2" s="1378"/>
      <c r="BA2" s="1378"/>
      <c r="BB2" s="1378"/>
      <c r="BC2" s="1378"/>
      <c r="BD2" s="1378"/>
      <c r="BE2" s="1378"/>
      <c r="BF2" s="1378"/>
      <c r="BG2" s="1378"/>
      <c r="BH2" s="1378"/>
      <c r="BI2" s="1378"/>
      <c r="BJ2" s="1378"/>
      <c r="BK2" s="1378"/>
      <c r="BL2" s="1378"/>
      <c r="BM2" s="1378"/>
      <c r="BN2" s="1378"/>
      <c r="BO2" s="1378"/>
      <c r="BP2" s="1378"/>
      <c r="BQ2" s="1378"/>
      <c r="BR2" s="1378"/>
      <c r="BS2" s="1378"/>
      <c r="BT2" s="1378"/>
      <c r="BU2" s="1378"/>
      <c r="BV2" s="1378"/>
    </row>
    <row r="3" spans="1:74" ht="21" customHeight="1" x14ac:dyDescent="0.2">
      <c r="A3" s="1377" t="s">
        <v>676</v>
      </c>
      <c r="B3" s="1377" t="s">
        <v>246</v>
      </c>
      <c r="C3" s="1374" t="s">
        <v>257</v>
      </c>
      <c r="D3" s="1375"/>
      <c r="E3" s="1375"/>
      <c r="F3" s="1375"/>
      <c r="G3" s="1375"/>
      <c r="H3" s="1375"/>
      <c r="I3" s="1375"/>
      <c r="J3" s="1375"/>
      <c r="K3" s="1375"/>
      <c r="L3" s="1375"/>
      <c r="M3" s="1375"/>
      <c r="N3" s="1375"/>
      <c r="O3" s="1375"/>
      <c r="P3" s="1375"/>
      <c r="Q3" s="1375"/>
      <c r="R3" s="1375"/>
      <c r="S3" s="1375"/>
      <c r="T3" s="1375"/>
      <c r="U3" s="1375"/>
      <c r="V3" s="1375"/>
      <c r="W3" s="1375"/>
      <c r="X3" s="1375"/>
      <c r="Y3" s="1375"/>
      <c r="Z3" s="1375"/>
      <c r="AA3" s="1375"/>
      <c r="AB3" s="1375"/>
      <c r="AC3" s="1376"/>
      <c r="AD3" s="1374" t="s">
        <v>258</v>
      </c>
      <c r="AE3" s="1375"/>
      <c r="AF3" s="1375"/>
      <c r="AG3" s="1375"/>
      <c r="AH3" s="1375"/>
      <c r="AI3" s="1375"/>
      <c r="AJ3" s="1375"/>
      <c r="AK3" s="1375"/>
      <c r="AL3" s="1375"/>
      <c r="AM3" s="1375"/>
      <c r="AN3" s="1375"/>
      <c r="AO3" s="1375"/>
      <c r="AP3" s="1375"/>
      <c r="AQ3" s="1375"/>
      <c r="AR3" s="1375"/>
      <c r="AS3" s="1375"/>
      <c r="AT3" s="1375"/>
      <c r="AU3" s="1375"/>
      <c r="AV3" s="1375"/>
      <c r="AW3" s="1375"/>
      <c r="AX3" s="1375"/>
      <c r="AY3" s="1375"/>
      <c r="AZ3" s="1375"/>
      <c r="BA3" s="1375"/>
      <c r="BB3" s="1375"/>
      <c r="BC3" s="1375"/>
      <c r="BD3" s="1376"/>
      <c r="BE3" s="1377" t="s">
        <v>259</v>
      </c>
      <c r="BF3" s="1377"/>
      <c r="BG3" s="1377"/>
      <c r="BH3" s="1377"/>
      <c r="BI3" s="1377"/>
      <c r="BJ3" s="1377"/>
      <c r="BK3" s="1377"/>
      <c r="BL3" s="1377"/>
      <c r="BM3" s="1377"/>
      <c r="BN3" s="1377"/>
      <c r="BO3" s="1377"/>
      <c r="BP3" s="1377"/>
      <c r="BQ3" s="1377"/>
      <c r="BR3" s="1377"/>
      <c r="BS3" s="1377"/>
      <c r="BT3" s="1377"/>
      <c r="BU3" s="1377"/>
      <c r="BV3" s="1377"/>
    </row>
    <row r="4" spans="1:74" s="1204" customFormat="1" ht="16.5" customHeight="1" x14ac:dyDescent="0.2">
      <c r="A4" s="1377"/>
      <c r="B4" s="1377"/>
      <c r="C4" s="1382" t="s">
        <v>260</v>
      </c>
      <c r="D4" s="1383"/>
      <c r="E4" s="1383"/>
      <c r="F4" s="1383"/>
      <c r="G4" s="1383"/>
      <c r="H4" s="1383"/>
      <c r="I4" s="1383"/>
      <c r="J4" s="1383"/>
      <c r="K4" s="1384"/>
      <c r="L4" s="1374" t="s">
        <v>261</v>
      </c>
      <c r="M4" s="1375"/>
      <c r="N4" s="1375"/>
      <c r="O4" s="1375"/>
      <c r="P4" s="1375"/>
      <c r="Q4" s="1375"/>
      <c r="R4" s="1375"/>
      <c r="S4" s="1375"/>
      <c r="T4" s="1376"/>
      <c r="U4" s="1374" t="s">
        <v>262</v>
      </c>
      <c r="V4" s="1375"/>
      <c r="W4" s="1375"/>
      <c r="X4" s="1375"/>
      <c r="Y4" s="1375"/>
      <c r="Z4" s="1375"/>
      <c r="AA4" s="1375"/>
      <c r="AB4" s="1375"/>
      <c r="AC4" s="1376"/>
      <c r="AD4" s="1382" t="s">
        <v>263</v>
      </c>
      <c r="AE4" s="1383"/>
      <c r="AF4" s="1383"/>
      <c r="AG4" s="1383"/>
      <c r="AH4" s="1383"/>
      <c r="AI4" s="1383"/>
      <c r="AJ4" s="1383"/>
      <c r="AK4" s="1383"/>
      <c r="AL4" s="1384"/>
      <c r="AM4" s="1385" t="s">
        <v>264</v>
      </c>
      <c r="AN4" s="1386"/>
      <c r="AO4" s="1386"/>
      <c r="AP4" s="1386"/>
      <c r="AQ4" s="1386"/>
      <c r="AR4" s="1386"/>
      <c r="AS4" s="1386"/>
      <c r="AT4" s="1386"/>
      <c r="AU4" s="1387"/>
      <c r="AV4" s="1374" t="s">
        <v>262</v>
      </c>
      <c r="AW4" s="1375"/>
      <c r="AX4" s="1375"/>
      <c r="AY4" s="1375"/>
      <c r="AZ4" s="1375"/>
      <c r="BA4" s="1375"/>
      <c r="BB4" s="1375"/>
      <c r="BC4" s="1375"/>
      <c r="BD4" s="1376"/>
      <c r="BE4" s="1380" t="s">
        <v>265</v>
      </c>
      <c r="BF4" s="1380"/>
      <c r="BG4" s="1380"/>
      <c r="BH4" s="1380"/>
      <c r="BI4" s="1380"/>
      <c r="BJ4" s="1380"/>
      <c r="BK4" s="1380"/>
      <c r="BL4" s="1380"/>
      <c r="BM4" s="1380"/>
      <c r="BN4" s="1379" t="s">
        <v>266</v>
      </c>
      <c r="BO4" s="1379"/>
      <c r="BP4" s="1379"/>
      <c r="BQ4" s="1379"/>
      <c r="BR4" s="1379"/>
      <c r="BS4" s="1379"/>
      <c r="BT4" s="1379"/>
      <c r="BU4" s="1379"/>
      <c r="BV4" s="1379"/>
    </row>
    <row r="5" spans="1:74" ht="21.95" customHeight="1" x14ac:dyDescent="0.2">
      <c r="A5" s="1377"/>
      <c r="B5" s="1377"/>
      <c r="C5" s="1206" t="s">
        <v>83</v>
      </c>
      <c r="D5" s="1206" t="s">
        <v>84</v>
      </c>
      <c r="E5" s="1228" t="s">
        <v>85</v>
      </c>
      <c r="F5" s="1206" t="s">
        <v>86</v>
      </c>
      <c r="G5" s="1206" t="s">
        <v>117</v>
      </c>
      <c r="H5" s="1206" t="s">
        <v>87</v>
      </c>
      <c r="I5" s="1206" t="s">
        <v>88</v>
      </c>
      <c r="J5" s="1206" t="s">
        <v>652</v>
      </c>
      <c r="K5" s="1206" t="s">
        <v>755</v>
      </c>
      <c r="L5" s="1206" t="s">
        <v>83</v>
      </c>
      <c r="M5" s="1206" t="s">
        <v>84</v>
      </c>
      <c r="N5" s="1228" t="s">
        <v>85</v>
      </c>
      <c r="O5" s="1206" t="s">
        <v>86</v>
      </c>
      <c r="P5" s="1206" t="s">
        <v>117</v>
      </c>
      <c r="Q5" s="1206" t="s">
        <v>87</v>
      </c>
      <c r="R5" s="1206" t="s">
        <v>88</v>
      </c>
      <c r="S5" s="1206" t="s">
        <v>652</v>
      </c>
      <c r="T5" s="1206" t="s">
        <v>755</v>
      </c>
      <c r="U5" s="1206" t="s">
        <v>83</v>
      </c>
      <c r="V5" s="1206" t="s">
        <v>84</v>
      </c>
      <c r="W5" s="1228" t="s">
        <v>85</v>
      </c>
      <c r="X5" s="1206" t="s">
        <v>86</v>
      </c>
      <c r="Y5" s="1206" t="s">
        <v>117</v>
      </c>
      <c r="Z5" s="1206" t="s">
        <v>87</v>
      </c>
      <c r="AA5" s="1206" t="s">
        <v>88</v>
      </c>
      <c r="AB5" s="1206" t="s">
        <v>652</v>
      </c>
      <c r="AC5" s="1206" t="s">
        <v>755</v>
      </c>
      <c r="AD5" s="1206" t="s">
        <v>83</v>
      </c>
      <c r="AE5" s="1206" t="s">
        <v>84</v>
      </c>
      <c r="AF5" s="1228" t="s">
        <v>85</v>
      </c>
      <c r="AG5" s="1206" t="s">
        <v>86</v>
      </c>
      <c r="AH5" s="1206" t="s">
        <v>117</v>
      </c>
      <c r="AI5" s="1206" t="s">
        <v>87</v>
      </c>
      <c r="AJ5" s="1206" t="s">
        <v>88</v>
      </c>
      <c r="AK5" s="1206" t="s">
        <v>652</v>
      </c>
      <c r="AL5" s="1206" t="s">
        <v>755</v>
      </c>
      <c r="AM5" s="1206" t="s">
        <v>83</v>
      </c>
      <c r="AN5" s="1206" t="s">
        <v>84</v>
      </c>
      <c r="AO5" s="1228" t="s">
        <v>85</v>
      </c>
      <c r="AP5" s="1206" t="s">
        <v>86</v>
      </c>
      <c r="AQ5" s="1206" t="s">
        <v>117</v>
      </c>
      <c r="AR5" s="1206" t="s">
        <v>87</v>
      </c>
      <c r="AS5" s="1206" t="s">
        <v>88</v>
      </c>
      <c r="AT5" s="1206" t="s">
        <v>652</v>
      </c>
      <c r="AU5" s="1206" t="s">
        <v>755</v>
      </c>
      <c r="AV5" s="1206" t="s">
        <v>83</v>
      </c>
      <c r="AW5" s="1206" t="s">
        <v>84</v>
      </c>
      <c r="AX5" s="1228" t="s">
        <v>85</v>
      </c>
      <c r="AY5" s="1206" t="s">
        <v>86</v>
      </c>
      <c r="AZ5" s="1206" t="s">
        <v>117</v>
      </c>
      <c r="BA5" s="1206" t="s">
        <v>87</v>
      </c>
      <c r="BB5" s="1206" t="s">
        <v>88</v>
      </c>
      <c r="BC5" s="1206" t="s">
        <v>652</v>
      </c>
      <c r="BD5" s="1206" t="s">
        <v>755</v>
      </c>
      <c r="BE5" s="1206" t="s">
        <v>83</v>
      </c>
      <c r="BF5" s="1206" t="s">
        <v>84</v>
      </c>
      <c r="BG5" s="1206" t="s">
        <v>85</v>
      </c>
      <c r="BH5" s="1206" t="s">
        <v>86</v>
      </c>
      <c r="BI5" s="1206" t="s">
        <v>117</v>
      </c>
      <c r="BJ5" s="1206" t="s">
        <v>87</v>
      </c>
      <c r="BK5" s="1206" t="s">
        <v>88</v>
      </c>
      <c r="BL5" s="1206" t="s">
        <v>652</v>
      </c>
      <c r="BM5" s="1206" t="s">
        <v>755</v>
      </c>
      <c r="BN5" s="1206" t="s">
        <v>83</v>
      </c>
      <c r="BO5" s="1206" t="s">
        <v>84</v>
      </c>
      <c r="BP5" s="1206" t="s">
        <v>85</v>
      </c>
      <c r="BQ5" s="1206" t="s">
        <v>86</v>
      </c>
      <c r="BR5" s="1206" t="s">
        <v>117</v>
      </c>
      <c r="BS5" s="1206" t="s">
        <v>87</v>
      </c>
      <c r="BT5" s="1206" t="s">
        <v>88</v>
      </c>
      <c r="BU5" s="1206" t="s">
        <v>652</v>
      </c>
      <c r="BV5" s="1206" t="s">
        <v>755</v>
      </c>
    </row>
    <row r="6" spans="1:74" ht="15" customHeight="1" x14ac:dyDescent="0.2">
      <c r="A6" s="1207"/>
      <c r="B6" s="1202" t="s">
        <v>703</v>
      </c>
      <c r="C6" s="1208"/>
      <c r="D6" s="1208"/>
      <c r="E6" s="1227"/>
      <c r="F6" s="1208"/>
      <c r="G6" s="1208"/>
      <c r="H6" s="1208"/>
      <c r="I6" s="1208"/>
      <c r="J6" s="1208"/>
      <c r="K6" s="1208"/>
      <c r="L6" s="1208"/>
      <c r="M6" s="1208"/>
      <c r="N6" s="1227"/>
      <c r="O6" s="1208"/>
      <c r="P6" s="1208"/>
      <c r="Q6" s="1208"/>
      <c r="R6" s="1208"/>
      <c r="S6" s="1208"/>
      <c r="T6" s="1208"/>
      <c r="U6" s="1208"/>
      <c r="V6" s="1208"/>
      <c r="W6" s="1227"/>
      <c r="X6" s="1208"/>
      <c r="Y6" s="1208"/>
      <c r="Z6" s="1208"/>
      <c r="AA6" s="1208"/>
      <c r="AB6" s="1208"/>
      <c r="AC6" s="1208"/>
      <c r="AD6" s="1208"/>
      <c r="AE6" s="1208"/>
      <c r="AF6" s="1227"/>
      <c r="AG6" s="1208"/>
      <c r="AH6" s="1208"/>
      <c r="AI6" s="1208"/>
      <c r="AJ6" s="1208"/>
      <c r="AK6" s="1208"/>
      <c r="AL6" s="1208"/>
      <c r="AM6" s="1208"/>
      <c r="AN6" s="1208"/>
      <c r="AO6" s="1227"/>
      <c r="AP6" s="1208"/>
      <c r="AQ6" s="1208"/>
      <c r="AR6" s="1208"/>
      <c r="AS6" s="1208"/>
      <c r="AT6" s="1208"/>
      <c r="AU6" s="1208"/>
      <c r="AV6" s="1208"/>
      <c r="AW6" s="1208"/>
      <c r="AX6" s="1227"/>
      <c r="AY6" s="1208"/>
      <c r="AZ6" s="1208"/>
      <c r="BA6" s="1208"/>
      <c r="BB6" s="1208"/>
      <c r="BC6" s="1208"/>
      <c r="BD6" s="1208"/>
      <c r="BE6" s="1208"/>
      <c r="BF6" s="1208"/>
      <c r="BG6" s="1208"/>
      <c r="BH6" s="1208"/>
      <c r="BI6" s="1208"/>
      <c r="BJ6" s="1208"/>
      <c r="BK6" s="1208"/>
      <c r="BL6" s="1208"/>
      <c r="BM6" s="1208"/>
      <c r="BN6" s="1208"/>
      <c r="BO6" s="1208"/>
      <c r="BP6" s="1208"/>
      <c r="BQ6" s="1208"/>
      <c r="BR6" s="1208"/>
      <c r="BS6" s="1208"/>
      <c r="BT6" s="1208"/>
      <c r="BU6" s="1208"/>
      <c r="BV6" s="1208"/>
    </row>
    <row r="7" spans="1:74" ht="15" customHeight="1" x14ac:dyDescent="0.2">
      <c r="A7" s="1210">
        <v>1</v>
      </c>
      <c r="B7" s="1203" t="s">
        <v>0</v>
      </c>
      <c r="C7" s="1225">
        <v>64.276399999999995</v>
      </c>
      <c r="D7" s="1011">
        <v>41.483400000000003</v>
      </c>
      <c r="E7" s="1011">
        <v>35.500100000000003</v>
      </c>
      <c r="F7" s="1011">
        <v>24.554400000000001</v>
      </c>
      <c r="G7" s="1011">
        <v>24.06</v>
      </c>
      <c r="H7" s="1011">
        <v>21.6309</v>
      </c>
      <c r="I7" s="1011">
        <v>22.248000000000001</v>
      </c>
      <c r="J7" s="1011">
        <v>40.667200000000001</v>
      </c>
      <c r="K7" s="1011">
        <v>86.886077299999997</v>
      </c>
      <c r="L7" s="1225">
        <v>2.3559586697427308</v>
      </c>
      <c r="M7" s="1011">
        <v>2.2100300503225432</v>
      </c>
      <c r="N7" s="1011">
        <v>2.416271329489998</v>
      </c>
      <c r="O7" s="1011">
        <v>2.4259149173158243</v>
      </c>
      <c r="P7" s="1011">
        <v>2.7041303737004778</v>
      </c>
      <c r="Q7" s="1011">
        <v>2.6590011618970539</v>
      </c>
      <c r="R7" s="1011">
        <v>2.7348588292621048</v>
      </c>
      <c r="S7" s="1011">
        <v>2.8900234835365168</v>
      </c>
      <c r="T7" s="1011">
        <v>2.6821167841841795</v>
      </c>
      <c r="U7" s="1225">
        <v>0.38344478094847995</v>
      </c>
      <c r="V7" s="1011">
        <v>0.27439497675040436</v>
      </c>
      <c r="W7" s="1011">
        <v>0.2290281394405061</v>
      </c>
      <c r="X7" s="1011">
        <v>0.14763394631267229</v>
      </c>
      <c r="Y7" s="1011">
        <v>0.13168028421049408</v>
      </c>
      <c r="Z7" s="1011">
        <v>0.11181466644987002</v>
      </c>
      <c r="AA7" s="1011">
        <v>0.10580609520722359</v>
      </c>
      <c r="AB7" s="1011">
        <v>0.18342817347627313</v>
      </c>
      <c r="AC7" s="1011">
        <v>0.37497031097220274</v>
      </c>
      <c r="AD7" s="1225">
        <v>16698.606600000003</v>
      </c>
      <c r="AE7" s="1011">
        <v>15076.650500000002</v>
      </c>
      <c r="AF7" s="1011">
        <v>15464.822300000002</v>
      </c>
      <c r="AG7" s="1011">
        <v>16607.392799999998</v>
      </c>
      <c r="AH7" s="1011">
        <v>18247.467999999997</v>
      </c>
      <c r="AI7" s="1011">
        <v>19323.684599999997</v>
      </c>
      <c r="AJ7" s="1011">
        <v>21004.896000000001</v>
      </c>
      <c r="AK7" s="1011">
        <v>22129.9728</v>
      </c>
      <c r="AL7" s="1011">
        <v>23084.5690373</v>
      </c>
      <c r="AM7" s="1225">
        <v>7.1296348027623164</v>
      </c>
      <c r="AN7" s="1011">
        <v>6.3403055040863689</v>
      </c>
      <c r="AO7" s="1011">
        <v>5.8363326943291414</v>
      </c>
      <c r="AP7" s="1011">
        <v>5.5454987272600071</v>
      </c>
      <c r="AQ7" s="1011">
        <v>5.750250305470785</v>
      </c>
      <c r="AR7" s="1011">
        <v>5.739283694025346</v>
      </c>
      <c r="AS7" s="1011">
        <v>5.5483946028629116</v>
      </c>
      <c r="AT7" s="1011">
        <v>5.5066203891841194</v>
      </c>
      <c r="AU7" s="1011">
        <v>5.4344059222469534</v>
      </c>
      <c r="AV7" s="1225">
        <v>99.616555219051534</v>
      </c>
      <c r="AW7" s="1225">
        <v>99.725605023249599</v>
      </c>
      <c r="AX7" s="1011">
        <v>99.770971860559499</v>
      </c>
      <c r="AY7" s="1011">
        <v>99.852366053687319</v>
      </c>
      <c r="AZ7" s="1011">
        <v>99.868319715789511</v>
      </c>
      <c r="BA7" s="1011">
        <v>99.888185333550126</v>
      </c>
      <c r="BB7" s="1011">
        <v>99.894193904792786</v>
      </c>
      <c r="BC7" s="1011">
        <v>99.816571826523727</v>
      </c>
      <c r="BD7" s="1011">
        <v>99.625029689027784</v>
      </c>
      <c r="BE7" s="1225">
        <v>16762.883000000002</v>
      </c>
      <c r="BF7" s="1011">
        <v>15118.133900000001</v>
      </c>
      <c r="BG7" s="1011">
        <v>15500.322400000001</v>
      </c>
      <c r="BH7" s="1011">
        <v>16631.947199999999</v>
      </c>
      <c r="BI7" s="1011">
        <v>18271.527999999998</v>
      </c>
      <c r="BJ7" s="1011">
        <v>19345.315499999997</v>
      </c>
      <c r="BK7" s="1011">
        <v>21027.144</v>
      </c>
      <c r="BL7" s="1011">
        <v>22170.639999999999</v>
      </c>
      <c r="BM7" s="1011">
        <v>23171.455114600001</v>
      </c>
      <c r="BN7" s="1225">
        <v>7.0746687908732717</v>
      </c>
      <c r="BO7" s="1011">
        <v>6.3079576286948171</v>
      </c>
      <c r="BP7" s="1011">
        <v>5.1583941535233926</v>
      </c>
      <c r="BQ7" s="1225">
        <v>5.5349906269168798</v>
      </c>
      <c r="BR7" s="1225">
        <v>5.4137047305538983</v>
      </c>
      <c r="BS7" s="1225">
        <v>5.7318592093889276</v>
      </c>
      <c r="BT7" s="1225">
        <v>5.5423617451357696</v>
      </c>
      <c r="BU7" s="1225">
        <v>5.4974904900401436</v>
      </c>
      <c r="BV7" s="1011">
        <v>5.4135755296342909</v>
      </c>
    </row>
    <row r="8" spans="1:74" ht="15" customHeight="1" x14ac:dyDescent="0.2">
      <c r="A8" s="1210"/>
      <c r="B8" s="1202" t="s">
        <v>174</v>
      </c>
      <c r="C8" s="1225"/>
      <c r="D8" s="1011"/>
      <c r="E8" s="1011"/>
      <c r="F8" s="1011"/>
      <c r="G8" s="1011"/>
      <c r="H8" s="1011"/>
      <c r="I8" s="1011"/>
      <c r="J8" s="1011"/>
      <c r="K8" s="1011"/>
      <c r="L8" s="1225"/>
      <c r="M8" s="1011"/>
      <c r="N8" s="1011"/>
      <c r="O8" s="1011"/>
      <c r="P8" s="1011"/>
      <c r="Q8" s="1011"/>
      <c r="R8" s="1011"/>
      <c r="S8" s="1011"/>
      <c r="T8" s="1011"/>
      <c r="U8" s="1225"/>
      <c r="V8" s="1011"/>
      <c r="W8" s="1011"/>
      <c r="X8" s="1011"/>
      <c r="Y8" s="1011"/>
      <c r="Z8" s="1011"/>
      <c r="AA8" s="1011"/>
      <c r="AB8" s="1011"/>
      <c r="AC8" s="1011"/>
      <c r="AD8" s="1225"/>
      <c r="AE8" s="1011"/>
      <c r="AF8" s="1011"/>
      <c r="AG8" s="1011"/>
      <c r="AH8" s="1011"/>
      <c r="AI8" s="1011"/>
      <c r="AJ8" s="1011"/>
      <c r="AK8" s="1011"/>
      <c r="AL8" s="1011"/>
      <c r="AM8" s="1225"/>
      <c r="AN8" s="1011"/>
      <c r="AO8" s="1011"/>
      <c r="AP8" s="1011"/>
      <c r="AQ8" s="1011"/>
      <c r="AR8" s="1011"/>
      <c r="AS8" s="1011"/>
      <c r="AT8" s="1011"/>
      <c r="AU8" s="1011"/>
      <c r="AV8" s="1225"/>
      <c r="AW8" s="1225"/>
      <c r="AX8" s="1011"/>
      <c r="AY8" s="1011"/>
      <c r="AZ8" s="1011"/>
      <c r="BA8" s="1011"/>
      <c r="BB8" s="1011"/>
      <c r="BC8" s="1011"/>
      <c r="BD8" s="1011"/>
      <c r="BE8" s="1225"/>
      <c r="BF8" s="1011"/>
      <c r="BG8" s="1011"/>
      <c r="BH8" s="1011"/>
      <c r="BI8" s="1011"/>
      <c r="BJ8" s="1011"/>
      <c r="BK8" s="1011"/>
      <c r="BL8" s="1011"/>
      <c r="BM8" s="1011"/>
      <c r="BN8" s="1225"/>
      <c r="BO8" s="1011"/>
      <c r="BP8" s="1011"/>
      <c r="BQ8" s="1225"/>
      <c r="BR8" s="1225"/>
      <c r="BS8" s="1225"/>
      <c r="BT8" s="1225"/>
      <c r="BU8" s="1225"/>
      <c r="BV8" s="1011"/>
    </row>
    <row r="9" spans="1:74" ht="15" customHeight="1" x14ac:dyDescent="0.2">
      <c r="A9" s="1210">
        <v>2</v>
      </c>
      <c r="B9" s="1203" t="s">
        <v>77</v>
      </c>
      <c r="C9" s="1225">
        <v>82.831000000000003</v>
      </c>
      <c r="D9" s="1011">
        <v>89.424099999999996</v>
      </c>
      <c r="E9" s="1011">
        <v>72.900099999999995</v>
      </c>
      <c r="F9" s="1011">
        <v>59.933799999999998</v>
      </c>
      <c r="G9" s="1011">
        <v>61.263999999999996</v>
      </c>
      <c r="H9" s="1011">
        <v>85.622400000000013</v>
      </c>
      <c r="I9" s="1011">
        <v>86.835700000000003</v>
      </c>
      <c r="J9" s="1011">
        <v>96.879200000000012</v>
      </c>
      <c r="K9" s="1011">
        <v>109.16119999999999</v>
      </c>
      <c r="L9" s="1225">
        <v>2.6290974248963415</v>
      </c>
      <c r="M9" s="1011">
        <v>2.9806826156873978</v>
      </c>
      <c r="N9" s="1011">
        <v>2.2531185095440609</v>
      </c>
      <c r="O9" s="1011">
        <v>2.2286072106656989</v>
      </c>
      <c r="P9" s="1011">
        <v>2.3441665325535874</v>
      </c>
      <c r="Q9" s="1011">
        <v>2.9317245754494232</v>
      </c>
      <c r="R9" s="1011">
        <v>2.7890458941534861</v>
      </c>
      <c r="S9" s="1011">
        <v>3.0319683771349144</v>
      </c>
      <c r="T9" s="1011">
        <v>2.8274704330424361</v>
      </c>
      <c r="U9" s="1225">
        <v>35.290333300669332</v>
      </c>
      <c r="V9" s="1011">
        <v>38.318001693422048</v>
      </c>
      <c r="W9" s="1011">
        <v>33.431073612921892</v>
      </c>
      <c r="X9" s="1011">
        <v>23.497931270262399</v>
      </c>
      <c r="Y9" s="1011">
        <v>22.79019140874065</v>
      </c>
      <c r="Z9" s="1011">
        <v>20.496095988555833</v>
      </c>
      <c r="AA9" s="1011">
        <v>17.999364062834239</v>
      </c>
      <c r="AB9" s="1011">
        <v>17.847274482405425</v>
      </c>
      <c r="AC9" s="1011">
        <v>18.308501568935462</v>
      </c>
      <c r="AD9" s="1225">
        <v>151.88200000000001</v>
      </c>
      <c r="AE9" s="1011">
        <v>143.9495</v>
      </c>
      <c r="AF9" s="1011">
        <v>145.16079999999999</v>
      </c>
      <c r="AG9" s="1011">
        <v>195.12610000000001</v>
      </c>
      <c r="AH9" s="1011">
        <v>207.55340000000001</v>
      </c>
      <c r="AI9" s="1011">
        <v>332.12739999999997</v>
      </c>
      <c r="AJ9" s="1011">
        <v>395.6019</v>
      </c>
      <c r="AK9" s="1011">
        <v>445.94429999999994</v>
      </c>
      <c r="AL9" s="1011">
        <v>487.0711</v>
      </c>
      <c r="AM9" s="1225">
        <v>9.0271447923546297</v>
      </c>
      <c r="AN9" s="1011">
        <v>6.4461645322152856</v>
      </c>
      <c r="AO9" s="1011">
        <v>6.1923583494102985</v>
      </c>
      <c r="AP9" s="1011">
        <v>6.4299140355409037</v>
      </c>
      <c r="AQ9" s="1011">
        <v>6.3095017229019845</v>
      </c>
      <c r="AR9" s="1011">
        <v>7.2347656595466407</v>
      </c>
      <c r="AS9" s="1011">
        <v>8.0792483868028189</v>
      </c>
      <c r="AT9" s="1011">
        <v>6.7773033984701376</v>
      </c>
      <c r="AU9" s="1011">
        <v>5.88286270537977</v>
      </c>
      <c r="AV9" s="1225">
        <v>64.709666699330683</v>
      </c>
      <c r="AW9" s="1225">
        <v>61.681998306577952</v>
      </c>
      <c r="AX9" s="1011">
        <v>66.568926387078108</v>
      </c>
      <c r="AY9" s="1011">
        <v>76.502068729737601</v>
      </c>
      <c r="AZ9" s="1011">
        <v>77.209808591259346</v>
      </c>
      <c r="BA9" s="1011">
        <v>79.503904011444163</v>
      </c>
      <c r="BB9" s="1011">
        <v>82.000635937165768</v>
      </c>
      <c r="BC9" s="1011">
        <v>82.152725517594575</v>
      </c>
      <c r="BD9" s="1011">
        <v>81.691498431064531</v>
      </c>
      <c r="BE9" s="1225">
        <v>234.71299999999999</v>
      </c>
      <c r="BF9" s="1011">
        <v>233.37359999999998</v>
      </c>
      <c r="BG9" s="1011">
        <v>218.0609</v>
      </c>
      <c r="BH9" s="1011">
        <v>255.0599</v>
      </c>
      <c r="BI9" s="1011">
        <v>268.81740000000002</v>
      </c>
      <c r="BJ9" s="1011">
        <v>417.74979999999999</v>
      </c>
      <c r="BK9" s="1011">
        <v>482.43759999999997</v>
      </c>
      <c r="BL9" s="1011">
        <v>542.82349999999997</v>
      </c>
      <c r="BM9" s="1011">
        <v>596.23230000000001</v>
      </c>
      <c r="BN9" s="1225">
        <v>4.8564136107698896</v>
      </c>
      <c r="BO9" s="1011">
        <v>4.4594608073958835</v>
      </c>
      <c r="BP9" s="1011">
        <v>3.8096193312208197</v>
      </c>
      <c r="BQ9" s="1225">
        <v>4.4560080493992693</v>
      </c>
      <c r="BR9" s="1225">
        <v>3.5788583680194748</v>
      </c>
      <c r="BS9" s="1225">
        <v>5.5616465581039831</v>
      </c>
      <c r="BT9" s="1225">
        <v>6.0229608735309244</v>
      </c>
      <c r="BU9" s="1225">
        <v>5.5530542204852953</v>
      </c>
      <c r="BV9" s="1011">
        <v>4.9112115955842448</v>
      </c>
    </row>
    <row r="10" spans="1:74" ht="15" customHeight="1" x14ac:dyDescent="0.2">
      <c r="A10" s="1210">
        <v>3</v>
      </c>
      <c r="B10" s="1226" t="s">
        <v>72</v>
      </c>
      <c r="C10" s="1225">
        <v>2.0941999999999998</v>
      </c>
      <c r="D10" s="1011">
        <v>2.0131000000000001</v>
      </c>
      <c r="E10" s="1011">
        <v>1.1919</v>
      </c>
      <c r="F10" s="1011">
        <v>0.26287690000000002</v>
      </c>
      <c r="G10" s="1011">
        <v>0.20099999999999998</v>
      </c>
      <c r="H10" s="1011">
        <v>0.1321</v>
      </c>
      <c r="I10" s="1011">
        <v>7.1800000000000003E-2</v>
      </c>
      <c r="J10" s="1011">
        <v>3.3799999999999997E-2</v>
      </c>
      <c r="K10" s="1011">
        <v>1.5067878999999999E-2</v>
      </c>
      <c r="L10" s="1225">
        <v>0.96825589104786336</v>
      </c>
      <c r="M10" s="1011">
        <v>1.0382707281511088</v>
      </c>
      <c r="N10" s="1011">
        <v>0.72179494943377942</v>
      </c>
      <c r="O10" s="1011">
        <v>0.17655433239053386</v>
      </c>
      <c r="P10" s="1011">
        <v>0.11371981474419829</v>
      </c>
      <c r="Q10" s="1011">
        <v>7.7448570865735478E-2</v>
      </c>
      <c r="R10" s="1011">
        <v>4.6953637533613049E-2</v>
      </c>
      <c r="S10" s="1011">
        <v>2.6074693567192581E-2</v>
      </c>
      <c r="T10" s="1011">
        <v>1.6085355113668327E-2</v>
      </c>
      <c r="U10" s="1225">
        <v>10.447180428622739</v>
      </c>
      <c r="V10" s="1011">
        <v>5.8073319332579452</v>
      </c>
      <c r="W10" s="1011">
        <v>6.2797020052475734</v>
      </c>
      <c r="X10" s="1011">
        <v>4.5675711999494037</v>
      </c>
      <c r="Y10" s="1011">
        <v>3.561808902750212</v>
      </c>
      <c r="Z10" s="1011">
        <v>3.1892805408015454</v>
      </c>
      <c r="AA10" s="1011">
        <v>1.5541125541125542</v>
      </c>
      <c r="AB10" s="1011">
        <v>0.66778622937864274</v>
      </c>
      <c r="AC10" s="1011">
        <v>0.51392403583554225</v>
      </c>
      <c r="AD10" s="1225">
        <v>17.9514</v>
      </c>
      <c r="AE10" s="1011">
        <v>32.651699999999998</v>
      </c>
      <c r="AF10" s="1011">
        <v>17.7883</v>
      </c>
      <c r="AG10" s="1011">
        <v>5.4924115999999996</v>
      </c>
      <c r="AH10" s="1011">
        <v>5.4422000000000006</v>
      </c>
      <c r="AI10" s="1011">
        <v>4.0098999999999991</v>
      </c>
      <c r="AJ10" s="1011">
        <v>4.5482000000000005</v>
      </c>
      <c r="AK10" s="1011">
        <v>5.0276999999999994</v>
      </c>
      <c r="AL10" s="1011">
        <v>2.9168593999999999</v>
      </c>
      <c r="AM10" s="1225">
        <v>7.5834921729256228</v>
      </c>
      <c r="AN10" s="1011">
        <v>8.938082433572152</v>
      </c>
      <c r="AO10" s="1011">
        <v>5.2867024794002475</v>
      </c>
      <c r="AP10" s="1011">
        <v>1.8197264077207884</v>
      </c>
      <c r="AQ10" s="1011">
        <v>1.5353647062474525</v>
      </c>
      <c r="AR10" s="1011">
        <v>1.0067104826782478</v>
      </c>
      <c r="AS10" s="1011">
        <v>1.0756825778540702</v>
      </c>
      <c r="AT10" s="1011">
        <v>1.268199390230502</v>
      </c>
      <c r="AU10" s="1011">
        <v>0.90364646663792914</v>
      </c>
      <c r="AV10" s="1225">
        <v>89.552819571377256</v>
      </c>
      <c r="AW10" s="1225">
        <v>94.192668066742044</v>
      </c>
      <c r="AX10" s="1011">
        <v>93.720297994752428</v>
      </c>
      <c r="AY10" s="1011">
        <v>95.432428800050587</v>
      </c>
      <c r="AZ10" s="1011">
        <v>96.438191097249785</v>
      </c>
      <c r="BA10" s="1011">
        <v>96.810719459198438</v>
      </c>
      <c r="BB10" s="1011">
        <v>98.44588744588745</v>
      </c>
      <c r="BC10" s="1011">
        <v>99.332213770621351</v>
      </c>
      <c r="BD10" s="1011">
        <v>99.486075964164456</v>
      </c>
      <c r="BE10" s="1225">
        <v>20.0456</v>
      </c>
      <c r="BF10" s="1011">
        <v>34.6648</v>
      </c>
      <c r="BG10" s="1011">
        <v>18.9802</v>
      </c>
      <c r="BH10" s="1011">
        <v>5.7552884999999998</v>
      </c>
      <c r="BI10" s="1011">
        <v>5.6432000000000002</v>
      </c>
      <c r="BJ10" s="1011">
        <v>4.1419999999999995</v>
      </c>
      <c r="BK10" s="1011">
        <v>4.62</v>
      </c>
      <c r="BL10" s="1011">
        <v>5.0614999999999997</v>
      </c>
      <c r="BM10" s="1011">
        <v>2.9319272789999999</v>
      </c>
      <c r="BN10" s="1225">
        <v>4.425051865044483</v>
      </c>
      <c r="BO10" s="1011">
        <v>6.1990030035786861</v>
      </c>
      <c r="BP10" s="1011">
        <v>4.2110924398337879</v>
      </c>
      <c r="BQ10" s="1225">
        <v>1.2769123555817294</v>
      </c>
      <c r="BR10" s="1225">
        <v>0.99198093664080378</v>
      </c>
      <c r="BS10" s="1225">
        <v>0.72809488225939334</v>
      </c>
      <c r="BT10" s="1225">
        <v>0.80245014778456902</v>
      </c>
      <c r="BU10" s="1225">
        <v>0.96213144315219734</v>
      </c>
      <c r="BV10" s="1011">
        <v>0.70400803197425232</v>
      </c>
    </row>
    <row r="11" spans="1:74" ht="15" customHeight="1" x14ac:dyDescent="0.2">
      <c r="A11" s="1210">
        <v>4</v>
      </c>
      <c r="B11" s="1203" t="s">
        <v>675</v>
      </c>
      <c r="C11" s="1225">
        <v>2.0101</v>
      </c>
      <c r="D11" s="1011">
        <v>5.0961999999999996</v>
      </c>
      <c r="E11" s="1011">
        <v>9.8443000000000005</v>
      </c>
      <c r="F11" s="1011">
        <v>12.964433100000001</v>
      </c>
      <c r="G11" s="1011">
        <v>24.622599999999998</v>
      </c>
      <c r="H11" s="1011">
        <v>19.601900000000001</v>
      </c>
      <c r="I11" s="1011">
        <v>9.5968999999999998</v>
      </c>
      <c r="J11" s="1011">
        <v>12.345999999999998</v>
      </c>
      <c r="K11" s="1011">
        <v>14.6973106</v>
      </c>
      <c r="L11" s="1225">
        <v>1.4202793077012756</v>
      </c>
      <c r="M11" s="1011">
        <v>2.4606782533539668</v>
      </c>
      <c r="N11" s="1011">
        <v>3.3929482318880546</v>
      </c>
      <c r="O11" s="1011">
        <v>3.3735567573173895</v>
      </c>
      <c r="P11" s="1011">
        <v>4.1058079375129335</v>
      </c>
      <c r="Q11" s="1011">
        <v>3.318627819459766</v>
      </c>
      <c r="R11" s="1011">
        <v>1.8902798970961634</v>
      </c>
      <c r="S11" s="1011">
        <v>1.9638662387448893</v>
      </c>
      <c r="T11" s="1011">
        <v>2.007573943112495</v>
      </c>
      <c r="U11" s="1225">
        <v>2.3917461495992538</v>
      </c>
      <c r="V11" s="1011">
        <v>7.0746656116166555</v>
      </c>
      <c r="W11" s="1011">
        <v>11.078911769803346</v>
      </c>
      <c r="X11" s="1011">
        <v>12.914571450633963</v>
      </c>
      <c r="Y11" s="1011">
        <v>24.640365703672348</v>
      </c>
      <c r="Z11" s="1011">
        <v>18.27844890689618</v>
      </c>
      <c r="AA11" s="1011">
        <v>12.612564068865815</v>
      </c>
      <c r="AB11" s="1011">
        <v>18.40488968395945</v>
      </c>
      <c r="AC11" s="1011">
        <v>17.944799152486159</v>
      </c>
      <c r="AD11" s="1225">
        <v>82.033100000000005</v>
      </c>
      <c r="AE11" s="1011">
        <v>66.938299999999998</v>
      </c>
      <c r="AF11" s="1011">
        <v>79.011899999999997</v>
      </c>
      <c r="AG11" s="1011">
        <v>87.421655200000004</v>
      </c>
      <c r="AH11" s="1011">
        <v>75.305299999999988</v>
      </c>
      <c r="AI11" s="1011">
        <v>87.638600000000011</v>
      </c>
      <c r="AJ11" s="1011">
        <v>66.493099999999998</v>
      </c>
      <c r="AK11" s="1011">
        <v>54.734000000000002</v>
      </c>
      <c r="AL11" s="1011">
        <v>67.205587699999995</v>
      </c>
      <c r="AM11" s="1225">
        <v>11.980561933279716</v>
      </c>
      <c r="AN11" s="1011">
        <v>7.7608138510973408</v>
      </c>
      <c r="AO11" s="1011">
        <v>8.3211965721412273</v>
      </c>
      <c r="AP11" s="1011">
        <v>7.403027307825389</v>
      </c>
      <c r="AQ11" s="1011">
        <v>6.3627223099534538</v>
      </c>
      <c r="AR11" s="1011">
        <v>6.5311581238464189</v>
      </c>
      <c r="AS11" s="1011">
        <v>4.9814386569187157</v>
      </c>
      <c r="AT11" s="1011">
        <v>4.1154018455868533</v>
      </c>
      <c r="AU11" s="1011">
        <v>4.5556690206125179</v>
      </c>
      <c r="AV11" s="1225">
        <v>97.608253850400757</v>
      </c>
      <c r="AW11" s="1225">
        <v>92.925334388383348</v>
      </c>
      <c r="AX11" s="1011">
        <v>88.921088230196645</v>
      </c>
      <c r="AY11" s="1011">
        <v>87.085428549366043</v>
      </c>
      <c r="AZ11" s="1011">
        <v>75.359634296327641</v>
      </c>
      <c r="BA11" s="1011">
        <v>81.721551093103812</v>
      </c>
      <c r="BB11" s="1011">
        <v>87.387435931134178</v>
      </c>
      <c r="BC11" s="1011">
        <v>81.595110316040547</v>
      </c>
      <c r="BD11" s="1011">
        <v>82.055200847513845</v>
      </c>
      <c r="BE11" s="1225">
        <v>84.043199999999999</v>
      </c>
      <c r="BF11" s="1011">
        <v>72.034499999999994</v>
      </c>
      <c r="BG11" s="1011">
        <v>88.856200000000001</v>
      </c>
      <c r="BH11" s="1011">
        <v>100.3860883</v>
      </c>
      <c r="BI11" s="1011">
        <v>99.927899999999994</v>
      </c>
      <c r="BJ11" s="1011">
        <v>107.24050000000001</v>
      </c>
      <c r="BK11" s="1011">
        <v>76.09</v>
      </c>
      <c r="BL11" s="1011">
        <v>67.08</v>
      </c>
      <c r="BM11" s="1011">
        <v>81.90289829999999</v>
      </c>
      <c r="BN11" s="1225">
        <v>10.171682359314433</v>
      </c>
      <c r="BO11" s="1011">
        <v>6.7345753920543885</v>
      </c>
      <c r="BP11" s="1011">
        <v>5.6770366271723054</v>
      </c>
      <c r="BQ11" s="1225">
        <v>6.4136830084749645</v>
      </c>
      <c r="BR11" s="1225">
        <v>5.1708686398415074</v>
      </c>
      <c r="BS11" s="1225">
        <v>5.5492664047870841</v>
      </c>
      <c r="BT11" s="1225">
        <v>4.1296825615212258</v>
      </c>
      <c r="BU11" s="1225">
        <v>3.4248299958425781</v>
      </c>
      <c r="BV11" s="1011">
        <v>3.7105450986559068</v>
      </c>
    </row>
    <row r="12" spans="1:74" ht="15" customHeight="1" x14ac:dyDescent="0.2">
      <c r="A12" s="1210">
        <v>5</v>
      </c>
      <c r="B12" s="1203" t="s">
        <v>75</v>
      </c>
      <c r="C12" s="1225">
        <v>6.0744999999999996</v>
      </c>
      <c r="D12" s="1011">
        <v>7.7689000000000004</v>
      </c>
      <c r="E12" s="1011">
        <v>4.2214999999999998</v>
      </c>
      <c r="F12" s="1011">
        <v>4.9795360000000004</v>
      </c>
      <c r="G12" s="1011">
        <v>6.3460999999999999</v>
      </c>
      <c r="H12" s="1011">
        <v>4.5762999999999998</v>
      </c>
      <c r="I12" s="1011">
        <v>3.0592000000000001</v>
      </c>
      <c r="J12" s="1011">
        <v>2.9838</v>
      </c>
      <c r="K12" s="1011">
        <v>3.7421776000000002</v>
      </c>
      <c r="L12" s="1225">
        <v>0.71411600855410928</v>
      </c>
      <c r="M12" s="1011">
        <v>1.0589601256647039</v>
      </c>
      <c r="N12" s="1011">
        <v>0.69136914510317715</v>
      </c>
      <c r="O12" s="1011">
        <v>1.0256894157355025</v>
      </c>
      <c r="P12" s="1011">
        <v>1.3409325356326178</v>
      </c>
      <c r="Q12" s="1011">
        <v>1.2424554153088383</v>
      </c>
      <c r="R12" s="1011">
        <v>1.0611846194831722</v>
      </c>
      <c r="S12" s="1011">
        <v>0.99755774107877848</v>
      </c>
      <c r="T12" s="1011">
        <v>1.145430849039146</v>
      </c>
      <c r="U12" s="1225">
        <v>7.8072084137145703</v>
      </c>
      <c r="V12" s="1011">
        <v>9.9857839886066273</v>
      </c>
      <c r="W12" s="1011">
        <v>10.03928675047206</v>
      </c>
      <c r="X12" s="1011">
        <v>14.114374072993561</v>
      </c>
      <c r="Y12" s="1011">
        <v>17.342530067472474</v>
      </c>
      <c r="Z12" s="1011">
        <v>22.313400815243892</v>
      </c>
      <c r="AA12" s="1011">
        <v>12.89408908520754</v>
      </c>
      <c r="AB12" s="1011">
        <v>11.857368234906076</v>
      </c>
      <c r="AC12" s="1011">
        <v>11.531231370969593</v>
      </c>
      <c r="AD12" s="1225">
        <v>71.731799999999993</v>
      </c>
      <c r="AE12" s="1011">
        <v>70.030699999999996</v>
      </c>
      <c r="AF12" s="1011">
        <v>37.828299999999999</v>
      </c>
      <c r="AG12" s="1011">
        <v>30.300356500000003</v>
      </c>
      <c r="AH12" s="1011">
        <v>30.246600000000001</v>
      </c>
      <c r="AI12" s="1011">
        <v>15.9329</v>
      </c>
      <c r="AJ12" s="1011">
        <v>20.666399999999999</v>
      </c>
      <c r="AK12" s="1011">
        <v>22.180300000000003</v>
      </c>
      <c r="AL12" s="1011">
        <v>28.7103635</v>
      </c>
      <c r="AM12" s="1225">
        <v>6.9814280959175274</v>
      </c>
      <c r="AN12" s="1011">
        <v>6.5904020876769751</v>
      </c>
      <c r="AO12" s="1011">
        <v>4.2862680405549254</v>
      </c>
      <c r="AP12" s="1011">
        <v>3.5604565899264391</v>
      </c>
      <c r="AQ12" s="1011">
        <v>3.4728041975938861</v>
      </c>
      <c r="AR12" s="1011">
        <v>1.7770154496363579</v>
      </c>
      <c r="AS12" s="1011">
        <v>2.2826826756950136</v>
      </c>
      <c r="AT12" s="1011">
        <v>2.5608084457404252</v>
      </c>
      <c r="AU12" s="1011">
        <v>3.0496105855918119</v>
      </c>
      <c r="AV12" s="1225">
        <v>92.192791586285423</v>
      </c>
      <c r="AW12" s="1225">
        <v>90.014216011393373</v>
      </c>
      <c r="AX12" s="1011">
        <v>89.960713249527942</v>
      </c>
      <c r="AY12" s="1011">
        <v>85.885625927006444</v>
      </c>
      <c r="AZ12" s="1011">
        <v>82.657469932527519</v>
      </c>
      <c r="BA12" s="1011">
        <v>77.686599184756105</v>
      </c>
      <c r="BB12" s="1011">
        <v>87.10591091479246</v>
      </c>
      <c r="BC12" s="1011">
        <v>88.142631765093924</v>
      </c>
      <c r="BD12" s="1011">
        <v>88.468768629030421</v>
      </c>
      <c r="BE12" s="1225">
        <v>77.806299999999993</v>
      </c>
      <c r="BF12" s="1011">
        <v>77.799599999999998</v>
      </c>
      <c r="BG12" s="1011">
        <v>42.049799999999998</v>
      </c>
      <c r="BH12" s="1011">
        <v>35.279892500000003</v>
      </c>
      <c r="BI12" s="1011">
        <v>36.592700000000001</v>
      </c>
      <c r="BJ12" s="1011">
        <v>20.5092</v>
      </c>
      <c r="BK12" s="1011">
        <v>23.7256</v>
      </c>
      <c r="BL12" s="1011">
        <v>25.164100000000001</v>
      </c>
      <c r="BM12" s="1011">
        <v>32.452541099999998</v>
      </c>
      <c r="BN12" s="1225">
        <v>4.1428240622787484</v>
      </c>
      <c r="BO12" s="1011">
        <v>4.3312202474119292</v>
      </c>
      <c r="BP12" s="1011">
        <v>3.1462477585058219</v>
      </c>
      <c r="BQ12" s="1225">
        <v>2.6397101222467496</v>
      </c>
      <c r="BR12" s="1225">
        <v>2.8928471705947141</v>
      </c>
      <c r="BS12" s="1225">
        <v>1.6213611236984729</v>
      </c>
      <c r="BT12" s="1225">
        <v>1.9876723031634229</v>
      </c>
      <c r="BU12" s="1225">
        <v>2.1595359949119546</v>
      </c>
      <c r="BV12" s="1011">
        <v>2.5590491754917974</v>
      </c>
    </row>
    <row r="13" spans="1:74" ht="15" customHeight="1" x14ac:dyDescent="0.2">
      <c r="A13" s="1210">
        <v>6</v>
      </c>
      <c r="B13" s="1203" t="s">
        <v>47</v>
      </c>
      <c r="C13" s="1225">
        <v>-72.971699999999998</v>
      </c>
      <c r="D13" s="1011">
        <v>22.5274</v>
      </c>
      <c r="E13" s="1011">
        <v>19.805099999999999</v>
      </c>
      <c r="F13" s="1011">
        <v>27.845110300000002</v>
      </c>
      <c r="G13" s="1011">
        <v>57.687599999999996</v>
      </c>
      <c r="H13" s="1011">
        <v>54.9345</v>
      </c>
      <c r="I13" s="1011">
        <v>51.153500000000001</v>
      </c>
      <c r="J13" s="1011">
        <v>86.377700000000004</v>
      </c>
      <c r="K13" s="1011">
        <v>142.0513358</v>
      </c>
      <c r="L13" s="1225">
        <v>-5.1503875299297102</v>
      </c>
      <c r="M13" s="1011">
        <v>1.2903212503206845</v>
      </c>
      <c r="N13" s="1011">
        <v>1.14389760709727</v>
      </c>
      <c r="O13" s="1011">
        <v>1.289309795386395</v>
      </c>
      <c r="P13" s="1011">
        <v>1.9549283679905027</v>
      </c>
      <c r="Q13" s="1011">
        <v>1.6308246627107141</v>
      </c>
      <c r="R13" s="1011">
        <v>1.3330252427216853</v>
      </c>
      <c r="S13" s="1011">
        <v>1.9742575392944508</v>
      </c>
      <c r="T13" s="1011">
        <v>2.7929868104060107</v>
      </c>
      <c r="U13" s="1225">
        <v>-47.420217034879073</v>
      </c>
      <c r="V13" s="1011">
        <v>10.743781551279698</v>
      </c>
      <c r="W13" s="1011">
        <v>12.469087145289159</v>
      </c>
      <c r="X13" s="1011">
        <v>18.923090614916553</v>
      </c>
      <c r="Y13" s="1011">
        <v>28.320188043268015</v>
      </c>
      <c r="Z13" s="1011">
        <v>18.110503594276192</v>
      </c>
      <c r="AA13" s="1011">
        <v>12.212844693804465</v>
      </c>
      <c r="AB13" s="1011">
        <v>14.895018192478146</v>
      </c>
      <c r="AC13" s="1011">
        <v>17.03317402153036</v>
      </c>
      <c r="AD13" s="1225">
        <v>226.85480000000001</v>
      </c>
      <c r="AE13" s="1011">
        <v>187.15109999999999</v>
      </c>
      <c r="AF13" s="1011">
        <v>139.02849999999998</v>
      </c>
      <c r="AG13" s="1011">
        <v>119.30374010000001</v>
      </c>
      <c r="AH13" s="1011">
        <v>146.0102</v>
      </c>
      <c r="AI13" s="1011">
        <v>248.39499999999998</v>
      </c>
      <c r="AJ13" s="1011">
        <v>367.69650000000001</v>
      </c>
      <c r="AK13" s="1011">
        <v>493.53229999999996</v>
      </c>
      <c r="AL13" s="1011">
        <v>691.91733980000004</v>
      </c>
      <c r="AM13" s="1225">
        <v>5.1251341040850811</v>
      </c>
      <c r="AN13" s="1011">
        <v>4.3814684662194976</v>
      </c>
      <c r="AO13" s="1011">
        <v>3.3372643369191324</v>
      </c>
      <c r="AP13" s="1011">
        <v>2.9650770500858683</v>
      </c>
      <c r="AQ13" s="1011">
        <v>3.1552757679366903</v>
      </c>
      <c r="AR13" s="1011">
        <v>4.5256101306619509</v>
      </c>
      <c r="AS13" s="1011">
        <v>6.2162047705303456</v>
      </c>
      <c r="AT13" s="1011">
        <v>6.4517043352900458</v>
      </c>
      <c r="AU13" s="1011">
        <v>6.2667695868204341</v>
      </c>
      <c r="AV13" s="1225">
        <v>147.42021703487904</v>
      </c>
      <c r="AW13" s="1225">
        <v>89.256218448720304</v>
      </c>
      <c r="AX13" s="1011">
        <v>87.530912854710834</v>
      </c>
      <c r="AY13" s="1011">
        <v>81.076909385083454</v>
      </c>
      <c r="AZ13" s="1011">
        <v>71.679811956731982</v>
      </c>
      <c r="BA13" s="1011">
        <v>81.889496405723804</v>
      </c>
      <c r="BB13" s="1011">
        <v>87.78715530619553</v>
      </c>
      <c r="BC13" s="1011">
        <v>85.104981807521852</v>
      </c>
      <c r="BD13" s="1011">
        <v>82.966825978469643</v>
      </c>
      <c r="BE13" s="1225">
        <v>153.88310000000001</v>
      </c>
      <c r="BF13" s="1011">
        <v>209.67849999999999</v>
      </c>
      <c r="BG13" s="1011">
        <v>158.83359999999999</v>
      </c>
      <c r="BH13" s="1011">
        <v>147.14885040000001</v>
      </c>
      <c r="BI13" s="1011">
        <v>203.6978</v>
      </c>
      <c r="BJ13" s="1011">
        <v>303.3295</v>
      </c>
      <c r="BK13" s="1011">
        <v>418.85</v>
      </c>
      <c r="BL13" s="1011">
        <v>579.91</v>
      </c>
      <c r="BM13" s="1011">
        <v>833.9686756000001</v>
      </c>
      <c r="BN13" s="1225">
        <v>2.633569090750179</v>
      </c>
      <c r="BO13" s="1011">
        <v>3.4845947668816346</v>
      </c>
      <c r="BP13" s="1011">
        <v>2.5687423578020239</v>
      </c>
      <c r="BQ13" s="1225">
        <v>2.3797703063102098</v>
      </c>
      <c r="BR13" s="1225">
        <v>2.2998087186543383</v>
      </c>
      <c r="BS13" s="1225">
        <v>3.4246802308373545</v>
      </c>
      <c r="BT13" s="1225">
        <v>4.2947840076373227</v>
      </c>
      <c r="BU13" s="1225">
        <v>4.8225999742018946</v>
      </c>
      <c r="BV13" s="1011">
        <v>5.1712401263677146</v>
      </c>
    </row>
    <row r="14" spans="1:74" ht="15" customHeight="1" x14ac:dyDescent="0.2">
      <c r="A14" s="1210">
        <v>7</v>
      </c>
      <c r="B14" s="1203" t="s">
        <v>48</v>
      </c>
      <c r="C14" s="1225">
        <v>1.2504</v>
      </c>
      <c r="D14" s="1011">
        <v>0.62680000000000002</v>
      </c>
      <c r="E14" s="1011">
        <v>0.28150000000000003</v>
      </c>
      <c r="F14" s="1011">
        <v>0.39574510000000002</v>
      </c>
      <c r="G14" s="1011">
        <v>1.1556</v>
      </c>
      <c r="H14" s="1011">
        <v>2.3001</v>
      </c>
      <c r="I14" s="1011">
        <v>2.742</v>
      </c>
      <c r="J14" s="1011">
        <v>3.2616000000000001</v>
      </c>
      <c r="K14" s="1011">
        <v>3.3350947999999998</v>
      </c>
      <c r="L14" s="1225">
        <v>0.37017256957314099</v>
      </c>
      <c r="M14" s="1011">
        <v>0.25663229480778171</v>
      </c>
      <c r="N14" s="1011">
        <v>0.17013175389822313</v>
      </c>
      <c r="O14" s="1011">
        <v>0.32484275517790684</v>
      </c>
      <c r="P14" s="1011">
        <v>0.88060206479694947</v>
      </c>
      <c r="Q14" s="1011">
        <v>1.4522043503625301</v>
      </c>
      <c r="R14" s="1011">
        <v>1.5771827328976045</v>
      </c>
      <c r="S14" s="1011">
        <v>1.2624069505860127</v>
      </c>
      <c r="T14" s="1011">
        <v>1.2225482889640034</v>
      </c>
      <c r="U14" s="1225">
        <v>2.530754004396031</v>
      </c>
      <c r="V14" s="1011">
        <v>0.90064200198865429</v>
      </c>
      <c r="W14" s="1011">
        <v>0.33814626177205465</v>
      </c>
      <c r="X14" s="1011">
        <v>0.39463646238776323</v>
      </c>
      <c r="Y14" s="1011">
        <v>0.94768928978248912</v>
      </c>
      <c r="Z14" s="1011">
        <v>1.3372822141639935</v>
      </c>
      <c r="AA14" s="1011">
        <v>1.4462025316455696</v>
      </c>
      <c r="AB14" s="1011">
        <v>2.0871688644780062</v>
      </c>
      <c r="AC14" s="1011">
        <v>1.9842570521839242</v>
      </c>
      <c r="AD14" s="1225">
        <v>48.157800000000002</v>
      </c>
      <c r="AE14" s="1011">
        <v>68.968000000000004</v>
      </c>
      <c r="AF14" s="1011">
        <v>82.966499999999996</v>
      </c>
      <c r="AG14" s="1011">
        <v>99.885181199999991</v>
      </c>
      <c r="AH14" s="1011">
        <v>120.78309999999999</v>
      </c>
      <c r="AI14" s="1011">
        <v>169.69800000000004</v>
      </c>
      <c r="AJ14" s="1011">
        <v>186.858</v>
      </c>
      <c r="AK14" s="1011">
        <v>153.00750000000002</v>
      </c>
      <c r="AL14" s="1011">
        <v>164.74266489999999</v>
      </c>
      <c r="AM14" s="1225">
        <v>9.003709712821637</v>
      </c>
      <c r="AN14" s="1011">
        <v>8.5242866403856734</v>
      </c>
      <c r="AO14" s="1011">
        <v>7.95556165834767</v>
      </c>
      <c r="AP14" s="1011">
        <v>7.8361271389959262</v>
      </c>
      <c r="AQ14" s="1011">
        <v>7.7765888061974175</v>
      </c>
      <c r="AR14" s="1011">
        <v>8.8517372351958841</v>
      </c>
      <c r="AS14" s="1011">
        <v>9.2806993607791526</v>
      </c>
      <c r="AT14" s="1011">
        <v>7.5654227177504696</v>
      </c>
      <c r="AU14" s="1011">
        <v>7.0742724909832146</v>
      </c>
      <c r="AV14" s="1225">
        <v>97.469245995603956</v>
      </c>
      <c r="AW14" s="1225">
        <v>99.099357998011342</v>
      </c>
      <c r="AX14" s="1011">
        <v>99.661853738227947</v>
      </c>
      <c r="AY14" s="1011">
        <v>99.605363537612234</v>
      </c>
      <c r="AZ14" s="1011">
        <v>99.052310710217512</v>
      </c>
      <c r="BA14" s="1011">
        <v>98.662717785836008</v>
      </c>
      <c r="BB14" s="1011">
        <v>98.553797468354432</v>
      </c>
      <c r="BC14" s="1011">
        <v>97.912831135521998</v>
      </c>
      <c r="BD14" s="1011">
        <v>98.015742947816079</v>
      </c>
      <c r="BE14" s="1225">
        <v>49.408200000000001</v>
      </c>
      <c r="BF14" s="1011">
        <v>69.594800000000006</v>
      </c>
      <c r="BG14" s="1011">
        <v>83.24799999999999</v>
      </c>
      <c r="BH14" s="1011">
        <v>100.28092629999999</v>
      </c>
      <c r="BI14" s="1011">
        <v>121.9387</v>
      </c>
      <c r="BJ14" s="1011">
        <v>171.99810000000002</v>
      </c>
      <c r="BK14" s="1011">
        <v>189.6</v>
      </c>
      <c r="BL14" s="1011">
        <v>156.26910000000001</v>
      </c>
      <c r="BM14" s="1011">
        <v>168.0777597</v>
      </c>
      <c r="BN14" s="1225">
        <v>5.6618277151120271</v>
      </c>
      <c r="BO14" s="1011">
        <v>6.6072037192981794</v>
      </c>
      <c r="BP14" s="1011">
        <v>5.9611800692888721</v>
      </c>
      <c r="BQ14" s="1225">
        <v>7.1808651161515753</v>
      </c>
      <c r="BR14" s="1225">
        <v>5.8751424956468359</v>
      </c>
      <c r="BS14" s="1225">
        <v>8.2870601907393979</v>
      </c>
      <c r="BT14" s="1225">
        <v>8.6683851648817374</v>
      </c>
      <c r="BU14" s="1225">
        <v>6.8514388636501735</v>
      </c>
      <c r="BV14" s="1011">
        <v>6.4606619946830683</v>
      </c>
    </row>
    <row r="15" spans="1:74" ht="15" customHeight="1" x14ac:dyDescent="0.2">
      <c r="A15" s="1210">
        <v>8</v>
      </c>
      <c r="B15" s="1203" t="s">
        <v>49</v>
      </c>
      <c r="C15" s="1225">
        <v>11.460699999999999</v>
      </c>
      <c r="D15" s="1011">
        <v>26.284299999999998</v>
      </c>
      <c r="E15" s="1011">
        <v>28.906300000000002</v>
      </c>
      <c r="F15" s="1011">
        <v>34.725233099999997</v>
      </c>
      <c r="G15" s="1011">
        <v>34.4681</v>
      </c>
      <c r="H15" s="1011">
        <v>40.811399999999999</v>
      </c>
      <c r="I15" s="1011">
        <v>48.256799999999998</v>
      </c>
      <c r="J15" s="1011">
        <v>45.591999999999999</v>
      </c>
      <c r="K15" s="1011">
        <v>58.396088800000001</v>
      </c>
      <c r="L15" s="1225">
        <v>0.92197621334030966</v>
      </c>
      <c r="M15" s="1011">
        <v>2.1576457270540352</v>
      </c>
      <c r="N15" s="1011">
        <v>2.1793870396200101</v>
      </c>
      <c r="O15" s="1011">
        <v>2.3185011104242141</v>
      </c>
      <c r="P15" s="1011">
        <v>2.1650514672471273</v>
      </c>
      <c r="Q15" s="1011">
        <v>2.3230955937266615</v>
      </c>
      <c r="R15" s="1011">
        <v>2.6847416393487498</v>
      </c>
      <c r="S15" s="1011">
        <v>2.5773496139036265</v>
      </c>
      <c r="T15" s="1011">
        <v>3.1095213009424438</v>
      </c>
      <c r="U15" s="1225">
        <v>30.994550592944165</v>
      </c>
      <c r="V15" s="1011">
        <v>53.92038402757121</v>
      </c>
      <c r="W15" s="1011">
        <v>52.829412807518054</v>
      </c>
      <c r="X15" s="1011">
        <v>50.531311895939602</v>
      </c>
      <c r="Y15" s="1011">
        <v>27.268872294421953</v>
      </c>
      <c r="Z15" s="1011">
        <v>22.059655781717975</v>
      </c>
      <c r="AA15" s="1011">
        <v>21.491864081890061</v>
      </c>
      <c r="AB15" s="1011">
        <v>15.526056169914826</v>
      </c>
      <c r="AC15" s="1011">
        <v>16.257976306928228</v>
      </c>
      <c r="AD15" s="1225">
        <v>25.515800000000002</v>
      </c>
      <c r="AE15" s="1011">
        <v>22.462199999999999</v>
      </c>
      <c r="AF15" s="1011">
        <v>25.810000000000002</v>
      </c>
      <c r="AG15" s="1011">
        <v>33.994995599999996</v>
      </c>
      <c r="AH15" s="1011">
        <v>91.932800000000015</v>
      </c>
      <c r="AI15" s="1011">
        <v>144.19330000000002</v>
      </c>
      <c r="AJ15" s="1011">
        <v>176.27839999999998</v>
      </c>
      <c r="AK15" s="1011">
        <v>248.05630000000002</v>
      </c>
      <c r="AL15" s="1011">
        <v>300.78815220000001</v>
      </c>
      <c r="AM15" s="1225">
        <v>4.3965181839391088</v>
      </c>
      <c r="AN15" s="1011">
        <v>5.1187485771568948</v>
      </c>
      <c r="AO15" s="1011">
        <v>3.5182118923195431</v>
      </c>
      <c r="AP15" s="1011">
        <v>4.2655816897222039</v>
      </c>
      <c r="AQ15" s="1011">
        <v>7.7317171651929089</v>
      </c>
      <c r="AR15" s="1011">
        <v>8.3157571658398215</v>
      </c>
      <c r="AS15" s="1011">
        <v>8.216667681251927</v>
      </c>
      <c r="AT15" s="1011">
        <v>7.4111238537223745</v>
      </c>
      <c r="AU15" s="1011">
        <v>7.4973132751459515</v>
      </c>
      <c r="AV15" s="1225">
        <v>69.005449407055835</v>
      </c>
      <c r="AW15" s="1225">
        <v>46.07961597242879</v>
      </c>
      <c r="AX15" s="1011">
        <v>47.170587192481946</v>
      </c>
      <c r="AY15" s="1011">
        <v>49.468688104060398</v>
      </c>
      <c r="AZ15" s="1011">
        <v>72.731127705578047</v>
      </c>
      <c r="BA15" s="1011">
        <v>77.940344218282021</v>
      </c>
      <c r="BB15" s="1011">
        <v>78.508135918109943</v>
      </c>
      <c r="BC15" s="1011">
        <v>84.473943830085176</v>
      </c>
      <c r="BD15" s="1011">
        <v>83.742023693071772</v>
      </c>
      <c r="BE15" s="1225">
        <v>36.976500000000001</v>
      </c>
      <c r="BF15" s="1011">
        <v>48.746499999999997</v>
      </c>
      <c r="BG15" s="1011">
        <v>54.716300000000004</v>
      </c>
      <c r="BH15" s="1011">
        <v>68.720228699999993</v>
      </c>
      <c r="BI15" s="1011">
        <v>126.40090000000001</v>
      </c>
      <c r="BJ15" s="1011">
        <v>185.00470000000001</v>
      </c>
      <c r="BK15" s="1011">
        <v>224.53519999999997</v>
      </c>
      <c r="BL15" s="1011">
        <v>293.64830000000001</v>
      </c>
      <c r="BM15" s="1011">
        <v>359.18424100000004</v>
      </c>
      <c r="BN15" s="1225">
        <v>2.0278631072710054</v>
      </c>
      <c r="BO15" s="1011">
        <v>2.9418250498064111</v>
      </c>
      <c r="BP15" s="1011">
        <v>2.3844586812661777</v>
      </c>
      <c r="BQ15" s="1225">
        <v>2.9947300146814042</v>
      </c>
      <c r="BR15" s="1225">
        <v>3.6210295292855554</v>
      </c>
      <c r="BS15" s="1225">
        <v>5.2998632268964494</v>
      </c>
      <c r="BT15" s="1225">
        <v>5.6947833690205423</v>
      </c>
      <c r="BU15" s="1225">
        <v>5.7397692104957798</v>
      </c>
      <c r="BV15" s="1011">
        <v>6.098284463716598</v>
      </c>
    </row>
    <row r="16" spans="1:74" ht="15" customHeight="1" x14ac:dyDescent="0.2">
      <c r="A16" s="1210">
        <v>9</v>
      </c>
      <c r="B16" s="1203" t="s">
        <v>50</v>
      </c>
      <c r="C16" s="1225">
        <v>0.2102</v>
      </c>
      <c r="D16" s="1011">
        <v>1.31</v>
      </c>
      <c r="E16" s="1011">
        <v>2.3531</v>
      </c>
      <c r="F16" s="1011">
        <v>4.3502217630000004</v>
      </c>
      <c r="G16" s="1011">
        <v>6.5696000000000003</v>
      </c>
      <c r="H16" s="1011">
        <v>7.6846999999999994</v>
      </c>
      <c r="I16" s="1011">
        <v>6.7732999999999999</v>
      </c>
      <c r="J16" s="1011">
        <v>7.3806000000000003</v>
      </c>
      <c r="K16" s="1011">
        <v>7.8738096500000001</v>
      </c>
      <c r="L16" s="1225">
        <v>1.8012150918174106</v>
      </c>
      <c r="M16" s="1011">
        <v>4.7314453301356956</v>
      </c>
      <c r="N16" s="1011">
        <v>4.0059584610146404</v>
      </c>
      <c r="O16" s="1011">
        <v>4.4474814131050184</v>
      </c>
      <c r="P16" s="1011">
        <v>3.6611925625895849</v>
      </c>
      <c r="Q16" s="1011">
        <v>2.8322306797287293</v>
      </c>
      <c r="R16" s="1011">
        <v>2.3103864890843937</v>
      </c>
      <c r="S16" s="1011">
        <v>2.330695218424029</v>
      </c>
      <c r="T16" s="1011">
        <v>2.3459295560622331</v>
      </c>
      <c r="U16" s="1225">
        <v>1.4407918186055437</v>
      </c>
      <c r="V16" s="1011">
        <v>6.5831792232853594</v>
      </c>
      <c r="W16" s="1011">
        <v>8.8653711392252461</v>
      </c>
      <c r="X16" s="1011">
        <v>15.059606244717509</v>
      </c>
      <c r="Y16" s="1011">
        <v>16.416407411572148</v>
      </c>
      <c r="Z16" s="1011">
        <v>12.896063903875682</v>
      </c>
      <c r="AA16" s="1011">
        <v>8.5781408308004057</v>
      </c>
      <c r="AB16" s="1011">
        <v>6.9611490055231942</v>
      </c>
      <c r="AC16" s="1011">
        <v>7.3401805809772167</v>
      </c>
      <c r="AD16" s="1225">
        <v>14.379</v>
      </c>
      <c r="AE16" s="1011">
        <v>18.589199999999998</v>
      </c>
      <c r="AF16" s="1011">
        <v>24.189499999999995</v>
      </c>
      <c r="AG16" s="1011">
        <v>24.536468183</v>
      </c>
      <c r="AH16" s="1011">
        <v>33.448900000000002</v>
      </c>
      <c r="AI16" s="1011">
        <v>51.904800000000002</v>
      </c>
      <c r="AJ16" s="1011">
        <v>72.186699999999988</v>
      </c>
      <c r="AK16" s="1011">
        <v>98.644999999999996</v>
      </c>
      <c r="AL16" s="1011">
        <v>99.396162296</v>
      </c>
      <c r="AM16" s="1225">
        <v>14.489993349053751</v>
      </c>
      <c r="AN16" s="1011">
        <v>11.23926887797764</v>
      </c>
      <c r="AO16" s="1011">
        <v>9.6247503242800168</v>
      </c>
      <c r="AP16" s="1011">
        <v>7.1426615649726592</v>
      </c>
      <c r="AQ16" s="1011">
        <v>7.2901882390685007</v>
      </c>
      <c r="AR16" s="1011">
        <v>8.0102385765501971</v>
      </c>
      <c r="AS16" s="1011">
        <v>9.5571357891577478</v>
      </c>
      <c r="AT16" s="1011">
        <v>10.589124437686522</v>
      </c>
      <c r="AU16" s="1011">
        <v>8.8072890832448785</v>
      </c>
      <c r="AV16" s="1225">
        <v>98.559208181394453</v>
      </c>
      <c r="AW16" s="1225">
        <v>93.416820776714644</v>
      </c>
      <c r="AX16" s="1011">
        <v>91.13462886077474</v>
      </c>
      <c r="AY16" s="1011">
        <v>84.9403937552825</v>
      </c>
      <c r="AZ16" s="1011">
        <v>83.583592588427848</v>
      </c>
      <c r="BA16" s="1011">
        <v>87.103936096124329</v>
      </c>
      <c r="BB16" s="1011">
        <v>91.421859169199593</v>
      </c>
      <c r="BC16" s="1011">
        <v>93.038850994476803</v>
      </c>
      <c r="BD16" s="1011">
        <v>92.659819419022782</v>
      </c>
      <c r="BE16" s="1225">
        <v>14.5892</v>
      </c>
      <c r="BF16" s="1011">
        <v>19.899199999999997</v>
      </c>
      <c r="BG16" s="1011">
        <v>26.542599999999997</v>
      </c>
      <c r="BH16" s="1011">
        <v>28.886689946000001</v>
      </c>
      <c r="BI16" s="1011">
        <v>40.018500000000003</v>
      </c>
      <c r="BJ16" s="1011">
        <v>59.589500000000001</v>
      </c>
      <c r="BK16" s="1011">
        <v>78.959999999999994</v>
      </c>
      <c r="BL16" s="1011">
        <v>106.0256</v>
      </c>
      <c r="BM16" s="1011">
        <v>107.269971946</v>
      </c>
      <c r="BN16" s="1225">
        <v>13.154812409662782</v>
      </c>
      <c r="BO16" s="1011">
        <v>10.306076893675336</v>
      </c>
      <c r="BP16" s="1011">
        <v>6.014187297569018</v>
      </c>
      <c r="BQ16" s="1225">
        <v>6.5453257684645774</v>
      </c>
      <c r="BR16" s="1225">
        <v>4.3530970476802739</v>
      </c>
      <c r="BS16" s="1225">
        <v>6.4819740000935484</v>
      </c>
      <c r="BT16" s="1225">
        <v>7.5308681185333457</v>
      </c>
      <c r="BU16" s="1225">
        <v>8.4940180717363791</v>
      </c>
      <c r="BV16" s="1011">
        <v>7.3261623433087033</v>
      </c>
    </row>
    <row r="17" spans="1:74" ht="15" customHeight="1" x14ac:dyDescent="0.2">
      <c r="A17" s="1210">
        <v>10</v>
      </c>
      <c r="B17" s="1203" t="s">
        <v>67</v>
      </c>
      <c r="C17" s="1225">
        <v>4.0793999999999997</v>
      </c>
      <c r="D17" s="1011">
        <v>3.0011000000000001</v>
      </c>
      <c r="E17" s="1011">
        <v>4.3575999999999997</v>
      </c>
      <c r="F17" s="1011">
        <v>4.1887935000000001</v>
      </c>
      <c r="G17" s="1011">
        <v>4.9466000000000001</v>
      </c>
      <c r="H17" s="1011">
        <v>4.9466000000000001</v>
      </c>
      <c r="I17" s="1011">
        <v>1.9152</v>
      </c>
      <c r="J17" s="1011">
        <v>2.6095999999999999</v>
      </c>
      <c r="K17" s="1011">
        <v>3.7437372999999998</v>
      </c>
      <c r="L17" s="1225">
        <v>1.5337756620926106</v>
      </c>
      <c r="M17" s="1011">
        <v>1.4142809815470991</v>
      </c>
      <c r="N17" s="1011">
        <v>1.8929626411815812</v>
      </c>
      <c r="O17" s="1011">
        <v>1.905212837108412</v>
      </c>
      <c r="P17" s="1011">
        <v>1.857939342220513</v>
      </c>
      <c r="Q17" s="1011">
        <v>2.1444467474051288</v>
      </c>
      <c r="R17" s="1011">
        <v>0.83104909099666457</v>
      </c>
      <c r="S17" s="1011">
        <v>1.1487854872415058</v>
      </c>
      <c r="T17" s="1011">
        <v>1.2754226059643687</v>
      </c>
      <c r="U17" s="1225">
        <v>3.0844702059111069</v>
      </c>
      <c r="V17" s="1011">
        <v>2.3869953255901075</v>
      </c>
      <c r="W17" s="1011">
        <v>3.1793004021549436</v>
      </c>
      <c r="X17" s="1011">
        <v>2.5601056727794265</v>
      </c>
      <c r="Y17" s="1011">
        <v>3.4117423915854812</v>
      </c>
      <c r="Z17" s="1011">
        <v>2.669837411187129</v>
      </c>
      <c r="AA17" s="1011">
        <v>0.88835289206363932</v>
      </c>
      <c r="AB17" s="1011">
        <v>1.2308017379131835</v>
      </c>
      <c r="AC17" s="1011">
        <v>2.0294796236077</v>
      </c>
      <c r="AD17" s="1225">
        <v>128.17670000000001</v>
      </c>
      <c r="AE17" s="1011">
        <v>122.726</v>
      </c>
      <c r="AF17" s="1011">
        <v>132.70400000000001</v>
      </c>
      <c r="AG17" s="1011">
        <v>159.4291987</v>
      </c>
      <c r="AH17" s="1011">
        <v>140.04090000000002</v>
      </c>
      <c r="AI17" s="1011">
        <v>180.33060000000003</v>
      </c>
      <c r="AJ17" s="1011">
        <v>213.6748</v>
      </c>
      <c r="AK17" s="1011">
        <v>209.41480000000001</v>
      </c>
      <c r="AL17" s="1011">
        <v>180.72410640000001</v>
      </c>
      <c r="AM17" s="1225">
        <v>8.1917737340354417</v>
      </c>
      <c r="AN17" s="1011">
        <v>6.7607368688664602</v>
      </c>
      <c r="AO17" s="1011">
        <v>7.304305017702637</v>
      </c>
      <c r="AP17" s="1011">
        <v>7.2841299291167596</v>
      </c>
      <c r="AQ17" s="1011">
        <v>6.1810599310907186</v>
      </c>
      <c r="AR17" s="1011">
        <v>6.7907653755298956</v>
      </c>
      <c r="AS17" s="1011">
        <v>7.1483945880036854</v>
      </c>
      <c r="AT17" s="1011">
        <v>6.7605766148231714</v>
      </c>
      <c r="AU17" s="1011">
        <v>5.2015397362730349</v>
      </c>
      <c r="AV17" s="1225">
        <v>96.915529794088911</v>
      </c>
      <c r="AW17" s="1225">
        <v>97.61300277585562</v>
      </c>
      <c r="AX17" s="1011">
        <v>96.820699597845064</v>
      </c>
      <c r="AY17" s="1011">
        <v>97.439894327220571</v>
      </c>
      <c r="AZ17" s="1011">
        <v>96.588257608414523</v>
      </c>
      <c r="BA17" s="1011">
        <v>97.330162588812883</v>
      </c>
      <c r="BB17" s="1011">
        <v>99.111647107936363</v>
      </c>
      <c r="BC17" s="1011">
        <v>98.769198262086817</v>
      </c>
      <c r="BD17" s="1011">
        <v>97.970520376392301</v>
      </c>
      <c r="BE17" s="1225">
        <v>132.2561</v>
      </c>
      <c r="BF17" s="1011">
        <v>125.72709999999999</v>
      </c>
      <c r="BG17" s="1011">
        <v>137.0616</v>
      </c>
      <c r="BH17" s="1011">
        <v>163.6179922</v>
      </c>
      <c r="BI17" s="1011">
        <v>144.98750000000001</v>
      </c>
      <c r="BJ17" s="1011">
        <v>185.27720000000002</v>
      </c>
      <c r="BK17" s="1011">
        <v>215.59</v>
      </c>
      <c r="BL17" s="1011">
        <v>212.02440000000001</v>
      </c>
      <c r="BM17" s="1011">
        <v>184.4678437</v>
      </c>
      <c r="BN17" s="1225">
        <v>7.224459136929716</v>
      </c>
      <c r="BO17" s="1011">
        <v>6.2011658638290612</v>
      </c>
      <c r="BP17" s="1011">
        <v>5.6905575050483987</v>
      </c>
      <c r="BQ17" s="1225">
        <v>6.7931323833565376</v>
      </c>
      <c r="BR17" s="1225">
        <v>5.0234788192393385</v>
      </c>
      <c r="BS17" s="1225">
        <v>6.4194229839673813</v>
      </c>
      <c r="BT17" s="1225">
        <v>6.6962033871688327</v>
      </c>
      <c r="BU17" s="1225">
        <v>6.3771541343999534</v>
      </c>
      <c r="BV17" s="1011">
        <v>4.8956902407966103</v>
      </c>
    </row>
    <row r="18" spans="1:74" ht="15" customHeight="1" x14ac:dyDescent="0.2">
      <c r="A18" s="1210">
        <v>11</v>
      </c>
      <c r="B18" s="1203" t="s">
        <v>74</v>
      </c>
      <c r="C18" s="1225">
        <v>2.8029999999999999</v>
      </c>
      <c r="D18" s="1011">
        <v>1.6956999999999998</v>
      </c>
      <c r="E18" s="1011">
        <v>1.9309000000000001</v>
      </c>
      <c r="F18" s="1011">
        <v>2.2166603660000002</v>
      </c>
      <c r="G18" s="1011">
        <v>1.4884999999999999</v>
      </c>
      <c r="H18" s="1011">
        <v>2.0909</v>
      </c>
      <c r="I18" s="1011">
        <v>2.0686</v>
      </c>
      <c r="J18" s="1011">
        <v>1.3859999999999999</v>
      </c>
      <c r="K18" s="1011">
        <v>1.667072863</v>
      </c>
      <c r="L18" s="1225">
        <v>1.5716191265430939</v>
      </c>
      <c r="M18" s="1011">
        <v>1.7692291640582614</v>
      </c>
      <c r="N18" s="1011">
        <v>2.3294727952708407</v>
      </c>
      <c r="O18" s="1011">
        <v>2.5053881177132635</v>
      </c>
      <c r="P18" s="1011">
        <v>1.352678867584689</v>
      </c>
      <c r="Q18" s="1011">
        <v>1.4776970851720035</v>
      </c>
      <c r="R18" s="1011">
        <v>1.4285704420032583</v>
      </c>
      <c r="S18" s="1011">
        <v>1.1378067034110149</v>
      </c>
      <c r="T18" s="1011">
        <v>1.4757118475892641</v>
      </c>
      <c r="U18" s="1225">
        <v>6.5283060175470053</v>
      </c>
      <c r="V18" s="1011">
        <v>5.4661031973979828</v>
      </c>
      <c r="W18" s="1011">
        <v>7.3200874968250176</v>
      </c>
      <c r="X18" s="1011">
        <v>6.4785956740882229</v>
      </c>
      <c r="Y18" s="1011">
        <v>4.5000377900385455</v>
      </c>
      <c r="Z18" s="1011">
        <v>4.1019996978774911</v>
      </c>
      <c r="AA18" s="1011">
        <v>3.8876151099417404</v>
      </c>
      <c r="AB18" s="1011">
        <v>3.3285302593659938</v>
      </c>
      <c r="AC18" s="1011">
        <v>3.5764561311946679</v>
      </c>
      <c r="AD18" s="1225">
        <v>40.133100000000006</v>
      </c>
      <c r="AE18" s="1011">
        <v>29.326400000000003</v>
      </c>
      <c r="AF18" s="1011">
        <v>24.447199999999999</v>
      </c>
      <c r="AG18" s="1011">
        <v>31.998476332000003</v>
      </c>
      <c r="AH18" s="1011">
        <v>31.589000000000002</v>
      </c>
      <c r="AI18" s="1011">
        <v>48.881800000000005</v>
      </c>
      <c r="AJ18" s="1011">
        <v>51.141400000000004</v>
      </c>
      <c r="AK18" s="1011">
        <v>40.253999999999998</v>
      </c>
      <c r="AL18" s="1011">
        <v>44.945350212999998</v>
      </c>
      <c r="AM18" s="1225">
        <v>8.8048604867595053</v>
      </c>
      <c r="AN18" s="1011">
        <v>5.7683463997598752</v>
      </c>
      <c r="AO18" s="1011">
        <v>4.7972436923737458</v>
      </c>
      <c r="AP18" s="1011">
        <v>4.9124774756128557</v>
      </c>
      <c r="AQ18" s="1011">
        <v>3.5804946520972907</v>
      </c>
      <c r="AR18" s="1011">
        <v>4.4370737994903182</v>
      </c>
      <c r="AS18" s="1011">
        <v>3.8295393925561303</v>
      </c>
      <c r="AT18" s="1011">
        <v>3.3534348563112708</v>
      </c>
      <c r="AU18" s="1011">
        <v>3.4034837891746093</v>
      </c>
      <c r="AV18" s="1225">
        <v>93.47169398245299</v>
      </c>
      <c r="AW18" s="1225">
        <v>94.533896802602015</v>
      </c>
      <c r="AX18" s="1011">
        <v>92.679912503174975</v>
      </c>
      <c r="AY18" s="1011">
        <v>93.521404325911789</v>
      </c>
      <c r="AZ18" s="1011">
        <v>95.499962209961453</v>
      </c>
      <c r="BA18" s="1011">
        <v>95.898000302122512</v>
      </c>
      <c r="BB18" s="1011">
        <v>96.112384890058266</v>
      </c>
      <c r="BC18" s="1011">
        <v>96.671469740633995</v>
      </c>
      <c r="BD18" s="1011">
        <v>96.423543868805325</v>
      </c>
      <c r="BE18" s="1225">
        <v>42.936100000000003</v>
      </c>
      <c r="BF18" s="1011">
        <v>31.022100000000002</v>
      </c>
      <c r="BG18" s="1011">
        <v>26.3781</v>
      </c>
      <c r="BH18" s="1011">
        <v>34.215136698000002</v>
      </c>
      <c r="BI18" s="1011">
        <v>33.077500000000001</v>
      </c>
      <c r="BJ18" s="1011">
        <v>50.972700000000003</v>
      </c>
      <c r="BK18" s="1011">
        <v>53.21</v>
      </c>
      <c r="BL18" s="1011">
        <v>41.64</v>
      </c>
      <c r="BM18" s="1011">
        <v>46.612423075999999</v>
      </c>
      <c r="BN18" s="1225">
        <v>6.7705756915516089</v>
      </c>
      <c r="BO18" s="1011">
        <v>5.1340165647711151</v>
      </c>
      <c r="BP18" s="1011">
        <v>3.5653443558032731</v>
      </c>
      <c r="BQ18" s="1225">
        <v>4.6246221111168637</v>
      </c>
      <c r="BR18" s="1225">
        <v>2.6607496174883343</v>
      </c>
      <c r="BS18" s="1225">
        <v>4.1002370804125956</v>
      </c>
      <c r="BT18" s="1225">
        <v>3.5946696204073469</v>
      </c>
      <c r="BU18" s="1225">
        <v>3.1493098162064559</v>
      </c>
      <c r="BV18" s="1011">
        <v>3.2515690292705997</v>
      </c>
    </row>
    <row r="19" spans="1:74" ht="15" customHeight="1" x14ac:dyDescent="0.2">
      <c r="A19" s="1210">
        <v>12</v>
      </c>
      <c r="B19" s="1203" t="s">
        <v>710</v>
      </c>
      <c r="C19" s="1225">
        <v>205.4384</v>
      </c>
      <c r="D19" s="1011">
        <v>328.82080000000002</v>
      </c>
      <c r="E19" s="1011">
        <v>330.31819999999999</v>
      </c>
      <c r="F19" s="1011">
        <v>337.28104259999998</v>
      </c>
      <c r="G19" s="1011">
        <v>512.36369999999999</v>
      </c>
      <c r="H19" s="1011">
        <v>449.84070000000003</v>
      </c>
      <c r="I19" s="1011">
        <v>299.10509999999999</v>
      </c>
      <c r="J19" s="1011">
        <v>300.58839999999998</v>
      </c>
      <c r="K19" s="1011">
        <v>326.69988890000002</v>
      </c>
      <c r="L19" s="1225">
        <v>2.980717838008621</v>
      </c>
      <c r="M19" s="1011">
        <v>3.9488698378112725</v>
      </c>
      <c r="N19" s="1011">
        <v>3.8371658347263544</v>
      </c>
      <c r="O19" s="1011">
        <v>3.7112385193113453</v>
      </c>
      <c r="P19" s="1011">
        <v>4.9899516057270938</v>
      </c>
      <c r="Q19" s="1011">
        <v>3.973274102693872</v>
      </c>
      <c r="R19" s="1011">
        <v>2.6723728135062688</v>
      </c>
      <c r="S19" s="1011">
        <v>2.673744717737276</v>
      </c>
      <c r="T19" s="1011">
        <v>2.7161363076655936</v>
      </c>
      <c r="U19" s="1225">
        <v>39.960459377690363</v>
      </c>
      <c r="V19" s="1011">
        <v>52.740081305689955</v>
      </c>
      <c r="W19" s="1011">
        <v>47.064360207886779</v>
      </c>
      <c r="X19" s="1011">
        <v>42.584654450973495</v>
      </c>
      <c r="Y19" s="1011">
        <v>47.664821120993409</v>
      </c>
      <c r="Z19" s="1011">
        <v>40.247736493332837</v>
      </c>
      <c r="AA19" s="1011">
        <v>20.058282702289461</v>
      </c>
      <c r="AB19" s="1011">
        <v>17.574173504010908</v>
      </c>
      <c r="AC19" s="1011">
        <v>16.837711782470961</v>
      </c>
      <c r="AD19" s="1225">
        <v>308.66579999999999</v>
      </c>
      <c r="AE19" s="1011">
        <v>294.65339999999998</v>
      </c>
      <c r="AF19" s="1011">
        <v>371.52539999999993</v>
      </c>
      <c r="AG19" s="1011">
        <v>454.74380050000002</v>
      </c>
      <c r="AH19" s="1011">
        <v>562.56679999999994</v>
      </c>
      <c r="AI19" s="1011">
        <v>667.83879999999999</v>
      </c>
      <c r="AJ19" s="1011">
        <v>1192.0749000000001</v>
      </c>
      <c r="AK19" s="1011">
        <v>1409.8101000000001</v>
      </c>
      <c r="AL19" s="1011">
        <v>1613.5868502999999</v>
      </c>
      <c r="AM19" s="1225">
        <v>5.9695684214255857</v>
      </c>
      <c r="AN19" s="1011">
        <v>4.5310811820749324</v>
      </c>
      <c r="AO19" s="1011">
        <v>4.8221322060119078</v>
      </c>
      <c r="AP19" s="1011">
        <v>4.3905265167416205</v>
      </c>
      <c r="AQ19" s="1011">
        <v>4.2309376642842533</v>
      </c>
      <c r="AR19" s="1011">
        <v>3.738386122645124</v>
      </c>
      <c r="AS19" s="1011">
        <v>5.5408227631775766</v>
      </c>
      <c r="AT19" s="1011">
        <v>5.1563449471406315</v>
      </c>
      <c r="AU19" s="1011">
        <v>4.7549736681832755</v>
      </c>
      <c r="AV19" s="1225">
        <v>60.039540622309637</v>
      </c>
      <c r="AW19" s="1225">
        <v>47.259918694310038</v>
      </c>
      <c r="AX19" s="1011">
        <v>52.935639792113228</v>
      </c>
      <c r="AY19" s="1011">
        <v>57.415345549026505</v>
      </c>
      <c r="AZ19" s="1011">
        <v>52.335178879006591</v>
      </c>
      <c r="BA19" s="1011">
        <v>59.75226350666717</v>
      </c>
      <c r="BB19" s="1011">
        <v>79.941717297710539</v>
      </c>
      <c r="BC19" s="1011">
        <v>82.425826495989099</v>
      </c>
      <c r="BD19" s="1011">
        <v>83.162288217529039</v>
      </c>
      <c r="BE19" s="1225">
        <v>514.10419999999999</v>
      </c>
      <c r="BF19" s="1011">
        <v>623.4742</v>
      </c>
      <c r="BG19" s="1011">
        <v>701.84359999999992</v>
      </c>
      <c r="BH19" s="1011">
        <v>792.0248431</v>
      </c>
      <c r="BI19" s="1011">
        <v>1074.9304999999999</v>
      </c>
      <c r="BJ19" s="1011">
        <v>1117.6795</v>
      </c>
      <c r="BK19" s="1011">
        <v>1491.18</v>
      </c>
      <c r="BL19" s="1011">
        <v>1710.3985</v>
      </c>
      <c r="BM19" s="1011">
        <v>1940.2867391999998</v>
      </c>
      <c r="BN19" s="1225">
        <v>4.2618620512594765</v>
      </c>
      <c r="BO19" s="1011">
        <v>4.20417060597795</v>
      </c>
      <c r="BP19" s="1011">
        <v>3.6092880718789182</v>
      </c>
      <c r="BQ19" s="1225">
        <v>4.0730524846740819</v>
      </c>
      <c r="BR19" s="1225">
        <v>3.6830316329383139</v>
      </c>
      <c r="BS19" s="1225">
        <v>3.8295024227023777</v>
      </c>
      <c r="BT19" s="1225">
        <v>4.5592223129424783</v>
      </c>
      <c r="BU19" s="1225">
        <v>4.4329798949146486</v>
      </c>
      <c r="BV19" s="1011">
        <v>4.2214259477138834</v>
      </c>
    </row>
    <row r="20" spans="1:74" ht="15" customHeight="1" x14ac:dyDescent="0.2">
      <c r="A20" s="1210">
        <v>13</v>
      </c>
      <c r="B20" s="1203" t="s">
        <v>51</v>
      </c>
      <c r="C20" s="1225">
        <v>261.26549999999997</v>
      </c>
      <c r="D20" s="1011">
        <v>298.09800000000001</v>
      </c>
      <c r="E20" s="1011">
        <v>337.99709999999993</v>
      </c>
      <c r="F20" s="1011">
        <v>426.77596440000002</v>
      </c>
      <c r="G20" s="1011">
        <v>955.28039999999999</v>
      </c>
      <c r="H20" s="1011">
        <v>1077.7071999999998</v>
      </c>
      <c r="I20" s="1011">
        <v>842.27689999999996</v>
      </c>
      <c r="J20" s="1011">
        <v>634.67669999999998</v>
      </c>
      <c r="K20" s="1011">
        <v>662.60583870000005</v>
      </c>
      <c r="L20" s="1225">
        <v>3.1247282469953466</v>
      </c>
      <c r="M20" s="1011">
        <v>2.6700871240673938</v>
      </c>
      <c r="N20" s="1011">
        <v>2.3501495625763971</v>
      </c>
      <c r="O20" s="1011">
        <v>2.5651102305202937</v>
      </c>
      <c r="P20" s="1011">
        <v>4.6856211131581782</v>
      </c>
      <c r="Q20" s="1011">
        <v>4.7438167873341595</v>
      </c>
      <c r="R20" s="1011">
        <v>3.607094427294395</v>
      </c>
      <c r="S20" s="1011">
        <v>2.8001762449886933</v>
      </c>
      <c r="T20" s="1011">
        <v>3.2750689931803576</v>
      </c>
      <c r="U20" s="1225">
        <v>41.63693156011697</v>
      </c>
      <c r="V20" s="1011">
        <v>53.88881547394908</v>
      </c>
      <c r="W20" s="1011">
        <v>54.517701307532782</v>
      </c>
      <c r="X20" s="1011">
        <v>56.234944861919608</v>
      </c>
      <c r="Y20" s="1011">
        <v>68.075135169649016</v>
      </c>
      <c r="Z20" s="1011">
        <v>69.471723192777091</v>
      </c>
      <c r="AA20" s="1011">
        <v>53.106188809248792</v>
      </c>
      <c r="AB20" s="1011">
        <v>42.305634401509266</v>
      </c>
      <c r="AC20" s="1011">
        <v>39.608095608878642</v>
      </c>
      <c r="AD20" s="1225">
        <v>366.21950000000004</v>
      </c>
      <c r="AE20" s="1011">
        <v>255.07429999999994</v>
      </c>
      <c r="AF20" s="1011">
        <v>281.97970000000009</v>
      </c>
      <c r="AG20" s="1011">
        <v>332.13998270000002</v>
      </c>
      <c r="AH20" s="1011">
        <v>447.9932</v>
      </c>
      <c r="AI20" s="1011">
        <v>473.58180000000016</v>
      </c>
      <c r="AJ20" s="1011">
        <v>743.74709999999993</v>
      </c>
      <c r="AK20" s="1011">
        <v>865.54120000000012</v>
      </c>
      <c r="AL20" s="1011">
        <v>1010.2992291</v>
      </c>
      <c r="AM20" s="1225">
        <v>9.0037154698115742</v>
      </c>
      <c r="AN20" s="1011">
        <v>6.1578494285261014</v>
      </c>
      <c r="AO20" s="1011">
        <v>5.8961337167099863</v>
      </c>
      <c r="AP20" s="1011">
        <v>5.8104239619780182</v>
      </c>
      <c r="AQ20" s="1011">
        <v>6.7051980936413349</v>
      </c>
      <c r="AR20" s="1011">
        <v>5.7672091286835716</v>
      </c>
      <c r="AS20" s="1011">
        <v>7.3783412682102112</v>
      </c>
      <c r="AT20" s="1011">
        <v>6.6237561899121538</v>
      </c>
      <c r="AU20" s="1011">
        <v>5.8649057041605976</v>
      </c>
      <c r="AV20" s="1225">
        <v>58.36306843988303</v>
      </c>
      <c r="AW20" s="1225">
        <v>46.11118452605092</v>
      </c>
      <c r="AX20" s="1011">
        <v>45.482298692467211</v>
      </c>
      <c r="AY20" s="1011">
        <v>43.765055138080392</v>
      </c>
      <c r="AZ20" s="1011">
        <v>31.924864830350973</v>
      </c>
      <c r="BA20" s="1011">
        <v>30.528276807222905</v>
      </c>
      <c r="BB20" s="1011">
        <v>46.893811190751208</v>
      </c>
      <c r="BC20" s="1011">
        <v>57.694365598490727</v>
      </c>
      <c r="BD20" s="1011">
        <v>60.391904391121365</v>
      </c>
      <c r="BE20" s="1225">
        <v>627.48500000000001</v>
      </c>
      <c r="BF20" s="1011">
        <v>553.17229999999995</v>
      </c>
      <c r="BG20" s="1011">
        <v>619.97680000000003</v>
      </c>
      <c r="BH20" s="1011">
        <v>758.91594710000004</v>
      </c>
      <c r="BI20" s="1011">
        <v>1403.2736</v>
      </c>
      <c r="BJ20" s="1011">
        <v>1551.289</v>
      </c>
      <c r="BK20" s="1011">
        <v>1586.0239999999999</v>
      </c>
      <c r="BL20" s="1011">
        <v>1500.2179000000001</v>
      </c>
      <c r="BM20" s="1011">
        <v>1672.9050678000001</v>
      </c>
      <c r="BN20" s="1225">
        <v>5.0486981711086152</v>
      </c>
      <c r="BO20" s="1011">
        <v>3.6139421397313938</v>
      </c>
      <c r="BP20" s="1011">
        <v>2.7734487883290901</v>
      </c>
      <c r="BQ20" s="1225">
        <v>3.3949891575428612</v>
      </c>
      <c r="BR20" s="1225">
        <v>4.5369668427776624</v>
      </c>
      <c r="BS20" s="1225">
        <v>5.0155199645783384</v>
      </c>
      <c r="BT20" s="1225">
        <v>4.7442136112013289</v>
      </c>
      <c r="BU20" s="1225">
        <v>4.1984307783453687</v>
      </c>
      <c r="BV20" s="1011">
        <v>4.4660829796606381</v>
      </c>
    </row>
    <row r="21" spans="1:74" ht="15" customHeight="1" x14ac:dyDescent="0.2">
      <c r="A21" s="1210">
        <v>14</v>
      </c>
      <c r="B21" s="1203" t="s">
        <v>52</v>
      </c>
      <c r="C21" s="1225">
        <v>17.194686000000001</v>
      </c>
      <c r="D21" s="1011">
        <v>14.232726999999999</v>
      </c>
      <c r="E21" s="1011">
        <v>13.139847</v>
      </c>
      <c r="F21" s="1011">
        <v>14.515008066</v>
      </c>
      <c r="G21" s="1011">
        <v>19.900482999999998</v>
      </c>
      <c r="H21" s="1011">
        <v>25.058385000000001</v>
      </c>
      <c r="I21" s="1011">
        <v>24.605799999999999</v>
      </c>
      <c r="J21" s="1011">
        <v>26.441699999999997</v>
      </c>
      <c r="K21" s="1011">
        <v>33.662708291999998</v>
      </c>
      <c r="L21" s="1225">
        <v>2.9415000651521233</v>
      </c>
      <c r="M21" s="1011">
        <v>2.3219499996904385</v>
      </c>
      <c r="N21" s="1011">
        <v>2.4226721610708557</v>
      </c>
      <c r="O21" s="1011">
        <v>2.4967583648505673</v>
      </c>
      <c r="P21" s="1011">
        <v>2.6733443970924098</v>
      </c>
      <c r="Q21" s="1011">
        <v>2.7222759455527803</v>
      </c>
      <c r="R21" s="1011">
        <v>2.4350427328435762</v>
      </c>
      <c r="S21" s="1011">
        <v>2.3295514959819577</v>
      </c>
      <c r="T21" s="1011">
        <v>2.4904134695210685</v>
      </c>
      <c r="U21" s="1225">
        <v>62.419164888562243</v>
      </c>
      <c r="V21" s="1011">
        <v>38.941076258092714</v>
      </c>
      <c r="W21" s="1011">
        <v>33.003051160072012</v>
      </c>
      <c r="X21" s="1011">
        <v>21.016103462761073</v>
      </c>
      <c r="Y21" s="1011">
        <v>21.20294446986664</v>
      </c>
      <c r="Z21" s="1011">
        <v>21.780785972158554</v>
      </c>
      <c r="AA21" s="1011">
        <v>16.336343115124151</v>
      </c>
      <c r="AB21" s="1011">
        <v>15.43049719887955</v>
      </c>
      <c r="AC21" s="1011">
        <v>13.268046210927187</v>
      </c>
      <c r="AD21" s="1225">
        <v>10.352440000000001</v>
      </c>
      <c r="AE21" s="1011">
        <v>22.316665999999998</v>
      </c>
      <c r="AF21" s="1011">
        <v>26.674189999999999</v>
      </c>
      <c r="AG21" s="1011">
        <v>54.551115879000001</v>
      </c>
      <c r="AH21" s="1011">
        <v>73.95668400000001</v>
      </c>
      <c r="AI21" s="1011">
        <v>89.989736000000008</v>
      </c>
      <c r="AJ21" s="1011">
        <v>126.0142</v>
      </c>
      <c r="AK21" s="1011">
        <v>144.91830000000002</v>
      </c>
      <c r="AL21" s="1011">
        <v>220.04991643700001</v>
      </c>
      <c r="AM21" s="1225">
        <v>0.66412776597177414</v>
      </c>
      <c r="AN21" s="1011">
        <v>1.5703321980914835</v>
      </c>
      <c r="AO21" s="1011">
        <v>1.8718336345427911</v>
      </c>
      <c r="AP21" s="1011">
        <v>3.2397226977970486</v>
      </c>
      <c r="AQ21" s="1011">
        <v>4.7268580194428349</v>
      </c>
      <c r="AR21" s="1011">
        <v>3.9261539607220177</v>
      </c>
      <c r="AS21" s="1011">
        <v>5.362422692785989</v>
      </c>
      <c r="AT21" s="1011">
        <v>4.9621960982486781</v>
      </c>
      <c r="AU21" s="1011">
        <v>5.7381280715135663</v>
      </c>
      <c r="AV21" s="1225">
        <v>37.580835111437764</v>
      </c>
      <c r="AW21" s="1225">
        <v>61.058923741907293</v>
      </c>
      <c r="AX21" s="1011">
        <v>66.996948839927981</v>
      </c>
      <c r="AY21" s="1011">
        <v>78.98389653723892</v>
      </c>
      <c r="AZ21" s="1011">
        <v>78.797055530133363</v>
      </c>
      <c r="BA21" s="1011">
        <v>78.219214027841446</v>
      </c>
      <c r="BB21" s="1011">
        <v>83.663656884875849</v>
      </c>
      <c r="BC21" s="1011">
        <v>84.56950280112045</v>
      </c>
      <c r="BD21" s="1011">
        <v>86.731953789072818</v>
      </c>
      <c r="BE21" s="1225">
        <v>27.547126000000002</v>
      </c>
      <c r="BF21" s="1011">
        <v>36.549392999999995</v>
      </c>
      <c r="BG21" s="1011">
        <v>39.814036999999999</v>
      </c>
      <c r="BH21" s="1011">
        <v>69.066123945000001</v>
      </c>
      <c r="BI21" s="1011">
        <v>93.857167000000004</v>
      </c>
      <c r="BJ21" s="1011">
        <v>115.04812100000001</v>
      </c>
      <c r="BK21" s="1011">
        <v>150.62</v>
      </c>
      <c r="BL21" s="1011">
        <v>171.36</v>
      </c>
      <c r="BM21" s="1011">
        <v>253.712624729</v>
      </c>
      <c r="BN21" s="1225">
        <v>1.2852324586823927</v>
      </c>
      <c r="BO21" s="1011">
        <v>1.7968271014567143</v>
      </c>
      <c r="BP21" s="1011">
        <v>1.7576585848727817</v>
      </c>
      <c r="BQ21" s="1225">
        <v>3.0490418662095697</v>
      </c>
      <c r="BR21" s="1225">
        <v>2.9215764099872406</v>
      </c>
      <c r="BS21" s="1225">
        <v>3.5812062847257864</v>
      </c>
      <c r="BT21" s="1225">
        <v>4.4821559098745265</v>
      </c>
      <c r="BU21" s="1225">
        <v>4.2253706008332967</v>
      </c>
      <c r="BV21" s="1011">
        <v>4.8917280234165439</v>
      </c>
    </row>
    <row r="22" spans="1:74" ht="15" customHeight="1" x14ac:dyDescent="0.2">
      <c r="A22" s="1210">
        <v>15</v>
      </c>
      <c r="B22" s="1203" t="s">
        <v>78</v>
      </c>
      <c r="C22" s="1225">
        <v>13.4389</v>
      </c>
      <c r="D22" s="1011">
        <v>14.847599999999998</v>
      </c>
      <c r="E22" s="1011">
        <v>18.842199999999998</v>
      </c>
      <c r="F22" s="1011">
        <v>28.324067899999999</v>
      </c>
      <c r="G22" s="1011">
        <v>38.794399999999996</v>
      </c>
      <c r="H22" s="1011">
        <v>43.4255</v>
      </c>
      <c r="I22" s="1011">
        <v>43.311900000000001</v>
      </c>
      <c r="J22" s="1011">
        <v>53.789700000000003</v>
      </c>
      <c r="K22" s="1011">
        <v>58.982823500000002</v>
      </c>
      <c r="L22" s="1225">
        <v>1.1680150783620622</v>
      </c>
      <c r="M22" s="1011">
        <v>1.4422882177090135</v>
      </c>
      <c r="N22" s="1011">
        <v>1.4517451267432002</v>
      </c>
      <c r="O22" s="1011">
        <v>1.5734009288734765</v>
      </c>
      <c r="P22" s="1011">
        <v>1.6799444741508429</v>
      </c>
      <c r="Q22" s="1011">
        <v>1.7703707396982427</v>
      </c>
      <c r="R22" s="1011">
        <v>1.4525508084578014</v>
      </c>
      <c r="S22" s="1011">
        <v>1.5150855226932682</v>
      </c>
      <c r="T22" s="1011">
        <v>1.5670729691831746</v>
      </c>
      <c r="U22" s="1225">
        <v>9.7880252936283778</v>
      </c>
      <c r="V22" s="1011">
        <v>8.1502434215257189</v>
      </c>
      <c r="W22" s="1011">
        <v>7.2999301086183346</v>
      </c>
      <c r="X22" s="1011">
        <v>8.7200768048386426</v>
      </c>
      <c r="Y22" s="1011">
        <v>10.226798818792398</v>
      </c>
      <c r="Z22" s="1011">
        <v>9.1475122318261519</v>
      </c>
      <c r="AA22" s="1011">
        <v>7.8756068733521234</v>
      </c>
      <c r="AB22" s="1011">
        <v>10.284835509591682</v>
      </c>
      <c r="AC22" s="1011">
        <v>9.9922838967616165</v>
      </c>
      <c r="AD22" s="1225">
        <v>123.86049999999999</v>
      </c>
      <c r="AE22" s="1011">
        <v>167.3261</v>
      </c>
      <c r="AF22" s="1011">
        <v>239.27260000000001</v>
      </c>
      <c r="AG22" s="1011">
        <v>296.49036360000002</v>
      </c>
      <c r="AH22" s="1011">
        <v>340.5462</v>
      </c>
      <c r="AI22" s="1011">
        <v>431.29919999999998</v>
      </c>
      <c r="AJ22" s="1011">
        <v>506.63810000000007</v>
      </c>
      <c r="AK22" s="1011">
        <v>469.21039999999999</v>
      </c>
      <c r="AL22" s="1011">
        <v>531.30088049999995</v>
      </c>
      <c r="AM22" s="1225">
        <v>7.9898963633474871</v>
      </c>
      <c r="AN22" s="1011">
        <v>8.33045322844076</v>
      </c>
      <c r="AO22" s="1011">
        <v>8.9488454143864704</v>
      </c>
      <c r="AP22" s="1011">
        <v>8.8786399051167564</v>
      </c>
      <c r="AQ22" s="1011">
        <v>7.939240249942336</v>
      </c>
      <c r="AR22" s="1011">
        <v>7.5462829632154333</v>
      </c>
      <c r="AS22" s="1011">
        <v>6.8852634573776692</v>
      </c>
      <c r="AT22" s="1011">
        <v>6.2147515724872662</v>
      </c>
      <c r="AU22" s="1011">
        <v>5.7430297235022829</v>
      </c>
      <c r="AV22" s="1225">
        <v>90.21197470637162</v>
      </c>
      <c r="AW22" s="1225">
        <v>91.85</v>
      </c>
      <c r="AX22" s="1011">
        <v>92.700069891381673</v>
      </c>
      <c r="AY22" s="1011">
        <v>91.279923195161359</v>
      </c>
      <c r="AZ22" s="1011">
        <v>89.773201181207611</v>
      </c>
      <c r="BA22" s="1011">
        <v>90.852487768173845</v>
      </c>
      <c r="BB22" s="1011">
        <v>92.124393126647874</v>
      </c>
      <c r="BC22" s="1011">
        <v>89.715164490408313</v>
      </c>
      <c r="BD22" s="1011">
        <v>90.007716103238394</v>
      </c>
      <c r="BE22" s="1225">
        <v>137.29939999999999</v>
      </c>
      <c r="BF22" s="1011">
        <v>182.1737</v>
      </c>
      <c r="BG22" s="1011">
        <v>258.1148</v>
      </c>
      <c r="BH22" s="1011">
        <v>324.81443150000001</v>
      </c>
      <c r="BI22" s="1011">
        <v>379.34059999999999</v>
      </c>
      <c r="BJ22" s="1011">
        <v>474.72469999999998</v>
      </c>
      <c r="BK22" s="1011">
        <v>549.95000000000005</v>
      </c>
      <c r="BL22" s="1011">
        <v>523.00009999999997</v>
      </c>
      <c r="BM22" s="1011">
        <v>590.28370399999994</v>
      </c>
      <c r="BN22" s="1225">
        <v>5.0836755171634964</v>
      </c>
      <c r="BO22" s="1011">
        <v>5.9963926260845382</v>
      </c>
      <c r="BP22" s="1011">
        <v>5.0221302261752188</v>
      </c>
      <c r="BQ22" s="1225">
        <v>6.3199025175389805</v>
      </c>
      <c r="BR22" s="1225">
        <v>4.6440636420573833</v>
      </c>
      <c r="BS22" s="1225">
        <v>5.8118000531886098</v>
      </c>
      <c r="BT22" s="1225">
        <v>5.3186249473964349</v>
      </c>
      <c r="BU22" s="1225">
        <v>4.7116187922699533</v>
      </c>
      <c r="BV22" s="1011">
        <v>4.5353707066579325</v>
      </c>
    </row>
    <row r="23" spans="1:74" ht="15" customHeight="1" x14ac:dyDescent="0.2">
      <c r="A23" s="1210">
        <v>16</v>
      </c>
      <c r="B23" s="1203" t="s">
        <v>53</v>
      </c>
      <c r="C23" s="1225">
        <v>65.261800000000008</v>
      </c>
      <c r="D23" s="1011">
        <v>75.945799999999991</v>
      </c>
      <c r="E23" s="1011">
        <v>76.596800000000002</v>
      </c>
      <c r="F23" s="1011">
        <v>89.171167600000004</v>
      </c>
      <c r="G23" s="1011">
        <v>159.78319999999997</v>
      </c>
      <c r="H23" s="1011">
        <v>191.7167</v>
      </c>
      <c r="I23" s="1011">
        <v>173.26219999999998</v>
      </c>
      <c r="J23" s="1011">
        <v>225.46130000000002</v>
      </c>
      <c r="K23" s="1011">
        <v>265.03052179999997</v>
      </c>
      <c r="L23" s="1225">
        <v>3.1073504055832721</v>
      </c>
      <c r="M23" s="1011">
        <v>3.5922140898259269</v>
      </c>
      <c r="N23" s="1011">
        <v>3.4084226264639916</v>
      </c>
      <c r="O23" s="1011">
        <v>3.3160561525862593</v>
      </c>
      <c r="P23" s="1011">
        <v>4.4851722943391925</v>
      </c>
      <c r="Q23" s="1011">
        <v>4.1729836406300107</v>
      </c>
      <c r="R23" s="1011">
        <v>3.4325295222318739</v>
      </c>
      <c r="S23" s="1011">
        <v>3.8329437750660009</v>
      </c>
      <c r="T23" s="1011">
        <v>4.0194760948887174</v>
      </c>
      <c r="U23" s="1225">
        <v>9.5577992185257443</v>
      </c>
      <c r="V23" s="1011">
        <v>10.144656509249044</v>
      </c>
      <c r="W23" s="1011">
        <v>9.329552311377439</v>
      </c>
      <c r="X23" s="1011">
        <v>9.5224844005775342</v>
      </c>
      <c r="Y23" s="1011">
        <v>17.89535448007129</v>
      </c>
      <c r="Z23" s="1011">
        <v>19.388011122106022</v>
      </c>
      <c r="AA23" s="1011">
        <v>16.912869470149541</v>
      </c>
      <c r="AB23" s="1011">
        <v>18.374854320665683</v>
      </c>
      <c r="AC23" s="1011">
        <v>18.892807401996066</v>
      </c>
      <c r="AD23" s="1225">
        <v>617.55020000000002</v>
      </c>
      <c r="AE23" s="1011">
        <v>672.68280000000004</v>
      </c>
      <c r="AF23" s="1011">
        <v>744.41579999999999</v>
      </c>
      <c r="AG23" s="1011">
        <v>847.25638479999998</v>
      </c>
      <c r="AH23" s="1011">
        <v>733.09209999999996</v>
      </c>
      <c r="AI23" s="1011">
        <v>797.12480000000005</v>
      </c>
      <c r="AJ23" s="1011">
        <v>851.17780000000005</v>
      </c>
      <c r="AK23" s="1011">
        <v>1001.5486999999999</v>
      </c>
      <c r="AL23" s="1011">
        <v>1137.7812263999999</v>
      </c>
      <c r="AM23" s="1225">
        <v>11.925723815983508</v>
      </c>
      <c r="AN23" s="1011">
        <v>11.105069320549495</v>
      </c>
      <c r="AO23" s="1011">
        <v>10.681994113203949</v>
      </c>
      <c r="AP23" s="1011">
        <v>10.471164173881713</v>
      </c>
      <c r="AQ23" s="1011">
        <v>8.2015887893869159</v>
      </c>
      <c r="AR23" s="1011">
        <v>7.9864273232276188</v>
      </c>
      <c r="AS23" s="1011">
        <v>7.6434833375529827</v>
      </c>
      <c r="AT23" s="1011">
        <v>7.6246300465547767</v>
      </c>
      <c r="AU23" s="1011">
        <v>7.1918111155670426</v>
      </c>
      <c r="AV23" s="1225">
        <v>90.442200781474256</v>
      </c>
      <c r="AW23" s="1225">
        <v>89.855343490750954</v>
      </c>
      <c r="AX23" s="1011">
        <v>90.670447688622559</v>
      </c>
      <c r="AY23" s="1011">
        <v>90.47751559942246</v>
      </c>
      <c r="AZ23" s="1011">
        <v>82.10464551992871</v>
      </c>
      <c r="BA23" s="1011">
        <v>80.611988877893992</v>
      </c>
      <c r="BB23" s="1011">
        <v>83.087130529850455</v>
      </c>
      <c r="BC23" s="1011">
        <v>81.62514567933431</v>
      </c>
      <c r="BD23" s="1011">
        <v>81.107192598003934</v>
      </c>
      <c r="BE23" s="1225">
        <v>682.81200000000001</v>
      </c>
      <c r="BF23" s="1011">
        <v>748.62860000000001</v>
      </c>
      <c r="BG23" s="1011">
        <v>821.01260000000002</v>
      </c>
      <c r="BH23" s="1011">
        <v>936.42755239999997</v>
      </c>
      <c r="BI23" s="1011">
        <v>892.87529999999992</v>
      </c>
      <c r="BJ23" s="1011">
        <v>988.8415</v>
      </c>
      <c r="BK23" s="1011">
        <v>1024.44</v>
      </c>
      <c r="BL23" s="1011">
        <v>1227.01</v>
      </c>
      <c r="BM23" s="1011">
        <v>1402.8117481999998</v>
      </c>
      <c r="BN23" s="1225">
        <v>9.3811629777783008</v>
      </c>
      <c r="BO23" s="1011">
        <v>9.161327556100586</v>
      </c>
      <c r="BP23" s="1011">
        <v>7.6157881399471483</v>
      </c>
      <c r="BQ23" s="1225">
        <v>8.6863878185153993</v>
      </c>
      <c r="BR23" s="1225">
        <v>6.1259777650700675</v>
      </c>
      <c r="BS23" s="1225">
        <v>6.7843975997303687</v>
      </c>
      <c r="BT23" s="1225">
        <v>6.3300935815023642</v>
      </c>
      <c r="BU23" s="1225">
        <v>6.4518693188485061</v>
      </c>
      <c r="BV23" s="1011">
        <v>6.2585936692556743</v>
      </c>
    </row>
    <row r="24" spans="1:74" ht="15" customHeight="1" x14ac:dyDescent="0.2">
      <c r="A24" s="1210">
        <v>17</v>
      </c>
      <c r="B24" s="1203" t="s">
        <v>65</v>
      </c>
      <c r="C24" s="1225">
        <v>21.2867</v>
      </c>
      <c r="D24" s="1011">
        <v>29.575899999999997</v>
      </c>
      <c r="E24" s="1011">
        <v>23.187099999999997</v>
      </c>
      <c r="F24" s="1011">
        <v>13.418270700000001</v>
      </c>
      <c r="G24" s="1011">
        <v>25.457999999999998</v>
      </c>
      <c r="H24" s="1011">
        <v>46.400800000000004</v>
      </c>
      <c r="I24" s="1011">
        <v>46.1907</v>
      </c>
      <c r="J24" s="1011">
        <v>38.659500000000001</v>
      </c>
      <c r="K24" s="1011">
        <v>50.386049900000003</v>
      </c>
      <c r="L24" s="1225">
        <v>2.2381798894489475</v>
      </c>
      <c r="M24" s="1011">
        <v>2.9824475069917731</v>
      </c>
      <c r="N24" s="1011">
        <v>2.5132888204816921</v>
      </c>
      <c r="O24" s="1011">
        <v>1.8000926795870937</v>
      </c>
      <c r="P24" s="1011">
        <v>3.1010592301338464</v>
      </c>
      <c r="Q24" s="1011">
        <v>4.1488098798627302</v>
      </c>
      <c r="R24" s="1011">
        <v>3.8821681080226531</v>
      </c>
      <c r="S24" s="1011">
        <v>3.3983613502679288</v>
      </c>
      <c r="T24" s="1011">
        <v>3.6501662678717994</v>
      </c>
      <c r="U24" s="1225">
        <v>16.791935466058309</v>
      </c>
      <c r="V24" s="1011">
        <v>21.364868340070675</v>
      </c>
      <c r="W24" s="1011">
        <v>14.360663088541862</v>
      </c>
      <c r="X24" s="1011">
        <v>7.4690267898071303</v>
      </c>
      <c r="Y24" s="1011">
        <v>11.814772874937347</v>
      </c>
      <c r="Z24" s="1011">
        <v>18.503285472858462</v>
      </c>
      <c r="AA24" s="1011">
        <v>16.28439978847171</v>
      </c>
      <c r="AB24" s="1011">
        <v>11.406711163054052</v>
      </c>
      <c r="AC24" s="1011">
        <v>12.386639391631359</v>
      </c>
      <c r="AD24" s="1225">
        <v>105.4807</v>
      </c>
      <c r="AE24" s="1011">
        <v>108.85650000000001</v>
      </c>
      <c r="AF24" s="1011">
        <v>138.27550000000002</v>
      </c>
      <c r="AG24" s="1011">
        <v>166.233926</v>
      </c>
      <c r="AH24" s="1011">
        <v>190.018</v>
      </c>
      <c r="AI24" s="1011">
        <v>204.3698</v>
      </c>
      <c r="AJ24" s="1011">
        <v>237.45929999999998</v>
      </c>
      <c r="AK24" s="1011">
        <v>300.25940000000003</v>
      </c>
      <c r="AL24" s="1011">
        <v>356.39135199999998</v>
      </c>
      <c r="AM24" s="1225">
        <v>8.1798763658821692</v>
      </c>
      <c r="AN24" s="1011">
        <v>7.4076208809350339</v>
      </c>
      <c r="AO24" s="1011">
        <v>7.2575864663966705</v>
      </c>
      <c r="AP24" s="1011">
        <v>6.6742952572339593</v>
      </c>
      <c r="AQ24" s="1011">
        <v>6.0658907211996054</v>
      </c>
      <c r="AR24" s="1011">
        <v>5.5857296643587322</v>
      </c>
      <c r="AS24" s="1011">
        <v>5.50038693457594</v>
      </c>
      <c r="AT24" s="1011">
        <v>6.1337186206170902</v>
      </c>
      <c r="AU24" s="1011">
        <v>5.9718177205723135</v>
      </c>
      <c r="AV24" s="1225">
        <v>83.208064533941695</v>
      </c>
      <c r="AW24" s="1225">
        <v>78.635131659929328</v>
      </c>
      <c r="AX24" s="1011">
        <v>85.639336911458145</v>
      </c>
      <c r="AY24" s="1011">
        <v>92.530973210192869</v>
      </c>
      <c r="AZ24" s="1011">
        <v>88.185227125062653</v>
      </c>
      <c r="BA24" s="1011">
        <v>81.496714527141535</v>
      </c>
      <c r="BB24" s="1011">
        <v>83.715600211528297</v>
      </c>
      <c r="BC24" s="1011">
        <v>88.593288836945945</v>
      </c>
      <c r="BD24" s="1011">
        <v>87.613360608368637</v>
      </c>
      <c r="BE24" s="1225">
        <v>126.76739999999999</v>
      </c>
      <c r="BF24" s="1011">
        <v>138.4324</v>
      </c>
      <c r="BG24" s="1011">
        <v>161.46260000000001</v>
      </c>
      <c r="BH24" s="1011">
        <v>179.65219669999999</v>
      </c>
      <c r="BI24" s="1011">
        <v>215.476</v>
      </c>
      <c r="BJ24" s="1011">
        <v>250.7706</v>
      </c>
      <c r="BK24" s="1011">
        <v>283.64999999999998</v>
      </c>
      <c r="BL24" s="1011">
        <v>338.91890000000001</v>
      </c>
      <c r="BM24" s="1011">
        <v>406.77740189999997</v>
      </c>
      <c r="BN24" s="1225">
        <v>5.6577775506547052</v>
      </c>
      <c r="BO24" s="1011">
        <v>5.6246220825749935</v>
      </c>
      <c r="BP24" s="1011">
        <v>4.9894502605247908</v>
      </c>
      <c r="BQ24" s="1225">
        <v>5.551537629325094</v>
      </c>
      <c r="BR24" s="1225">
        <v>4.5105114577030383</v>
      </c>
      <c r="BS24" s="1225">
        <v>5.2493255144659523</v>
      </c>
      <c r="BT24" s="1225">
        <v>5.1507591708754044</v>
      </c>
      <c r="BU24" s="1225">
        <v>5.6179196504719204</v>
      </c>
      <c r="BV24" s="1011">
        <v>5.5356937821960814</v>
      </c>
    </row>
    <row r="25" spans="1:74" ht="15" customHeight="1" x14ac:dyDescent="0.2">
      <c r="A25" s="1210">
        <v>18</v>
      </c>
      <c r="B25" s="1203" t="s">
        <v>81</v>
      </c>
      <c r="C25" s="1225">
        <v>0.43990000000000001</v>
      </c>
      <c r="D25" s="1011">
        <v>0.49470000000000003</v>
      </c>
      <c r="E25" s="1011">
        <v>0.76049999999999995</v>
      </c>
      <c r="F25" s="1011">
        <v>1.0479079</v>
      </c>
      <c r="G25" s="1011">
        <v>1.4603999999999999</v>
      </c>
      <c r="H25" s="1011">
        <v>1.0912999999999999</v>
      </c>
      <c r="I25" s="1011">
        <v>0.3911</v>
      </c>
      <c r="J25" s="1011">
        <v>0.44159999999999999</v>
      </c>
      <c r="K25" s="1011">
        <v>0.58467400000000003</v>
      </c>
      <c r="L25" s="1225">
        <v>0.95301024718906391</v>
      </c>
      <c r="M25" s="1011">
        <v>1.263666087667314</v>
      </c>
      <c r="N25" s="1011">
        <v>1.223258806498311</v>
      </c>
      <c r="O25" s="1011">
        <v>1.4929042123863177</v>
      </c>
      <c r="P25" s="1011">
        <v>1.6136945251070716</v>
      </c>
      <c r="Q25" s="1011">
        <v>1.567964275759413</v>
      </c>
      <c r="R25" s="1011">
        <v>0.94705133110231843</v>
      </c>
      <c r="S25" s="1011">
        <v>1.2465818048010806</v>
      </c>
      <c r="T25" s="1011">
        <v>1.4812114701321135</v>
      </c>
      <c r="U25" s="1225">
        <v>2.3215925523268703</v>
      </c>
      <c r="V25" s="1011">
        <v>1.8684987800179791</v>
      </c>
      <c r="W25" s="1011">
        <v>3.0907598270312446</v>
      </c>
      <c r="X25" s="1011">
        <v>4.0304511190427208</v>
      </c>
      <c r="Y25" s="1011">
        <v>2.0668075296102302</v>
      </c>
      <c r="Z25" s="1011">
        <v>1.3414626651014425</v>
      </c>
      <c r="AA25" s="1011">
        <v>0.98762626262626263</v>
      </c>
      <c r="AB25" s="1011">
        <v>1.50054027605048</v>
      </c>
      <c r="AC25" s="1011">
        <v>1.7658144656964432</v>
      </c>
      <c r="AD25" s="1225">
        <v>18.508299999999998</v>
      </c>
      <c r="AE25" s="1011">
        <v>25.981099999999994</v>
      </c>
      <c r="AF25" s="1011">
        <v>23.845100000000002</v>
      </c>
      <c r="AG25" s="1011">
        <v>24.9518591</v>
      </c>
      <c r="AH25" s="1011">
        <v>69.199299999999994</v>
      </c>
      <c r="AI25" s="1011">
        <v>80.260199999999998</v>
      </c>
      <c r="AJ25" s="1011">
        <v>39.2089</v>
      </c>
      <c r="AK25" s="1011">
        <v>28.9878</v>
      </c>
      <c r="AL25" s="1011">
        <v>32.5260526</v>
      </c>
      <c r="AM25" s="1225">
        <v>7.126704106798714</v>
      </c>
      <c r="AN25" s="1011">
        <v>3.7331923650683385</v>
      </c>
      <c r="AO25" s="1011">
        <v>2.7790202738847314</v>
      </c>
      <c r="AP25" s="1011">
        <v>2.3277938957362574</v>
      </c>
      <c r="AQ25" s="1011">
        <v>3.9453209474088529</v>
      </c>
      <c r="AR25" s="1011">
        <v>4.5934879200897631</v>
      </c>
      <c r="AS25" s="1011">
        <v>3.303845063941433</v>
      </c>
      <c r="AT25" s="1011">
        <v>3.0253119073741437</v>
      </c>
      <c r="AU25" s="1011">
        <v>3.0705161866291939</v>
      </c>
      <c r="AV25" s="1225">
        <v>97.678407447673123</v>
      </c>
      <c r="AW25" s="1225">
        <v>98.131501219982013</v>
      </c>
      <c r="AX25" s="1011">
        <v>96.909240172968751</v>
      </c>
      <c r="AY25" s="1011">
        <v>95.969548880957291</v>
      </c>
      <c r="AZ25" s="1011">
        <v>97.933192470389756</v>
      </c>
      <c r="BA25" s="1011">
        <v>98.658537334898554</v>
      </c>
      <c r="BB25" s="1011">
        <v>99.012373737373736</v>
      </c>
      <c r="BC25" s="1011">
        <v>98.499459723949514</v>
      </c>
      <c r="BD25" s="1011">
        <v>98.234185534303549</v>
      </c>
      <c r="BE25" s="1225">
        <v>18.9482</v>
      </c>
      <c r="BF25" s="1011">
        <v>26.475799999999996</v>
      </c>
      <c r="BG25" s="1011">
        <v>24.605600000000003</v>
      </c>
      <c r="BH25" s="1011">
        <v>25.999766999999999</v>
      </c>
      <c r="BI25" s="1011">
        <v>70.659700000000001</v>
      </c>
      <c r="BJ25" s="1011">
        <v>81.351500000000001</v>
      </c>
      <c r="BK25" s="1011">
        <v>39.6</v>
      </c>
      <c r="BL25" s="1011">
        <v>29.429400000000001</v>
      </c>
      <c r="BM25" s="1011">
        <v>33.1107266</v>
      </c>
      <c r="BN25" s="1225">
        <v>6.1950059258653791</v>
      </c>
      <c r="BO25" s="1011">
        <v>3.6016762966935221</v>
      </c>
      <c r="BP25" s="1011">
        <v>2.154412157357541</v>
      </c>
      <c r="BQ25" s="1225">
        <v>2.2764823500854838</v>
      </c>
      <c r="BR25" s="1225">
        <v>3.8891102414423386</v>
      </c>
      <c r="BS25" s="1225">
        <v>4.4775869669231039</v>
      </c>
      <c r="BT25" s="1225">
        <v>3.2245921074199573</v>
      </c>
      <c r="BU25" s="1225">
        <v>2.9618947816058574</v>
      </c>
      <c r="BV25" s="1011">
        <v>3.0134215819351118</v>
      </c>
    </row>
    <row r="26" spans="1:74" ht="15" customHeight="1" x14ac:dyDescent="0.2">
      <c r="A26" s="1210">
        <v>19</v>
      </c>
      <c r="B26" s="1203" t="s">
        <v>73</v>
      </c>
      <c r="C26" s="1225">
        <v>18.395</v>
      </c>
      <c r="D26" s="1011">
        <v>17.8629</v>
      </c>
      <c r="E26" s="1011">
        <v>11.965199999999999</v>
      </c>
      <c r="F26" s="1011">
        <v>10.8597047</v>
      </c>
      <c r="G26" s="1011">
        <v>9.0125999999999991</v>
      </c>
      <c r="H26" s="1011">
        <v>11.9735</v>
      </c>
      <c r="I26" s="1011">
        <v>12.730399999999999</v>
      </c>
      <c r="J26" s="1011">
        <v>16.4878</v>
      </c>
      <c r="K26" s="1011">
        <v>15.569482600000001</v>
      </c>
      <c r="L26" s="1225">
        <v>1.666905896433809</v>
      </c>
      <c r="M26" s="1011">
        <v>1.4939010060701414</v>
      </c>
      <c r="N26" s="1011">
        <v>0.90066843309647115</v>
      </c>
      <c r="O26" s="1011">
        <v>1.1125582371114056</v>
      </c>
      <c r="P26" s="1011">
        <v>1.0649957477451584</v>
      </c>
      <c r="Q26" s="1011">
        <v>1.2371660873386459</v>
      </c>
      <c r="R26" s="1011">
        <v>1.3863107368516423</v>
      </c>
      <c r="S26" s="1011">
        <v>1.3690438206045912</v>
      </c>
      <c r="T26" s="1011">
        <v>1.2068714328860803</v>
      </c>
      <c r="U26" s="1225">
        <v>5.5773556027334044</v>
      </c>
      <c r="V26" s="1011">
        <v>6.3636616250138944</v>
      </c>
      <c r="W26" s="1011">
        <v>4.8663177943198637</v>
      </c>
      <c r="X26" s="1011">
        <v>5.5573843196222468</v>
      </c>
      <c r="Y26" s="1011">
        <v>5.701427539376577</v>
      </c>
      <c r="Z26" s="1011">
        <v>6.9068733008261027</v>
      </c>
      <c r="AA26" s="1011">
        <v>6.9698330139611278</v>
      </c>
      <c r="AB26" s="1011">
        <v>11.056228659100846</v>
      </c>
      <c r="AC26" s="1011">
        <v>10.057730409947863</v>
      </c>
      <c r="AD26" s="1225">
        <v>311.42080000000004</v>
      </c>
      <c r="AE26" s="1011">
        <v>262.83869999999996</v>
      </c>
      <c r="AF26" s="1011">
        <v>233.9127</v>
      </c>
      <c r="AG26" s="1011">
        <v>184.55065519999999</v>
      </c>
      <c r="AH26" s="1011">
        <v>149.06360000000004</v>
      </c>
      <c r="AI26" s="1011">
        <v>161.38279999999997</v>
      </c>
      <c r="AJ26" s="1011">
        <v>169.9196</v>
      </c>
      <c r="AK26" s="1011">
        <v>132.63900000000001</v>
      </c>
      <c r="AL26" s="1011">
        <v>139.23167000000001</v>
      </c>
      <c r="AM26" s="1225">
        <v>9.7935285327220569</v>
      </c>
      <c r="AN26" s="1011">
        <v>7.6733165374335259</v>
      </c>
      <c r="AO26" s="1011">
        <v>7.6202062171903426</v>
      </c>
      <c r="AP26" s="1011">
        <v>6.0494147031030767</v>
      </c>
      <c r="AQ26" s="1011">
        <v>4.6248320490576544</v>
      </c>
      <c r="AR26" s="1011">
        <v>4.7603999645911195</v>
      </c>
      <c r="AS26" s="1011">
        <v>4.8236354149693152</v>
      </c>
      <c r="AT26" s="1011">
        <v>3.7552225467941862</v>
      </c>
      <c r="AU26" s="1011">
        <v>3.7163087633867762</v>
      </c>
      <c r="AV26" s="1225">
        <v>94.422644397266609</v>
      </c>
      <c r="AW26" s="1225">
        <v>93.636338374986096</v>
      </c>
      <c r="AX26" s="1011">
        <v>95.133682205680131</v>
      </c>
      <c r="AY26" s="1011">
        <v>94.442615680377756</v>
      </c>
      <c r="AZ26" s="1011">
        <v>94.298572460623433</v>
      </c>
      <c r="BA26" s="1011">
        <v>93.093126699173894</v>
      </c>
      <c r="BB26" s="1011">
        <v>93.030166986038864</v>
      </c>
      <c r="BC26" s="1011">
        <v>88.943771340899161</v>
      </c>
      <c r="BD26" s="1011">
        <v>89.942269590052121</v>
      </c>
      <c r="BE26" s="1225">
        <v>329.81580000000002</v>
      </c>
      <c r="BF26" s="1011">
        <v>280.70159999999998</v>
      </c>
      <c r="BG26" s="1011">
        <v>245.87790000000001</v>
      </c>
      <c r="BH26" s="1011">
        <v>195.4103599</v>
      </c>
      <c r="BI26" s="1011">
        <v>158.07620000000003</v>
      </c>
      <c r="BJ26" s="1011">
        <v>173.35629999999998</v>
      </c>
      <c r="BK26" s="1011">
        <v>182.65</v>
      </c>
      <c r="BL26" s="1011">
        <v>149.1268</v>
      </c>
      <c r="BM26" s="1011">
        <v>154.80115260000002</v>
      </c>
      <c r="BN26" s="1225">
        <v>7.6998514756263869</v>
      </c>
      <c r="BO26" s="1011">
        <v>6.0743701214884416</v>
      </c>
      <c r="BP26" s="1011">
        <v>6.1060047172830565</v>
      </c>
      <c r="BQ26" s="1225">
        <v>4.8527199042914386</v>
      </c>
      <c r="BR26" s="1225">
        <v>3.6273257274537061</v>
      </c>
      <c r="BS26" s="1225">
        <v>3.9779534617240464</v>
      </c>
      <c r="BT26" s="1225">
        <v>4.1128685520905774</v>
      </c>
      <c r="BU26" s="1225">
        <v>3.1484927431853738</v>
      </c>
      <c r="BV26" s="1011">
        <v>3.0735406810347659</v>
      </c>
    </row>
    <row r="27" spans="1:74" ht="15" customHeight="1" x14ac:dyDescent="0.2">
      <c r="A27" s="1210">
        <v>20</v>
      </c>
      <c r="B27" s="1203" t="s">
        <v>54</v>
      </c>
      <c r="C27" s="1225">
        <v>1.0122</v>
      </c>
      <c r="D27" s="1011">
        <v>0.52800000000000002</v>
      </c>
      <c r="E27" s="1011">
        <v>0.3276</v>
      </c>
      <c r="F27" s="1011">
        <v>0.22700000000000001</v>
      </c>
      <c r="G27" s="1011">
        <v>0.1331</v>
      </c>
      <c r="H27" s="1011">
        <v>0.10639999999999999</v>
      </c>
      <c r="I27" s="1011">
        <v>7.6300000000000007E-2</v>
      </c>
      <c r="J27" s="1011">
        <v>6.9199999999999998E-2</v>
      </c>
      <c r="K27" s="1011">
        <v>5.1184348999999997E-2</v>
      </c>
      <c r="L27" s="1225">
        <v>3.3105261780789657</v>
      </c>
      <c r="M27" s="1011">
        <v>3.1083141516598283</v>
      </c>
      <c r="N27" s="1011">
        <v>2.8784058060151301</v>
      </c>
      <c r="O27" s="1011">
        <v>2.9035558966487591</v>
      </c>
      <c r="P27" s="1011">
        <v>3.3919469928644235</v>
      </c>
      <c r="Q27" s="1011">
        <v>3.3943724877177308</v>
      </c>
      <c r="R27" s="1011">
        <v>3.3372698246074441</v>
      </c>
      <c r="S27" s="1011">
        <v>3.399656104151314</v>
      </c>
      <c r="T27" s="1011">
        <v>3.3682777704659119</v>
      </c>
      <c r="U27" s="1225">
        <v>6.5935354430214836</v>
      </c>
      <c r="V27" s="1011">
        <v>6.1954379048155452</v>
      </c>
      <c r="W27" s="1011">
        <v>4.0645665578977397</v>
      </c>
      <c r="X27" s="1011">
        <v>2.9004024787580653</v>
      </c>
      <c r="Y27" s="1011">
        <v>2.698592919995134</v>
      </c>
      <c r="Z27" s="1011">
        <v>2.628263715633723</v>
      </c>
      <c r="AA27" s="1011">
        <v>2.1480855855855858</v>
      </c>
      <c r="AB27" s="1011">
        <v>2.3690516946251283</v>
      </c>
      <c r="AC27" s="1011">
        <v>2.0263017927563869</v>
      </c>
      <c r="AD27" s="1225">
        <v>14.3392</v>
      </c>
      <c r="AE27" s="1011">
        <v>7.9943999999999988</v>
      </c>
      <c r="AF27" s="1011">
        <v>7.7323000000000004</v>
      </c>
      <c r="AG27" s="1011">
        <v>7.5994999999999999</v>
      </c>
      <c r="AH27" s="1011">
        <v>4.7991000000000001</v>
      </c>
      <c r="AI27" s="1011">
        <v>3.9418999999999995</v>
      </c>
      <c r="AJ27" s="1011">
        <v>3.4757000000000002</v>
      </c>
      <c r="AK27" s="1011">
        <v>2.8517999999999999</v>
      </c>
      <c r="AL27" s="1011">
        <v>2.474813959</v>
      </c>
      <c r="AM27" s="1225">
        <v>8.2382302788515016</v>
      </c>
      <c r="AN27" s="1011">
        <v>5.3341802828028326</v>
      </c>
      <c r="AO27" s="1011">
        <v>5.307987964817066</v>
      </c>
      <c r="AP27" s="1011">
        <v>5.2007697645675632</v>
      </c>
      <c r="AQ27" s="1011">
        <v>4.4394306472516165</v>
      </c>
      <c r="AR27" s="1011">
        <v>4.0398957512377747</v>
      </c>
      <c r="AS27" s="1011">
        <v>4.0820952492806386</v>
      </c>
      <c r="AT27" s="1011">
        <v>4.0071887150101668</v>
      </c>
      <c r="AU27" s="1011">
        <v>4.1299611594095991</v>
      </c>
      <c r="AV27" s="1225">
        <v>93.40646455697852</v>
      </c>
      <c r="AW27" s="1225">
        <v>93.804562095184437</v>
      </c>
      <c r="AX27" s="1011">
        <v>95.935433442102251</v>
      </c>
      <c r="AY27" s="1011">
        <v>97.099597521241932</v>
      </c>
      <c r="AZ27" s="1011">
        <v>97.301407080004878</v>
      </c>
      <c r="BA27" s="1011">
        <v>97.371736284366278</v>
      </c>
      <c r="BB27" s="1011">
        <v>97.851914414414424</v>
      </c>
      <c r="BC27" s="1011">
        <v>97.630948305374872</v>
      </c>
      <c r="BD27" s="1011">
        <v>97.973698207243615</v>
      </c>
      <c r="BE27" s="1225">
        <v>15.3514</v>
      </c>
      <c r="BF27" s="1011">
        <v>8.5223999999999993</v>
      </c>
      <c r="BG27" s="1011">
        <v>8.0599000000000007</v>
      </c>
      <c r="BH27" s="1011">
        <v>7.8265000000000002</v>
      </c>
      <c r="BI27" s="1011">
        <v>4.9321999999999999</v>
      </c>
      <c r="BJ27" s="1011">
        <v>4.0482999999999993</v>
      </c>
      <c r="BK27" s="1011">
        <v>3.552</v>
      </c>
      <c r="BL27" s="1011">
        <v>2.9209999999999998</v>
      </c>
      <c r="BM27" s="1011">
        <v>2.5259983080000001</v>
      </c>
      <c r="BN27" s="1225">
        <v>7.5019547284882133</v>
      </c>
      <c r="BO27" s="1011">
        <v>5.1075795632091729</v>
      </c>
      <c r="BP27" s="1011">
        <v>5.2357207910064023</v>
      </c>
      <c r="BQ27" s="1225">
        <v>5.0841038686350455</v>
      </c>
      <c r="BR27" s="1225">
        <v>4.8974817518610569</v>
      </c>
      <c r="BS27" s="1225">
        <v>4.0198036121931615</v>
      </c>
      <c r="BT27" s="1225">
        <v>4.0626183071737465</v>
      </c>
      <c r="BU27" s="1225">
        <v>3.9902954266651731</v>
      </c>
      <c r="BV27" s="1011">
        <v>4.1111233144682178</v>
      </c>
    </row>
    <row r="28" spans="1:74" ht="15" customHeight="1" x14ac:dyDescent="0.2">
      <c r="A28" s="1210">
        <v>21</v>
      </c>
      <c r="B28" s="1203" t="s">
        <v>55</v>
      </c>
      <c r="C28" s="1225">
        <v>119.1768</v>
      </c>
      <c r="D28" s="1011">
        <v>162.75630000000001</v>
      </c>
      <c r="E28" s="1011">
        <v>256.43529999999998</v>
      </c>
      <c r="F28" s="1011">
        <v>367.55893589999999</v>
      </c>
      <c r="G28" s="1011">
        <v>526.23660000000007</v>
      </c>
      <c r="H28" s="1011">
        <v>660.85840000000007</v>
      </c>
      <c r="I28" s="1011">
        <v>792.81020000000001</v>
      </c>
      <c r="J28" s="1011">
        <v>893.53960000000006</v>
      </c>
      <c r="K28" s="1011">
        <v>1101.4221267999999</v>
      </c>
      <c r="L28" s="1225">
        <v>2.7765210719914308</v>
      </c>
      <c r="M28" s="1011">
        <v>3.078480393789643</v>
      </c>
      <c r="N28" s="1011">
        <v>3.7192781184551742</v>
      </c>
      <c r="O28" s="1011">
        <v>3.6618012624732521</v>
      </c>
      <c r="P28" s="1011">
        <v>3.7283596422298975</v>
      </c>
      <c r="Q28" s="1011">
        <v>3.4917014272833065</v>
      </c>
      <c r="R28" s="1011">
        <v>3.3687210633589855</v>
      </c>
      <c r="S28" s="1011">
        <v>3.1390033556132226</v>
      </c>
      <c r="T28" s="1011">
        <v>3.2986463031021431</v>
      </c>
      <c r="U28" s="1225">
        <v>21.427562000098526</v>
      </c>
      <c r="V28" s="1011">
        <v>26.959235238754335</v>
      </c>
      <c r="W28" s="1011">
        <v>35.902355116697393</v>
      </c>
      <c r="X28" s="1011">
        <v>46.921868490862032</v>
      </c>
      <c r="Y28" s="1011">
        <v>46.948907938363632</v>
      </c>
      <c r="Z28" s="1011">
        <v>49.085295247064835</v>
      </c>
      <c r="AA28" s="1011">
        <v>48.790001378509047</v>
      </c>
      <c r="AB28" s="1011">
        <v>50.23326936628775</v>
      </c>
      <c r="AC28" s="1011">
        <v>51.032049054221915</v>
      </c>
      <c r="AD28" s="1225">
        <v>437.00780000000003</v>
      </c>
      <c r="AE28" s="1011">
        <v>440.95629999999994</v>
      </c>
      <c r="AF28" s="1011">
        <v>457.82230000000004</v>
      </c>
      <c r="AG28" s="1011">
        <v>415.78356030000015</v>
      </c>
      <c r="AH28" s="1011">
        <v>594.63420000000008</v>
      </c>
      <c r="AI28" s="1011">
        <v>685.48860000000013</v>
      </c>
      <c r="AJ28" s="1011">
        <v>832.13379999999995</v>
      </c>
      <c r="AK28" s="1011">
        <v>885.24090000000001</v>
      </c>
      <c r="AL28" s="1011">
        <v>1056.8728020000001</v>
      </c>
      <c r="AM28" s="1225">
        <v>6.7792076755518575</v>
      </c>
      <c r="AN28" s="1011">
        <v>5.8172071121599949</v>
      </c>
      <c r="AO28" s="1011">
        <v>5.1264422189363685</v>
      </c>
      <c r="AP28" s="1011">
        <v>3.7876044175942987</v>
      </c>
      <c r="AQ28" s="1011">
        <v>5.2904516443296732</v>
      </c>
      <c r="AR28" s="1011">
        <v>4.8744547479703213</v>
      </c>
      <c r="AS28" s="1011">
        <v>4.8662020713331096</v>
      </c>
      <c r="AT28" s="1011">
        <v>4.0628891886566247</v>
      </c>
      <c r="AU28" s="1011">
        <v>4.1659169809764123</v>
      </c>
      <c r="AV28" s="1225">
        <v>78.572437999901481</v>
      </c>
      <c r="AW28" s="1225">
        <v>73.040764761245669</v>
      </c>
      <c r="AX28" s="1011">
        <v>64.097644883302607</v>
      </c>
      <c r="AY28" s="1011">
        <v>53.078131509137968</v>
      </c>
      <c r="AZ28" s="1011">
        <v>53.051092061636361</v>
      </c>
      <c r="BA28" s="1011">
        <v>50.914704752935165</v>
      </c>
      <c r="BB28" s="1011">
        <v>51.209998621490953</v>
      </c>
      <c r="BC28" s="1011">
        <v>49.76673063371225</v>
      </c>
      <c r="BD28" s="1011">
        <v>48.967950945778085</v>
      </c>
      <c r="BE28" s="1225">
        <v>556.18460000000005</v>
      </c>
      <c r="BF28" s="1011">
        <v>603.71259999999995</v>
      </c>
      <c r="BG28" s="1011">
        <v>714.25760000000002</v>
      </c>
      <c r="BH28" s="1011">
        <v>783.34249620000014</v>
      </c>
      <c r="BI28" s="1011">
        <v>1120.8708000000001</v>
      </c>
      <c r="BJ28" s="1011">
        <v>1346.3470000000002</v>
      </c>
      <c r="BK28" s="1011">
        <v>1624.944</v>
      </c>
      <c r="BL28" s="1011">
        <v>1778.7805000000001</v>
      </c>
      <c r="BM28" s="1011">
        <v>2158.2949288</v>
      </c>
      <c r="BN28" s="1225">
        <v>5.1793013519412421</v>
      </c>
      <c r="BO28" s="1011">
        <v>4.691905102359347</v>
      </c>
      <c r="BP28" s="1011">
        <v>3.3987771201381651</v>
      </c>
      <c r="BQ28" s="1225">
        <v>3.7275158896684859</v>
      </c>
      <c r="BR28" s="1225">
        <v>3.39766736071845</v>
      </c>
      <c r="BS28" s="1225">
        <v>4.0811476738453729</v>
      </c>
      <c r="BT28" s="1225">
        <v>3.998904493737129</v>
      </c>
      <c r="BU28" s="1225">
        <v>3.539568091096073</v>
      </c>
      <c r="BV28" s="1011">
        <v>3.6730909879989775</v>
      </c>
    </row>
    <row r="29" spans="1:74" ht="15" customHeight="1" x14ac:dyDescent="0.2">
      <c r="A29" s="1210">
        <v>22</v>
      </c>
      <c r="B29" s="1203" t="s">
        <v>56</v>
      </c>
      <c r="C29" s="1225">
        <v>2.1305999999999998</v>
      </c>
      <c r="D29" s="1011">
        <v>1.1020999999999999</v>
      </c>
      <c r="E29" s="1011">
        <v>1.0596000000000001</v>
      </c>
      <c r="F29" s="1011">
        <v>1.3259141000000001</v>
      </c>
      <c r="G29" s="1011">
        <v>1.1025999999999998</v>
      </c>
      <c r="H29" s="1011">
        <v>1.4693000000000001</v>
      </c>
      <c r="I29" s="1011">
        <v>0.72020000000000006</v>
      </c>
      <c r="J29" s="1011">
        <v>0.68809999999999993</v>
      </c>
      <c r="K29" s="1011">
        <v>0.74837019999999999</v>
      </c>
      <c r="L29" s="1225">
        <v>1.6726015524907678</v>
      </c>
      <c r="M29" s="1011">
        <v>1.8657588141486849</v>
      </c>
      <c r="N29" s="1011">
        <v>1.8275267333563301</v>
      </c>
      <c r="O29" s="1011">
        <v>1.7717196972338951</v>
      </c>
      <c r="P29" s="1011">
        <v>1.6744801988843885</v>
      </c>
      <c r="Q29" s="1011">
        <v>2.708476963290948</v>
      </c>
      <c r="R29" s="1011">
        <v>1.5289636929504629</v>
      </c>
      <c r="S29" s="1011">
        <v>1.7061028374572917</v>
      </c>
      <c r="T29" s="1011">
        <v>1.7546622051892435</v>
      </c>
      <c r="U29" s="1225">
        <v>6.301611338523057</v>
      </c>
      <c r="V29" s="1011">
        <v>2.7150134999310223</v>
      </c>
      <c r="W29" s="1011">
        <v>1.7518682626810398</v>
      </c>
      <c r="X29" s="1011">
        <v>1.8880309586509454</v>
      </c>
      <c r="Y29" s="1011">
        <v>1.1857724512775067</v>
      </c>
      <c r="Z29" s="1011">
        <v>1.3870192443846159</v>
      </c>
      <c r="AA29" s="1011">
        <v>0.64148926694575592</v>
      </c>
      <c r="AB29" s="1011">
        <v>0.55985602075071628</v>
      </c>
      <c r="AC29" s="1011">
        <v>0.58628978091183959</v>
      </c>
      <c r="AD29" s="1225">
        <v>31.6798</v>
      </c>
      <c r="AE29" s="1011">
        <v>39.490699999999997</v>
      </c>
      <c r="AF29" s="1011">
        <v>59.424399999999999</v>
      </c>
      <c r="AG29" s="1011">
        <v>68.901435399999997</v>
      </c>
      <c r="AH29" s="1011">
        <v>91.883200000000002</v>
      </c>
      <c r="AI29" s="1011">
        <v>104.46289999999999</v>
      </c>
      <c r="AJ29" s="1011">
        <v>111.54979999999999</v>
      </c>
      <c r="AK29" s="1011">
        <v>122.21849999999999</v>
      </c>
      <c r="AL29" s="1011">
        <v>126.8967337</v>
      </c>
      <c r="AM29" s="1225">
        <v>6.7857987415348333</v>
      </c>
      <c r="AN29" s="1011">
        <v>5.8453950752420294</v>
      </c>
      <c r="AO29" s="1011">
        <v>6.1635295013304221</v>
      </c>
      <c r="AP29" s="1011">
        <v>6.0807887812709822</v>
      </c>
      <c r="AQ29" s="1011">
        <v>6.420058728774821</v>
      </c>
      <c r="AR29" s="1011">
        <v>6.3495014813268691</v>
      </c>
      <c r="AS29" s="1011">
        <v>6.6321682318037025</v>
      </c>
      <c r="AT29" s="1011">
        <v>6.1782635027361366</v>
      </c>
      <c r="AU29" s="1011">
        <v>5.5006221481903523</v>
      </c>
      <c r="AV29" s="1225">
        <v>93.69838866147694</v>
      </c>
      <c r="AW29" s="1225">
        <v>97.284986500068982</v>
      </c>
      <c r="AX29" s="1011">
        <v>98.248131737318957</v>
      </c>
      <c r="AY29" s="1011">
        <v>98.111969041349056</v>
      </c>
      <c r="AZ29" s="1011">
        <v>98.814227548722499</v>
      </c>
      <c r="BA29" s="1011">
        <v>98.612980755615382</v>
      </c>
      <c r="BB29" s="1011">
        <v>99.358510733054246</v>
      </c>
      <c r="BC29" s="1011">
        <v>99.440143979249271</v>
      </c>
      <c r="BD29" s="1011">
        <v>99.413710219088159</v>
      </c>
      <c r="BE29" s="1225">
        <v>33.810400000000001</v>
      </c>
      <c r="BF29" s="1011">
        <v>40.592799999999997</v>
      </c>
      <c r="BG29" s="1011">
        <v>60.484000000000002</v>
      </c>
      <c r="BH29" s="1011">
        <v>70.227349500000003</v>
      </c>
      <c r="BI29" s="1011">
        <v>92.985799999999998</v>
      </c>
      <c r="BJ29" s="1011">
        <v>105.93219999999999</v>
      </c>
      <c r="BK29" s="1011">
        <v>112.27</v>
      </c>
      <c r="BL29" s="1011">
        <v>122.9066</v>
      </c>
      <c r="BM29" s="1011">
        <v>127.6451039</v>
      </c>
      <c r="BN29" s="1225">
        <v>5.6897183075837781</v>
      </c>
      <c r="BO29" s="1011">
        <v>5.5254137206745515</v>
      </c>
      <c r="BP29" s="1011">
        <v>5.0072107108410835</v>
      </c>
      <c r="BQ29" s="1225">
        <v>5.8138207891406024</v>
      </c>
      <c r="BR29" s="1225">
        <v>5.4714832172809471</v>
      </c>
      <c r="BS29" s="1225">
        <v>6.2332770645587683</v>
      </c>
      <c r="BT29" s="1225">
        <v>6.4931440853946478</v>
      </c>
      <c r="BU29" s="1225">
        <v>6.0889066505809453</v>
      </c>
      <c r="BV29" s="1011">
        <v>5.4326248514064615</v>
      </c>
    </row>
    <row r="30" spans="1:74" ht="15" customHeight="1" x14ac:dyDescent="0.2">
      <c r="A30" s="1210">
        <v>23</v>
      </c>
      <c r="B30" s="1203" t="s">
        <v>57</v>
      </c>
      <c r="C30" s="1225">
        <v>18.680199999999999</v>
      </c>
      <c r="D30" s="1011">
        <v>24.246500000000001</v>
      </c>
      <c r="E30" s="1011">
        <v>11.4398</v>
      </c>
      <c r="F30" s="1011">
        <v>11.726852900000001</v>
      </c>
      <c r="G30" s="1011">
        <v>13.0604</v>
      </c>
      <c r="H30" s="1011">
        <v>14.5946</v>
      </c>
      <c r="I30" s="1011">
        <v>13.654199999999999</v>
      </c>
      <c r="J30" s="1011">
        <v>13.44</v>
      </c>
      <c r="K30" s="1011">
        <v>19.082502300000002</v>
      </c>
      <c r="L30" s="1225">
        <v>3.9788009709192806</v>
      </c>
      <c r="M30" s="1011">
        <v>4.511127814512859</v>
      </c>
      <c r="N30" s="1011">
        <v>2.7189067142008319</v>
      </c>
      <c r="O30" s="1011">
        <v>3.4562952948140158</v>
      </c>
      <c r="P30" s="1011">
        <v>3.8286842335156153</v>
      </c>
      <c r="Q30" s="1011">
        <v>4.1794075989124941</v>
      </c>
      <c r="R30" s="1011">
        <v>3.9976144656833505</v>
      </c>
      <c r="S30" s="1011">
        <v>3.1393941220495969</v>
      </c>
      <c r="T30" s="1011">
        <v>3.4597494744588606</v>
      </c>
      <c r="U30" s="1225">
        <v>25.402208663039502</v>
      </c>
      <c r="V30" s="1011">
        <v>28.738159354465552</v>
      </c>
      <c r="W30" s="1011">
        <v>10.929397152956913</v>
      </c>
      <c r="X30" s="1011">
        <v>8.5620293668601626</v>
      </c>
      <c r="Y30" s="1011">
        <v>9.1593631281703498</v>
      </c>
      <c r="Z30" s="1011">
        <v>9.730609088151267</v>
      </c>
      <c r="AA30" s="1011">
        <v>8.9889755983236252</v>
      </c>
      <c r="AB30" s="1011">
        <v>7.3765093304061473</v>
      </c>
      <c r="AC30" s="1011">
        <v>8.0245265818677769</v>
      </c>
      <c r="AD30" s="1225">
        <v>54.857500000000002</v>
      </c>
      <c r="AE30" s="1011">
        <v>60.123899999999992</v>
      </c>
      <c r="AF30" s="1011">
        <v>93.230199999999996</v>
      </c>
      <c r="AG30" s="1011">
        <v>125.2366215</v>
      </c>
      <c r="AH30" s="1011">
        <v>129.53030000000001</v>
      </c>
      <c r="AI30" s="1011">
        <v>135.39190000000002</v>
      </c>
      <c r="AJ30" s="1011">
        <v>138.24520000000001</v>
      </c>
      <c r="AK30" s="1011">
        <v>168.76</v>
      </c>
      <c r="AL30" s="1011">
        <v>218.719717</v>
      </c>
      <c r="AM30" s="1225">
        <v>11.44634952059185</v>
      </c>
      <c r="AN30" s="1011">
        <v>10.067669371856356</v>
      </c>
      <c r="AO30" s="1011">
        <v>10.514045857742097</v>
      </c>
      <c r="AP30" s="1011">
        <v>10.689432494628827</v>
      </c>
      <c r="AQ30" s="1011">
        <v>8.9833889872630781</v>
      </c>
      <c r="AR30" s="1011">
        <v>8.2311521177516713</v>
      </c>
      <c r="AS30" s="1011">
        <v>7.021798654652855</v>
      </c>
      <c r="AT30" s="1011">
        <v>6.5652280649131285</v>
      </c>
      <c r="AU30" s="1011">
        <v>6.1005513590005629</v>
      </c>
      <c r="AV30" s="1225">
        <v>74.597791336960498</v>
      </c>
      <c r="AW30" s="1225">
        <v>71.261840645534448</v>
      </c>
      <c r="AX30" s="1011">
        <v>89.070602847043091</v>
      </c>
      <c r="AY30" s="1011">
        <v>91.437970633139841</v>
      </c>
      <c r="AZ30" s="1011">
        <v>90.840636871829659</v>
      </c>
      <c r="BA30" s="1011">
        <v>90.269390911848745</v>
      </c>
      <c r="BB30" s="1011">
        <v>91.011024401676366</v>
      </c>
      <c r="BC30" s="1011">
        <v>92.623490669593849</v>
      </c>
      <c r="BD30" s="1011">
        <v>91.975473418132225</v>
      </c>
      <c r="BE30" s="1225">
        <v>73.537700000000001</v>
      </c>
      <c r="BF30" s="1011">
        <v>84.370399999999989</v>
      </c>
      <c r="BG30" s="1011">
        <v>104.67</v>
      </c>
      <c r="BH30" s="1011">
        <v>136.9634744</v>
      </c>
      <c r="BI30" s="1011">
        <v>142.5907</v>
      </c>
      <c r="BJ30" s="1011">
        <v>149.98650000000001</v>
      </c>
      <c r="BK30" s="1011">
        <v>151.89940000000001</v>
      </c>
      <c r="BL30" s="1011">
        <v>182.2</v>
      </c>
      <c r="BM30" s="1011">
        <v>237.80221929999999</v>
      </c>
      <c r="BN30" s="1225">
        <v>7.7510026869015567</v>
      </c>
      <c r="BO30" s="1011">
        <v>7.4356131130562106</v>
      </c>
      <c r="BP30" s="1011">
        <v>6.9277393879099529</v>
      </c>
      <c r="BQ30" s="1225">
        <v>9.0651309477966606</v>
      </c>
      <c r="BR30" s="1225">
        <v>7.1507211566429012</v>
      </c>
      <c r="BS30" s="1225">
        <v>7.5216100261855834</v>
      </c>
      <c r="BT30" s="1225">
        <v>6.5747095332496164</v>
      </c>
      <c r="BU30" s="1225">
        <v>6.0761274194632646</v>
      </c>
      <c r="BV30" s="1011">
        <v>5.7484548539954883</v>
      </c>
    </row>
    <row r="31" spans="1:74" ht="15" customHeight="1" x14ac:dyDescent="0.2">
      <c r="A31" s="1210">
        <v>24</v>
      </c>
      <c r="B31" s="1203" t="s">
        <v>58</v>
      </c>
      <c r="C31" s="1225">
        <v>6.5936000000000003</v>
      </c>
      <c r="D31" s="1011">
        <v>7.3949999999999996</v>
      </c>
      <c r="E31" s="1011">
        <v>34.097299999999997</v>
      </c>
      <c r="F31" s="1011">
        <v>52.831437800000003</v>
      </c>
      <c r="G31" s="1011">
        <v>82.778700000000001</v>
      </c>
      <c r="H31" s="1011">
        <v>114.6549</v>
      </c>
      <c r="I31" s="1011">
        <v>94.013799999999989</v>
      </c>
      <c r="J31" s="1011">
        <v>121.81309999999999</v>
      </c>
      <c r="K31" s="1011">
        <v>283.77399742099999</v>
      </c>
      <c r="L31" s="1225">
        <v>0.7376974990492926</v>
      </c>
      <c r="M31" s="1011">
        <v>1.0776504335156716</v>
      </c>
      <c r="N31" s="1011">
        <v>4.5585235096725887</v>
      </c>
      <c r="O31" s="1011">
        <v>5.9230539826840527</v>
      </c>
      <c r="P31" s="1011">
        <v>6.301901288659324</v>
      </c>
      <c r="Q31" s="1011">
        <v>6.1476999951957225</v>
      </c>
      <c r="R31" s="1011">
        <v>4.4965284960339496</v>
      </c>
      <c r="S31" s="1011">
        <v>4.8924931614920455</v>
      </c>
      <c r="T31" s="1011">
        <v>8.2728531049792355</v>
      </c>
      <c r="U31" s="1225">
        <v>7.0770548478190634</v>
      </c>
      <c r="V31" s="1011">
        <v>7.9350687115787615</v>
      </c>
      <c r="W31" s="1011">
        <v>22.51354220864113</v>
      </c>
      <c r="X31" s="1011">
        <v>19.923601783011183</v>
      </c>
      <c r="Y31" s="1011">
        <v>23.621415640715998</v>
      </c>
      <c r="Z31" s="1011">
        <v>20.327520602342609</v>
      </c>
      <c r="AA31" s="1011">
        <v>11.207943596554182</v>
      </c>
      <c r="AB31" s="1011">
        <v>11.51875141841289</v>
      </c>
      <c r="AC31" s="1011">
        <v>21.47286510239023</v>
      </c>
      <c r="AD31" s="1225">
        <v>86.575100000000006</v>
      </c>
      <c r="AE31" s="1011">
        <v>85.798900000000003</v>
      </c>
      <c r="AF31" s="1011">
        <v>117.35509999999999</v>
      </c>
      <c r="AG31" s="1011">
        <v>212.33867739999999</v>
      </c>
      <c r="AH31" s="1011">
        <v>267.66049999999996</v>
      </c>
      <c r="AI31" s="1011">
        <v>449.38289999999995</v>
      </c>
      <c r="AJ31" s="1011">
        <v>744.80020000000002</v>
      </c>
      <c r="AK31" s="1011">
        <v>935.70690000000002</v>
      </c>
      <c r="AL31" s="1011">
        <v>1037.772969264</v>
      </c>
      <c r="AM31" s="1225">
        <v>6.0546676940649</v>
      </c>
      <c r="AN31" s="1011">
        <v>5.973011527294263</v>
      </c>
      <c r="AO31" s="1011">
        <v>6.779729656813271</v>
      </c>
      <c r="AP31" s="1011">
        <v>9.3166929732185171</v>
      </c>
      <c r="AQ31" s="1011">
        <v>9.3935777121272821</v>
      </c>
      <c r="AR31" s="1011">
        <v>10.687483429489463</v>
      </c>
      <c r="AS31" s="1011">
        <v>11.978710324915353</v>
      </c>
      <c r="AT31" s="1011">
        <v>10.861003103834873</v>
      </c>
      <c r="AU31" s="1011">
        <v>9.4215859943934799</v>
      </c>
      <c r="AV31" s="1225">
        <v>92.922945152180944</v>
      </c>
      <c r="AW31" s="1225">
        <v>92.06</v>
      </c>
      <c r="AX31" s="1011">
        <v>77.486457791358873</v>
      </c>
      <c r="AY31" s="1011">
        <v>80.076398216988807</v>
      </c>
      <c r="AZ31" s="1011">
        <v>76.378584359284005</v>
      </c>
      <c r="BA31" s="1011">
        <v>79.672479397657384</v>
      </c>
      <c r="BB31" s="1011">
        <v>88.792056403445827</v>
      </c>
      <c r="BC31" s="1011">
        <v>88.48124858158711</v>
      </c>
      <c r="BD31" s="1011">
        <v>78.52713489760977</v>
      </c>
      <c r="BE31" s="1225">
        <v>93.168700000000001</v>
      </c>
      <c r="BF31" s="1011">
        <v>93.193899999999999</v>
      </c>
      <c r="BG31" s="1011">
        <v>151.45239999999998</v>
      </c>
      <c r="BH31" s="1011">
        <v>265.1701152</v>
      </c>
      <c r="BI31" s="1011">
        <v>350.43919999999997</v>
      </c>
      <c r="BJ31" s="1011">
        <v>564.03779999999995</v>
      </c>
      <c r="BK31" s="1011">
        <v>838.81399999999996</v>
      </c>
      <c r="BL31" s="1011">
        <v>1057.52</v>
      </c>
      <c r="BM31" s="1011">
        <v>1321.5469666849999</v>
      </c>
      <c r="BN31" s="1225">
        <v>4.009500717025098</v>
      </c>
      <c r="BO31" s="1011">
        <v>4.3904340689833221</v>
      </c>
      <c r="BP31" s="1011">
        <v>4.7760458103599666</v>
      </c>
      <c r="BQ31" s="1225">
        <v>8.3621297366937046</v>
      </c>
      <c r="BR31" s="1225">
        <v>5.7735230413256948</v>
      </c>
      <c r="BS31" s="1225">
        <v>9.2925826633511708</v>
      </c>
      <c r="BT31" s="1225">
        <v>10.095844044392134</v>
      </c>
      <c r="BU31" s="1225">
        <v>9.5228439533369755</v>
      </c>
      <c r="BV31" s="1011">
        <v>9.1488025596061817</v>
      </c>
    </row>
    <row r="32" spans="1:74" s="1204" customFormat="1" ht="15" customHeight="1" x14ac:dyDescent="0.2">
      <c r="A32" s="1211"/>
      <c r="B32" s="1202" t="s">
        <v>706</v>
      </c>
      <c r="C32" s="1224">
        <v>790.15608599999996</v>
      </c>
      <c r="D32" s="1223">
        <v>1135.6539270000001</v>
      </c>
      <c r="E32" s="1223">
        <v>1261.9588469999999</v>
      </c>
      <c r="F32" s="1223">
        <v>1506.9256846950004</v>
      </c>
      <c r="G32" s="1223">
        <v>2482.8502829999998</v>
      </c>
      <c r="H32" s="1223">
        <v>2861.6</v>
      </c>
      <c r="I32" s="1223">
        <v>2555.6218000000003</v>
      </c>
      <c r="J32" s="1223">
        <v>2584.9469999999997</v>
      </c>
      <c r="K32" s="1223">
        <v>3163.2830640539996</v>
      </c>
      <c r="L32" s="1224">
        <v>2.3284657450358353</v>
      </c>
      <c r="M32" s="1223">
        <v>2.8577179353225368</v>
      </c>
      <c r="N32" s="1223">
        <v>2.7783983505216301</v>
      </c>
      <c r="O32" s="1223">
        <v>2.9072660352580653</v>
      </c>
      <c r="P32" s="1223">
        <v>4.0471788121677426</v>
      </c>
      <c r="Q32" s="1223">
        <v>3.8</v>
      </c>
      <c r="R32" s="1223">
        <v>3.1057012289085426</v>
      </c>
      <c r="S32" s="1223">
        <v>2.8850019524563413</v>
      </c>
      <c r="T32" s="1223">
        <v>3.2581864409631374</v>
      </c>
      <c r="U32" s="1224">
        <v>19.35002254858404</v>
      </c>
      <c r="V32" s="1223">
        <v>26.151830947233201</v>
      </c>
      <c r="W32" s="1223">
        <v>26.476369294200751</v>
      </c>
      <c r="X32" s="1223">
        <v>27.47261432875527</v>
      </c>
      <c r="Y32" s="1223">
        <v>36.44501406809308</v>
      </c>
      <c r="Z32" s="1223">
        <v>33.950000000000003</v>
      </c>
      <c r="AA32" s="1223">
        <v>26.058597001035508</v>
      </c>
      <c r="AB32" s="1223">
        <v>23.882868178222356</v>
      </c>
      <c r="AC32" s="1223">
        <v>24.877173151247554</v>
      </c>
      <c r="AD32" s="1224">
        <v>3293.3331399999997</v>
      </c>
      <c r="AE32" s="1223">
        <v>3206.8868659999989</v>
      </c>
      <c r="AF32" s="1223">
        <v>3504.4002899999996</v>
      </c>
      <c r="AG32" s="1223">
        <v>3978.2664657940004</v>
      </c>
      <c r="AH32" s="1223">
        <v>4329.7421840000006</v>
      </c>
      <c r="AI32" s="1223">
        <v>5567.63</v>
      </c>
      <c r="AJ32" s="1223">
        <v>7251.59</v>
      </c>
      <c r="AK32" s="1223">
        <v>8238.4892</v>
      </c>
      <c r="AL32" s="1223">
        <v>9552.3218996690011</v>
      </c>
      <c r="AM32" s="1224">
        <v>7.9660693537445439</v>
      </c>
      <c r="AN32" s="1223">
        <v>6.585731786713886</v>
      </c>
      <c r="AO32" s="1223">
        <v>6.3625378076595691</v>
      </c>
      <c r="AP32" s="1223">
        <v>6.0134476663501211</v>
      </c>
      <c r="AQ32" s="1223">
        <v>5.9040152500468732</v>
      </c>
      <c r="AR32" s="1223">
        <v>5.84</v>
      </c>
      <c r="AS32" s="1223">
        <v>6.5193080206092056</v>
      </c>
      <c r="AT32" s="1223">
        <v>6.0646247809621512</v>
      </c>
      <c r="AU32" s="1223">
        <v>5.7028127541610258</v>
      </c>
      <c r="AV32" s="1224">
        <v>80.64997745141595</v>
      </c>
      <c r="AW32" s="1224">
        <v>73.845569990401501</v>
      </c>
      <c r="AX32" s="1223">
        <v>73.523630705799235</v>
      </c>
      <c r="AY32" s="1223">
        <v>72.527385671244744</v>
      </c>
      <c r="AZ32" s="1223">
        <v>63.55498593190692</v>
      </c>
      <c r="BA32" s="1223">
        <v>66.05</v>
      </c>
      <c r="BB32" s="1223">
        <v>73.941402998964506</v>
      </c>
      <c r="BC32" s="1223">
        <v>76.117131821777619</v>
      </c>
      <c r="BD32" s="1223">
        <v>75.122826848752439</v>
      </c>
      <c r="BE32" s="1224">
        <v>4083.4892260000001</v>
      </c>
      <c r="BF32" s="1223">
        <v>4342.5407930000001</v>
      </c>
      <c r="BG32" s="1223">
        <v>4766.3591370000004</v>
      </c>
      <c r="BH32" s="1223">
        <v>5485.1921504890006</v>
      </c>
      <c r="BI32" s="1223">
        <v>6812.5924670000004</v>
      </c>
      <c r="BJ32" s="1223">
        <v>8429.23</v>
      </c>
      <c r="BK32" s="1223">
        <v>9807.2117999999991</v>
      </c>
      <c r="BL32" s="1223">
        <v>10823.436200000002</v>
      </c>
      <c r="BM32" s="1223">
        <v>12715.604963723001</v>
      </c>
      <c r="BN32" s="1224">
        <v>5.4246438297096367</v>
      </c>
      <c r="BO32" s="1223">
        <v>4.9104681681952975</v>
      </c>
      <c r="BP32" s="1223">
        <v>4.0396553525079453</v>
      </c>
      <c r="BQ32" s="1224">
        <v>4.6488913641123846</v>
      </c>
      <c r="BR32" s="1224">
        <v>4.1765399450188818</v>
      </c>
      <c r="BS32" s="1224">
        <v>4.9400000000000004</v>
      </c>
      <c r="BT32" s="1224">
        <v>5.0677873297246494</v>
      </c>
      <c r="BU32" s="1224">
        <v>4.800931938452381</v>
      </c>
      <c r="BV32" s="1223">
        <v>4.8057918993755306</v>
      </c>
    </row>
    <row r="33" spans="1:74" s="1204" customFormat="1" ht="15" customHeight="1" x14ac:dyDescent="0.2">
      <c r="A33" s="1212"/>
      <c r="B33" s="1213" t="s">
        <v>186</v>
      </c>
      <c r="C33" s="1222">
        <v>854.43248599999993</v>
      </c>
      <c r="D33" s="1221">
        <v>1177.1373270000001</v>
      </c>
      <c r="E33" s="1221">
        <v>1297.4589469999999</v>
      </c>
      <c r="F33" s="1221">
        <v>1531.4800846950004</v>
      </c>
      <c r="G33" s="1221">
        <v>2506.9102829999997</v>
      </c>
      <c r="H33" s="1221">
        <v>2883.23</v>
      </c>
      <c r="I33" s="1221">
        <v>2577.8698000000004</v>
      </c>
      <c r="J33" s="1221">
        <v>2625.6141999999995</v>
      </c>
      <c r="K33" s="1221">
        <v>3250.1691413539997</v>
      </c>
      <c r="L33" s="1222">
        <v>2.3305116164769477</v>
      </c>
      <c r="M33" s="1221">
        <v>2.8285052289526083</v>
      </c>
      <c r="N33" s="1221">
        <v>2.767051679772623</v>
      </c>
      <c r="O33" s="1221">
        <v>2.8980464849211693</v>
      </c>
      <c r="P33" s="1221">
        <v>4.0279785116511944</v>
      </c>
      <c r="Q33" s="1221">
        <v>3.79</v>
      </c>
      <c r="R33" s="1221">
        <v>3.1020709817220604</v>
      </c>
      <c r="S33" s="1221">
        <v>2.8850795961060807</v>
      </c>
      <c r="T33" s="1221">
        <v>3.2395856670967853</v>
      </c>
      <c r="U33" s="1222">
        <v>4.0987106856622999</v>
      </c>
      <c r="V33" s="1221">
        <v>6.0488001858610589</v>
      </c>
      <c r="W33" s="1221">
        <v>6.4019308964384987</v>
      </c>
      <c r="X33" s="1221">
        <v>6.9244040127691298</v>
      </c>
      <c r="Y33" s="1221">
        <v>9.9940130900663782</v>
      </c>
      <c r="Z33" s="1221">
        <v>10.38</v>
      </c>
      <c r="AA33" s="1221">
        <v>8.3603815715196514</v>
      </c>
      <c r="AB33" s="1221">
        <v>7.9578351704237118</v>
      </c>
      <c r="AC33" s="1221">
        <v>9.0566603512813568</v>
      </c>
      <c r="AD33" s="1222">
        <v>19991.939740000002</v>
      </c>
      <c r="AE33" s="1221">
        <v>18283.537366</v>
      </c>
      <c r="AF33" s="1221">
        <v>18969.222590000001</v>
      </c>
      <c r="AG33" s="1221">
        <v>20585.659265793998</v>
      </c>
      <c r="AH33" s="1221">
        <v>22577.210183999996</v>
      </c>
      <c r="AI33" s="1221">
        <v>24891.31</v>
      </c>
      <c r="AJ33" s="1221">
        <v>28256.486000000001</v>
      </c>
      <c r="AK33" s="1221">
        <v>30368.462</v>
      </c>
      <c r="AL33" s="1221">
        <v>32636.890936969001</v>
      </c>
      <c r="AM33" s="1222">
        <v>7.2551260905297346</v>
      </c>
      <c r="AN33" s="1221">
        <v>6.3820211221358853</v>
      </c>
      <c r="AO33" s="1221">
        <v>5.9268883562545067</v>
      </c>
      <c r="AP33" s="1221">
        <v>5.6301679098971498</v>
      </c>
      <c r="AQ33" s="1221">
        <v>5.779114732622606</v>
      </c>
      <c r="AR33" s="1221">
        <v>5.76</v>
      </c>
      <c r="AS33" s="1221">
        <v>5.7688830435904475</v>
      </c>
      <c r="AT33" s="1221">
        <v>5.6475887082115683</v>
      </c>
      <c r="AU33" s="1221">
        <v>5.5103127552366526</v>
      </c>
      <c r="AV33" s="1222">
        <v>95.901289314337689</v>
      </c>
      <c r="AW33" s="1222">
        <v>93.951565396153072</v>
      </c>
      <c r="AX33" s="1221">
        <v>93.5980691035615</v>
      </c>
      <c r="AY33" s="1221">
        <v>93.075595987230855</v>
      </c>
      <c r="AZ33" s="1221">
        <v>90.005986909933597</v>
      </c>
      <c r="BA33" s="1221">
        <v>89.62</v>
      </c>
      <c r="BB33" s="1221">
        <v>91.639618428480361</v>
      </c>
      <c r="BC33" s="1221">
        <v>92.042164829576279</v>
      </c>
      <c r="BD33" s="1221">
        <v>90.943339648718634</v>
      </c>
      <c r="BE33" s="1222">
        <v>20846.372226000003</v>
      </c>
      <c r="BF33" s="1221">
        <v>19460.674693000001</v>
      </c>
      <c r="BG33" s="1221">
        <v>20266.681537</v>
      </c>
      <c r="BH33" s="1221">
        <v>22117.139350489</v>
      </c>
      <c r="BI33" s="1221">
        <v>25084.120467000001</v>
      </c>
      <c r="BJ33" s="1221">
        <v>27774.55</v>
      </c>
      <c r="BK33" s="1221">
        <v>30834.355799999998</v>
      </c>
      <c r="BL33" s="1221">
        <v>32994.076200000003</v>
      </c>
      <c r="BM33" s="1221">
        <v>35887.060078323004</v>
      </c>
      <c r="BN33" s="1222">
        <v>6.6768443478082613</v>
      </c>
      <c r="BO33" s="1221">
        <v>5.9312879484707963</v>
      </c>
      <c r="BP33" s="1221">
        <v>4.8429663598146551</v>
      </c>
      <c r="BQ33" s="1222">
        <v>5.2851554239010676</v>
      </c>
      <c r="BR33" s="1222">
        <v>5.0106031941163236</v>
      </c>
      <c r="BS33" s="1222">
        <v>5.47</v>
      </c>
      <c r="BT33" s="1222">
        <v>5.3820575268450694</v>
      </c>
      <c r="BU33" s="1222">
        <v>5.2477250526689456</v>
      </c>
      <c r="BV33" s="1221">
        <v>5.1813929085210644</v>
      </c>
    </row>
    <row r="34" spans="1:74" ht="15" customHeight="1" x14ac:dyDescent="0.2">
      <c r="C34" s="1381"/>
      <c r="D34" s="1381"/>
    </row>
    <row r="35" spans="1:74" ht="15" customHeight="1" x14ac:dyDescent="0.2"/>
    <row r="36" spans="1:74" ht="15" customHeight="1" x14ac:dyDescent="0.2"/>
    <row r="37" spans="1:74" ht="15" customHeight="1" x14ac:dyDescent="0.2"/>
    <row r="38" spans="1:74" ht="15" customHeight="1" x14ac:dyDescent="0.2"/>
    <row r="39" spans="1:74" ht="15" customHeight="1" x14ac:dyDescent="0.2"/>
  </sheetData>
  <mergeCells count="15">
    <mergeCell ref="A2:BV2"/>
    <mergeCell ref="AV4:BD4"/>
    <mergeCell ref="BE4:BM4"/>
    <mergeCell ref="BN4:BV4"/>
    <mergeCell ref="C34:D34"/>
    <mergeCell ref="A3:A5"/>
    <mergeCell ref="B3:B5"/>
    <mergeCell ref="C3:AC3"/>
    <mergeCell ref="AD3:BD3"/>
    <mergeCell ref="BE3:BV3"/>
    <mergeCell ref="C4:K4"/>
    <mergeCell ref="L4:T4"/>
    <mergeCell ref="U4:AC4"/>
    <mergeCell ref="AD4:AL4"/>
    <mergeCell ref="AM4:AU4"/>
  </mergeCells>
  <printOptions horizontalCentered="1" verticalCentered="1"/>
  <pageMargins left="0.2" right="0.2" top="0.34" bottom="0.44" header="0.23" footer="0.3"/>
  <pageSetup paperSize="9" scale="7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workbookViewId="0">
      <pane xSplit="1" ySplit="3" topLeftCell="B4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36.140625" style="703" customWidth="1"/>
    <col min="2" max="8" width="9.28515625" style="703" bestFit="1" customWidth="1"/>
    <col min="9" max="9" width="10.28515625" style="703" customWidth="1"/>
    <col min="10" max="10" width="9.140625" style="703" bestFit="1" customWidth="1"/>
    <col min="11" max="18" width="10.28515625" style="703" bestFit="1" customWidth="1"/>
    <col min="19" max="16384" width="9.140625" style="703"/>
  </cols>
  <sheetData>
    <row r="1" spans="1:21" ht="24" customHeight="1" x14ac:dyDescent="0.2">
      <c r="A1" s="701" t="s">
        <v>858</v>
      </c>
      <c r="B1" s="702"/>
      <c r="C1" s="702"/>
      <c r="D1" s="702"/>
      <c r="E1" s="702"/>
      <c r="F1" s="702"/>
      <c r="G1" s="702"/>
      <c r="H1" s="702"/>
    </row>
    <row r="2" spans="1:21" ht="12.75" customHeight="1" x14ac:dyDescent="0.2">
      <c r="A2" s="1388" t="s">
        <v>267</v>
      </c>
      <c r="B2" s="1389" t="s">
        <v>707</v>
      </c>
      <c r="C2" s="1390"/>
      <c r="D2" s="1390"/>
      <c r="E2" s="1390"/>
      <c r="F2" s="1390"/>
      <c r="G2" s="1390"/>
      <c r="H2" s="1390"/>
      <c r="I2" s="1390"/>
      <c r="J2" s="1391"/>
      <c r="K2" s="1392" t="s">
        <v>770</v>
      </c>
      <c r="L2" s="1393"/>
      <c r="M2" s="1393"/>
      <c r="N2" s="1393"/>
      <c r="O2" s="1393"/>
      <c r="P2" s="1393"/>
      <c r="Q2" s="1393"/>
      <c r="R2" s="1393"/>
      <c r="S2" s="1394"/>
    </row>
    <row r="3" spans="1:21" ht="15.75" customHeight="1" x14ac:dyDescent="0.2">
      <c r="A3" s="1388"/>
      <c r="B3" s="704" t="s">
        <v>83</v>
      </c>
      <c r="C3" s="704" t="s">
        <v>84</v>
      </c>
      <c r="D3" s="704" t="s">
        <v>85</v>
      </c>
      <c r="E3" s="704" t="s">
        <v>86</v>
      </c>
      <c r="F3" s="704" t="s">
        <v>117</v>
      </c>
      <c r="G3" s="704" t="s">
        <v>87</v>
      </c>
      <c r="H3" s="704" t="s">
        <v>88</v>
      </c>
      <c r="I3" s="704" t="s">
        <v>652</v>
      </c>
      <c r="J3" s="704" t="s">
        <v>755</v>
      </c>
      <c r="K3" s="704" t="s">
        <v>83</v>
      </c>
      <c r="L3" s="704" t="s">
        <v>84</v>
      </c>
      <c r="M3" s="704" t="s">
        <v>85</v>
      </c>
      <c r="N3" s="704" t="s">
        <v>86</v>
      </c>
      <c r="O3" s="704" t="s">
        <v>117</v>
      </c>
      <c r="P3" s="704" t="s">
        <v>87</v>
      </c>
      <c r="Q3" s="704" t="s">
        <v>88</v>
      </c>
      <c r="R3" s="704" t="s">
        <v>652</v>
      </c>
      <c r="S3" s="705" t="s">
        <v>755</v>
      </c>
    </row>
    <row r="4" spans="1:21" x14ac:dyDescent="0.2">
      <c r="A4" s="706" t="s">
        <v>269</v>
      </c>
      <c r="B4" s="707">
        <v>12267</v>
      </c>
      <c r="C4" s="707">
        <v>8496</v>
      </c>
      <c r="D4" s="707">
        <v>7061</v>
      </c>
      <c r="E4" s="707">
        <v>6031</v>
      </c>
      <c r="F4" s="707">
        <v>4145</v>
      </c>
      <c r="G4" s="707">
        <v>1250</v>
      </c>
      <c r="H4" s="707">
        <v>1017</v>
      </c>
      <c r="I4" s="708">
        <v>6194</v>
      </c>
      <c r="J4" s="709">
        <v>3055</v>
      </c>
      <c r="K4" s="710">
        <v>424.63372530341098</v>
      </c>
      <c r="L4" s="710">
        <v>450.67349701435495</v>
      </c>
      <c r="M4" s="710">
        <v>452.09</v>
      </c>
      <c r="N4" s="710">
        <v>444.22940123955556</v>
      </c>
      <c r="O4" s="710">
        <v>307.81086171504438</v>
      </c>
      <c r="P4" s="710">
        <v>188.42534117979545</v>
      </c>
      <c r="Q4" s="710">
        <v>191.8835229418325</v>
      </c>
      <c r="R4" s="711">
        <v>454.64814977085689</v>
      </c>
      <c r="S4" s="712">
        <v>623.26479831141603</v>
      </c>
    </row>
    <row r="5" spans="1:21" x14ac:dyDescent="0.2">
      <c r="A5" s="713" t="s">
        <v>270</v>
      </c>
      <c r="B5" s="708">
        <v>873094</v>
      </c>
      <c r="C5" s="708">
        <v>869332</v>
      </c>
      <c r="D5" s="708">
        <v>869619</v>
      </c>
      <c r="E5" s="708">
        <v>873462</v>
      </c>
      <c r="F5" s="708">
        <v>843841</v>
      </c>
      <c r="G5" s="708">
        <v>861987</v>
      </c>
      <c r="H5" s="708">
        <v>873832</v>
      </c>
      <c r="I5" s="708">
        <v>1095113</v>
      </c>
      <c r="J5" s="709">
        <v>1605869</v>
      </c>
      <c r="K5" s="714">
        <v>11533.276957338116</v>
      </c>
      <c r="L5" s="714">
        <v>12516.94</v>
      </c>
      <c r="M5" s="714">
        <v>13386.39</v>
      </c>
      <c r="N5" s="714">
        <v>14479.446698286369</v>
      </c>
      <c r="O5" s="714">
        <v>15405.577919757241</v>
      </c>
      <c r="P5" s="714">
        <v>18235.092576827083</v>
      </c>
      <c r="Q5" s="714">
        <v>19227.824795679313</v>
      </c>
      <c r="R5" s="715">
        <v>27772.640454455661</v>
      </c>
      <c r="S5" s="712">
        <v>47457.272365280311</v>
      </c>
    </row>
    <row r="6" spans="1:21" x14ac:dyDescent="0.2">
      <c r="A6" s="713" t="s">
        <v>271</v>
      </c>
      <c r="B6" s="716">
        <v>885361</v>
      </c>
      <c r="C6" s="708">
        <f>SUM(C4:C5)</f>
        <v>877828</v>
      </c>
      <c r="D6" s="708">
        <v>876680</v>
      </c>
      <c r="E6" s="708">
        <v>879493</v>
      </c>
      <c r="F6" s="716">
        <v>847986</v>
      </c>
      <c r="G6" s="716">
        <v>863237</v>
      </c>
      <c r="H6" s="716">
        <v>874849</v>
      </c>
      <c r="I6" s="716">
        <v>1101307</v>
      </c>
      <c r="J6" s="717">
        <v>1608924</v>
      </c>
      <c r="K6" s="718">
        <v>11957.910682641526</v>
      </c>
      <c r="L6" s="714">
        <f>SUM(L4:L5)</f>
        <v>12967.613497014356</v>
      </c>
      <c r="M6" s="714">
        <v>13838.48</v>
      </c>
      <c r="N6" s="714">
        <v>14923.676099525925</v>
      </c>
      <c r="O6" s="718">
        <v>15713.388781472286</v>
      </c>
      <c r="P6" s="718">
        <v>18423.517918006877</v>
      </c>
      <c r="Q6" s="718">
        <v>19419.708318621146</v>
      </c>
      <c r="R6" s="715">
        <v>28227.288604226516</v>
      </c>
      <c r="S6" s="712">
        <v>48080.537163591725</v>
      </c>
    </row>
    <row r="7" spans="1:21" x14ac:dyDescent="0.2">
      <c r="A7" s="713" t="s">
        <v>272</v>
      </c>
      <c r="B7" s="708">
        <v>856622</v>
      </c>
      <c r="C7" s="708">
        <v>851250</v>
      </c>
      <c r="D7" s="708">
        <v>854171</v>
      </c>
      <c r="E7" s="708">
        <v>859884</v>
      </c>
      <c r="F7" s="708">
        <v>828314</v>
      </c>
      <c r="G7" s="708">
        <v>842847</v>
      </c>
      <c r="H7" s="708">
        <v>846476</v>
      </c>
      <c r="I7" s="708">
        <v>1083623</v>
      </c>
      <c r="J7" s="709">
        <v>1587110</v>
      </c>
      <c r="K7" s="714">
        <v>10860.58656359272</v>
      </c>
      <c r="L7" s="714">
        <v>11788.67</v>
      </c>
      <c r="M7" s="714">
        <v>12636.66</v>
      </c>
      <c r="N7" s="714">
        <v>13857.57</v>
      </c>
      <c r="O7" s="714">
        <v>14623.818264155529</v>
      </c>
      <c r="P7" s="714">
        <v>17365.298583246538</v>
      </c>
      <c r="Q7" s="714">
        <v>18042.23955062086</v>
      </c>
      <c r="R7" s="715">
        <v>26421.499441746964</v>
      </c>
      <c r="S7" s="719">
        <v>45817.572874598802</v>
      </c>
    </row>
    <row r="8" spans="1:21" x14ac:dyDescent="0.2">
      <c r="A8" s="713" t="s">
        <v>273</v>
      </c>
      <c r="B8" s="708">
        <v>18423</v>
      </c>
      <c r="C8" s="708">
        <v>18175</v>
      </c>
      <c r="D8" s="708">
        <v>15157</v>
      </c>
      <c r="E8" s="708">
        <v>12769</v>
      </c>
      <c r="F8" s="708">
        <v>9286</v>
      </c>
      <c r="G8" s="708">
        <v>10069</v>
      </c>
      <c r="H8" s="708">
        <v>11189</v>
      </c>
      <c r="I8" s="708">
        <v>12559</v>
      </c>
      <c r="J8" s="709">
        <v>16509</v>
      </c>
      <c r="K8" s="714">
        <v>624.43192050145012</v>
      </c>
      <c r="L8" s="714">
        <v>701.69</v>
      </c>
      <c r="M8" s="714">
        <v>736.51</v>
      </c>
      <c r="N8" s="714">
        <v>657.77334723903004</v>
      </c>
      <c r="O8" s="714">
        <v>532.21218662613694</v>
      </c>
      <c r="P8" s="714">
        <v>564.32387265307</v>
      </c>
      <c r="Q8" s="714">
        <v>575.49322576670681</v>
      </c>
      <c r="R8" s="715">
        <v>924.69642559799991</v>
      </c>
      <c r="S8" s="719">
        <v>1291.5752239490801</v>
      </c>
    </row>
    <row r="9" spans="1:21" x14ac:dyDescent="0.2">
      <c r="A9" s="713" t="s">
        <v>274</v>
      </c>
      <c r="B9" s="708">
        <v>1819</v>
      </c>
      <c r="C9" s="708">
        <v>1342</v>
      </c>
      <c r="D9" s="708">
        <v>1321</v>
      </c>
      <c r="E9" s="708">
        <v>2695</v>
      </c>
      <c r="F9" s="708">
        <v>9132</v>
      </c>
      <c r="G9" s="708">
        <v>9304</v>
      </c>
      <c r="H9" s="708">
        <v>10990</v>
      </c>
      <c r="I9" s="708">
        <v>2070</v>
      </c>
      <c r="J9" s="709">
        <v>2727</v>
      </c>
      <c r="K9" s="714">
        <v>22.480794834999998</v>
      </c>
      <c r="L9" s="714">
        <v>24.411679944999999</v>
      </c>
      <c r="M9" s="714">
        <v>21.08</v>
      </c>
      <c r="N9" s="714">
        <v>100.41</v>
      </c>
      <c r="O9" s="714">
        <v>363.97606665387042</v>
      </c>
      <c r="P9" s="714">
        <v>302.07280494554948</v>
      </c>
      <c r="Q9" s="714">
        <v>347.32419249860368</v>
      </c>
      <c r="R9" s="715">
        <v>257.82528356716938</v>
      </c>
      <c r="S9" s="719">
        <v>482.35903486715404</v>
      </c>
    </row>
    <row r="10" spans="1:21" x14ac:dyDescent="0.2">
      <c r="A10" s="720" t="s">
        <v>275</v>
      </c>
      <c r="B10" s="721">
        <v>8496</v>
      </c>
      <c r="C10" s="721">
        <v>7061</v>
      </c>
      <c r="D10" s="721">
        <v>6031</v>
      </c>
      <c r="E10" s="721">
        <v>4145</v>
      </c>
      <c r="F10" s="721">
        <v>1254</v>
      </c>
      <c r="G10" s="721">
        <v>1017</v>
      </c>
      <c r="H10" s="721">
        <v>6194</v>
      </c>
      <c r="I10" s="721">
        <v>3055</v>
      </c>
      <c r="J10" s="722">
        <v>2578</v>
      </c>
      <c r="K10" s="723">
        <v>450.41140371235497</v>
      </c>
      <c r="L10" s="723">
        <v>453.15366772644575</v>
      </c>
      <c r="M10" s="723">
        <v>444.23</v>
      </c>
      <c r="N10" s="723">
        <v>307.91948394843968</v>
      </c>
      <c r="O10" s="723">
        <v>193.38226403674895</v>
      </c>
      <c r="P10" s="723">
        <v>191.82265716171941</v>
      </c>
      <c r="Q10" s="723">
        <v>454.65134973497481</v>
      </c>
      <c r="R10" s="724">
        <v>623.2674533143836</v>
      </c>
      <c r="S10" s="725">
        <v>489.03003017670068</v>
      </c>
    </row>
    <row r="13" spans="1:21" x14ac:dyDescent="0.2">
      <c r="A13" s="726"/>
      <c r="B13" s="726"/>
      <c r="C13" s="726"/>
      <c r="S13" s="727"/>
    </row>
    <row r="14" spans="1:21" x14ac:dyDescent="0.2">
      <c r="B14" s="728"/>
      <c r="C14" s="729"/>
      <c r="I14" s="730"/>
      <c r="J14" s="730"/>
      <c r="K14" s="731"/>
      <c r="S14" s="727"/>
    </row>
    <row r="15" spans="1:21" ht="12.75" customHeight="1" x14ac:dyDescent="0.2">
      <c r="B15" s="732"/>
      <c r="S15" s="733"/>
      <c r="T15" s="733"/>
      <c r="U15" s="734"/>
    </row>
    <row r="16" spans="1:21" ht="13.5" customHeight="1" x14ac:dyDescent="0.2">
      <c r="B16" s="732"/>
    </row>
    <row r="17" spans="2:2" x14ac:dyDescent="0.2">
      <c r="B17" s="732"/>
    </row>
    <row r="18" spans="2:2" x14ac:dyDescent="0.2">
      <c r="B18" s="732"/>
    </row>
    <row r="19" spans="2:2" x14ac:dyDescent="0.2">
      <c r="B19" s="732"/>
    </row>
    <row r="39" spans="2:2" x14ac:dyDescent="0.2">
      <c r="B39" s="728"/>
    </row>
    <row r="40" spans="2:2" x14ac:dyDescent="0.2">
      <c r="B40" s="733"/>
    </row>
    <row r="41" spans="2:2" x14ac:dyDescent="0.2">
      <c r="B41" s="733"/>
    </row>
    <row r="42" spans="2:2" x14ac:dyDescent="0.2">
      <c r="B42" s="733"/>
    </row>
    <row r="43" spans="2:2" x14ac:dyDescent="0.2">
      <c r="B43" s="733"/>
    </row>
    <row r="44" spans="2:2" x14ac:dyDescent="0.2">
      <c r="B44" s="733"/>
    </row>
    <row r="45" spans="2:2" x14ac:dyDescent="0.2">
      <c r="B45" s="733"/>
    </row>
    <row r="46" spans="2:2" x14ac:dyDescent="0.2">
      <c r="B46" s="733"/>
    </row>
  </sheetData>
  <mergeCells count="3">
    <mergeCell ref="A2:A3"/>
    <mergeCell ref="B2:J2"/>
    <mergeCell ref="K2:S2"/>
  </mergeCells>
  <printOptions horizontalCentered="1" verticalCentered="1"/>
  <pageMargins left="0.11811023622047245" right="0.28999999999999998" top="0" bottom="2.5590551181102366" header="0.31496062992125984" footer="0.31496062992125984"/>
  <pageSetup scale="9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3"/>
  <sheetViews>
    <sheetView zoomScale="90" zoomScaleNormal="90" workbookViewId="0"/>
  </sheetViews>
  <sheetFormatPr defaultRowHeight="12.75" x14ac:dyDescent="0.2"/>
  <cols>
    <col min="1" max="1" width="5.5703125" style="1686" customWidth="1"/>
    <col min="2" max="2" width="25.28515625" style="1686" customWidth="1"/>
    <col min="3" max="3" width="9.28515625" style="1660" bestFit="1" customWidth="1"/>
    <col min="4" max="4" width="9.28515625" style="1745" bestFit="1" customWidth="1"/>
    <col min="5" max="5" width="9.28515625" style="1660" bestFit="1" customWidth="1"/>
    <col min="6" max="6" width="11.85546875" style="1745" customWidth="1"/>
    <col min="7" max="7" width="9.28515625" style="1660" bestFit="1" customWidth="1"/>
    <col min="8" max="8" width="10.140625" style="1745" customWidth="1"/>
    <col min="9" max="9" width="11" style="1660" bestFit="1" customWidth="1"/>
    <col min="10" max="10" width="13.28515625" style="1745" bestFit="1" customWidth="1"/>
    <col min="11" max="11" width="9.140625" style="1660" customWidth="1"/>
    <col min="12" max="12" width="9.140625" style="1745" customWidth="1"/>
    <col min="13" max="13" width="10.5703125" style="1661" customWidth="1"/>
    <col min="14" max="14" width="9.140625" style="1745" customWidth="1"/>
    <col min="15" max="15" width="14.140625" style="1660" bestFit="1" customWidth="1"/>
    <col min="16" max="16" width="9.28515625" style="1745" bestFit="1" customWidth="1"/>
    <col min="17" max="17" width="9.28515625" style="1660" bestFit="1" customWidth="1"/>
    <col min="18" max="18" width="9.28515625" style="1745" bestFit="1" customWidth="1"/>
    <col min="19" max="19" width="10.7109375" style="1660" customWidth="1"/>
    <col min="20" max="22" width="9.28515625" style="1660" bestFit="1" customWidth="1"/>
    <col min="23" max="23" width="10.140625" style="1686" customWidth="1"/>
    <col min="24" max="24" width="10.42578125" style="1746" customWidth="1"/>
    <col min="25" max="25" width="11" style="1686" customWidth="1"/>
    <col min="26" max="26" width="11.85546875" style="1746" customWidth="1"/>
    <col min="27" max="27" width="10.28515625" style="1686" customWidth="1"/>
    <col min="28" max="28" width="10.140625" style="1746" customWidth="1"/>
    <col min="29" max="29" width="10.140625" style="1686" customWidth="1"/>
    <col min="30" max="30" width="13.140625" style="1746" customWidth="1"/>
    <col min="31" max="31" width="10.140625" style="1686" customWidth="1"/>
    <col min="32" max="32" width="10.42578125" style="1746" customWidth="1"/>
    <col min="33" max="33" width="10.5703125" style="1747" customWidth="1"/>
    <col min="34" max="34" width="10.7109375" style="1746" customWidth="1"/>
    <col min="35" max="35" width="10.140625" style="1686" customWidth="1"/>
    <col min="36" max="36" width="11" style="1746" customWidth="1"/>
    <col min="37" max="37" width="10.140625" style="1686" customWidth="1"/>
    <col min="38" max="38" width="10.5703125" style="1746" customWidth="1"/>
    <col min="39" max="39" width="10.7109375" style="1686" customWidth="1"/>
    <col min="40" max="40" width="12.5703125" style="1686" bestFit="1" customWidth="1"/>
    <col min="41" max="42" width="10.140625" style="1686" bestFit="1" customWidth="1"/>
    <col min="43" max="274" width="9.140625" style="1686"/>
    <col min="275" max="275" width="25.28515625" style="1686" customWidth="1"/>
    <col min="276" max="278" width="9.140625" style="1686" customWidth="1"/>
    <col min="279" max="279" width="11.85546875" style="1686" customWidth="1"/>
    <col min="280" max="280" width="9.140625" style="1686" customWidth="1"/>
    <col min="281" max="281" width="10.140625" style="1686" customWidth="1"/>
    <col min="282" max="282" width="9.140625" style="1686" customWidth="1"/>
    <col min="283" max="283" width="13.140625" style="1686" customWidth="1"/>
    <col min="284" max="289" width="9.140625" style="1686" customWidth="1"/>
    <col min="290" max="291" width="9.140625" style="1686"/>
    <col min="292" max="292" width="10.7109375" style="1686" customWidth="1"/>
    <col min="293" max="293" width="12.42578125" style="1686" bestFit="1" customWidth="1"/>
    <col min="294" max="295" width="10" style="1686" bestFit="1" customWidth="1"/>
    <col min="296" max="296" width="9.140625" style="1686"/>
    <col min="297" max="297" width="10.5703125" style="1686" customWidth="1"/>
    <col min="298" max="530" width="9.140625" style="1686"/>
    <col min="531" max="531" width="25.28515625" style="1686" customWidth="1"/>
    <col min="532" max="534" width="9.140625" style="1686" customWidth="1"/>
    <col min="535" max="535" width="11.85546875" style="1686" customWidth="1"/>
    <col min="536" max="536" width="9.140625" style="1686" customWidth="1"/>
    <col min="537" max="537" width="10.140625" style="1686" customWidth="1"/>
    <col min="538" max="538" width="9.140625" style="1686" customWidth="1"/>
    <col min="539" max="539" width="13.140625" style="1686" customWidth="1"/>
    <col min="540" max="545" width="9.140625" style="1686" customWidth="1"/>
    <col min="546" max="547" width="9.140625" style="1686"/>
    <col min="548" max="548" width="10.7109375" style="1686" customWidth="1"/>
    <col min="549" max="549" width="12.42578125" style="1686" bestFit="1" customWidth="1"/>
    <col min="550" max="551" width="10" style="1686" bestFit="1" customWidth="1"/>
    <col min="552" max="552" width="9.140625" style="1686"/>
    <col min="553" max="553" width="10.5703125" style="1686" customWidth="1"/>
    <col min="554" max="786" width="9.140625" style="1686"/>
    <col min="787" max="787" width="25.28515625" style="1686" customWidth="1"/>
    <col min="788" max="790" width="9.140625" style="1686" customWidth="1"/>
    <col min="791" max="791" width="11.85546875" style="1686" customWidth="1"/>
    <col min="792" max="792" width="9.140625" style="1686" customWidth="1"/>
    <col min="793" max="793" width="10.140625" style="1686" customWidth="1"/>
    <col min="794" max="794" width="9.140625" style="1686" customWidth="1"/>
    <col min="795" max="795" width="13.140625" style="1686" customWidth="1"/>
    <col min="796" max="801" width="9.140625" style="1686" customWidth="1"/>
    <col min="802" max="803" width="9.140625" style="1686"/>
    <col min="804" max="804" width="10.7109375" style="1686" customWidth="1"/>
    <col min="805" max="805" width="12.42578125" style="1686" bestFit="1" customWidth="1"/>
    <col min="806" max="807" width="10" style="1686" bestFit="1" customWidth="1"/>
    <col min="808" max="808" width="9.140625" style="1686"/>
    <col min="809" max="809" width="10.5703125" style="1686" customWidth="1"/>
    <col min="810" max="1042" width="9.140625" style="1686"/>
    <col min="1043" max="1043" width="25.28515625" style="1686" customWidth="1"/>
    <col min="1044" max="1046" width="9.140625" style="1686" customWidth="1"/>
    <col min="1047" max="1047" width="11.85546875" style="1686" customWidth="1"/>
    <col min="1048" max="1048" width="9.140625" style="1686" customWidth="1"/>
    <col min="1049" max="1049" width="10.140625" style="1686" customWidth="1"/>
    <col min="1050" max="1050" width="9.140625" style="1686" customWidth="1"/>
    <col min="1051" max="1051" width="13.140625" style="1686" customWidth="1"/>
    <col min="1052" max="1057" width="9.140625" style="1686" customWidth="1"/>
    <col min="1058" max="1059" width="9.140625" style="1686"/>
    <col min="1060" max="1060" width="10.7109375" style="1686" customWidth="1"/>
    <col min="1061" max="1061" width="12.42578125" style="1686" bestFit="1" customWidth="1"/>
    <col min="1062" max="1063" width="10" style="1686" bestFit="1" customWidth="1"/>
    <col min="1064" max="1064" width="9.140625" style="1686"/>
    <col min="1065" max="1065" width="10.5703125" style="1686" customWidth="1"/>
    <col min="1066" max="1298" width="9.140625" style="1686"/>
    <col min="1299" max="1299" width="25.28515625" style="1686" customWidth="1"/>
    <col min="1300" max="1302" width="9.140625" style="1686" customWidth="1"/>
    <col min="1303" max="1303" width="11.85546875" style="1686" customWidth="1"/>
    <col min="1304" max="1304" width="9.140625" style="1686" customWidth="1"/>
    <col min="1305" max="1305" width="10.140625" style="1686" customWidth="1"/>
    <col min="1306" max="1306" width="9.140625" style="1686" customWidth="1"/>
    <col min="1307" max="1307" width="13.140625" style="1686" customWidth="1"/>
    <col min="1308" max="1313" width="9.140625" style="1686" customWidth="1"/>
    <col min="1314" max="1315" width="9.140625" style="1686"/>
    <col min="1316" max="1316" width="10.7109375" style="1686" customWidth="1"/>
    <col min="1317" max="1317" width="12.42578125" style="1686" bestFit="1" customWidth="1"/>
    <col min="1318" max="1319" width="10" style="1686" bestFit="1" customWidth="1"/>
    <col min="1320" max="1320" width="9.140625" style="1686"/>
    <col min="1321" max="1321" width="10.5703125" style="1686" customWidth="1"/>
    <col min="1322" max="1554" width="9.140625" style="1686"/>
    <col min="1555" max="1555" width="25.28515625" style="1686" customWidth="1"/>
    <col min="1556" max="1558" width="9.140625" style="1686" customWidth="1"/>
    <col min="1559" max="1559" width="11.85546875" style="1686" customWidth="1"/>
    <col min="1560" max="1560" width="9.140625" style="1686" customWidth="1"/>
    <col min="1561" max="1561" width="10.140625" style="1686" customWidth="1"/>
    <col min="1562" max="1562" width="9.140625" style="1686" customWidth="1"/>
    <col min="1563" max="1563" width="13.140625" style="1686" customWidth="1"/>
    <col min="1564" max="1569" width="9.140625" style="1686" customWidth="1"/>
    <col min="1570" max="1571" width="9.140625" style="1686"/>
    <col min="1572" max="1572" width="10.7109375" style="1686" customWidth="1"/>
    <col min="1573" max="1573" width="12.42578125" style="1686" bestFit="1" customWidth="1"/>
    <col min="1574" max="1575" width="10" style="1686" bestFit="1" customWidth="1"/>
    <col min="1576" max="1576" width="9.140625" style="1686"/>
    <col min="1577" max="1577" width="10.5703125" style="1686" customWidth="1"/>
    <col min="1578" max="1810" width="9.140625" style="1686"/>
    <col min="1811" max="1811" width="25.28515625" style="1686" customWidth="1"/>
    <col min="1812" max="1814" width="9.140625" style="1686" customWidth="1"/>
    <col min="1815" max="1815" width="11.85546875" style="1686" customWidth="1"/>
    <col min="1816" max="1816" width="9.140625" style="1686" customWidth="1"/>
    <col min="1817" max="1817" width="10.140625" style="1686" customWidth="1"/>
    <col min="1818" max="1818" width="9.140625" style="1686" customWidth="1"/>
    <col min="1819" max="1819" width="13.140625" style="1686" customWidth="1"/>
    <col min="1820" max="1825" width="9.140625" style="1686" customWidth="1"/>
    <col min="1826" max="1827" width="9.140625" style="1686"/>
    <col min="1828" max="1828" width="10.7109375" style="1686" customWidth="1"/>
    <col min="1829" max="1829" width="12.42578125" style="1686" bestFit="1" customWidth="1"/>
    <col min="1830" max="1831" width="10" style="1686" bestFit="1" customWidth="1"/>
    <col min="1832" max="1832" width="9.140625" style="1686"/>
    <col min="1833" max="1833" width="10.5703125" style="1686" customWidth="1"/>
    <col min="1834" max="2066" width="9.140625" style="1686"/>
    <col min="2067" max="2067" width="25.28515625" style="1686" customWidth="1"/>
    <col min="2068" max="2070" width="9.140625" style="1686" customWidth="1"/>
    <col min="2071" max="2071" width="11.85546875" style="1686" customWidth="1"/>
    <col min="2072" max="2072" width="9.140625" style="1686" customWidth="1"/>
    <col min="2073" max="2073" width="10.140625" style="1686" customWidth="1"/>
    <col min="2074" max="2074" width="9.140625" style="1686" customWidth="1"/>
    <col min="2075" max="2075" width="13.140625" style="1686" customWidth="1"/>
    <col min="2076" max="2081" width="9.140625" style="1686" customWidth="1"/>
    <col min="2082" max="2083" width="9.140625" style="1686"/>
    <col min="2084" max="2084" width="10.7109375" style="1686" customWidth="1"/>
    <col min="2085" max="2085" width="12.42578125" style="1686" bestFit="1" customWidth="1"/>
    <col min="2086" max="2087" width="10" style="1686" bestFit="1" customWidth="1"/>
    <col min="2088" max="2088" width="9.140625" style="1686"/>
    <col min="2089" max="2089" width="10.5703125" style="1686" customWidth="1"/>
    <col min="2090" max="2322" width="9.140625" style="1686"/>
    <col min="2323" max="2323" width="25.28515625" style="1686" customWidth="1"/>
    <col min="2324" max="2326" width="9.140625" style="1686" customWidth="1"/>
    <col min="2327" max="2327" width="11.85546875" style="1686" customWidth="1"/>
    <col min="2328" max="2328" width="9.140625" style="1686" customWidth="1"/>
    <col min="2329" max="2329" width="10.140625" style="1686" customWidth="1"/>
    <col min="2330" max="2330" width="9.140625" style="1686" customWidth="1"/>
    <col min="2331" max="2331" width="13.140625" style="1686" customWidth="1"/>
    <col min="2332" max="2337" width="9.140625" style="1686" customWidth="1"/>
    <col min="2338" max="2339" width="9.140625" style="1686"/>
    <col min="2340" max="2340" width="10.7109375" style="1686" customWidth="1"/>
    <col min="2341" max="2341" width="12.42578125" style="1686" bestFit="1" customWidth="1"/>
    <col min="2342" max="2343" width="10" style="1686" bestFit="1" customWidth="1"/>
    <col min="2344" max="2344" width="9.140625" style="1686"/>
    <col min="2345" max="2345" width="10.5703125" style="1686" customWidth="1"/>
    <col min="2346" max="2578" width="9.140625" style="1686"/>
    <col min="2579" max="2579" width="25.28515625" style="1686" customWidth="1"/>
    <col min="2580" max="2582" width="9.140625" style="1686" customWidth="1"/>
    <col min="2583" max="2583" width="11.85546875" style="1686" customWidth="1"/>
    <col min="2584" max="2584" width="9.140625" style="1686" customWidth="1"/>
    <col min="2585" max="2585" width="10.140625" style="1686" customWidth="1"/>
    <col min="2586" max="2586" width="9.140625" style="1686" customWidth="1"/>
    <col min="2587" max="2587" width="13.140625" style="1686" customWidth="1"/>
    <col min="2588" max="2593" width="9.140625" style="1686" customWidth="1"/>
    <col min="2594" max="2595" width="9.140625" style="1686"/>
    <col min="2596" max="2596" width="10.7109375" style="1686" customWidth="1"/>
    <col min="2597" max="2597" width="12.42578125" style="1686" bestFit="1" customWidth="1"/>
    <col min="2598" max="2599" width="10" style="1686" bestFit="1" customWidth="1"/>
    <col min="2600" max="2600" width="9.140625" style="1686"/>
    <col min="2601" max="2601" width="10.5703125" style="1686" customWidth="1"/>
    <col min="2602" max="2834" width="9.140625" style="1686"/>
    <col min="2835" max="2835" width="25.28515625" style="1686" customWidth="1"/>
    <col min="2836" max="2838" width="9.140625" style="1686" customWidth="1"/>
    <col min="2839" max="2839" width="11.85546875" style="1686" customWidth="1"/>
    <col min="2840" max="2840" width="9.140625" style="1686" customWidth="1"/>
    <col min="2841" max="2841" width="10.140625" style="1686" customWidth="1"/>
    <col min="2842" max="2842" width="9.140625" style="1686" customWidth="1"/>
    <col min="2843" max="2843" width="13.140625" style="1686" customWidth="1"/>
    <col min="2844" max="2849" width="9.140625" style="1686" customWidth="1"/>
    <col min="2850" max="2851" width="9.140625" style="1686"/>
    <col min="2852" max="2852" width="10.7109375" style="1686" customWidth="1"/>
    <col min="2853" max="2853" width="12.42578125" style="1686" bestFit="1" customWidth="1"/>
    <col min="2854" max="2855" width="10" style="1686" bestFit="1" customWidth="1"/>
    <col min="2856" max="2856" width="9.140625" style="1686"/>
    <col min="2857" max="2857" width="10.5703125" style="1686" customWidth="1"/>
    <col min="2858" max="3090" width="9.140625" style="1686"/>
    <col min="3091" max="3091" width="25.28515625" style="1686" customWidth="1"/>
    <col min="3092" max="3094" width="9.140625" style="1686" customWidth="1"/>
    <col min="3095" max="3095" width="11.85546875" style="1686" customWidth="1"/>
    <col min="3096" max="3096" width="9.140625" style="1686" customWidth="1"/>
    <col min="3097" max="3097" width="10.140625" style="1686" customWidth="1"/>
    <col min="3098" max="3098" width="9.140625" style="1686" customWidth="1"/>
    <col min="3099" max="3099" width="13.140625" style="1686" customWidth="1"/>
    <col min="3100" max="3105" width="9.140625" style="1686" customWidth="1"/>
    <col min="3106" max="3107" width="9.140625" style="1686"/>
    <col min="3108" max="3108" width="10.7109375" style="1686" customWidth="1"/>
    <col min="3109" max="3109" width="12.42578125" style="1686" bestFit="1" customWidth="1"/>
    <col min="3110" max="3111" width="10" style="1686" bestFit="1" customWidth="1"/>
    <col min="3112" max="3112" width="9.140625" style="1686"/>
    <col min="3113" max="3113" width="10.5703125" style="1686" customWidth="1"/>
    <col min="3114" max="3346" width="9.140625" style="1686"/>
    <col min="3347" max="3347" width="25.28515625" style="1686" customWidth="1"/>
    <col min="3348" max="3350" width="9.140625" style="1686" customWidth="1"/>
    <col min="3351" max="3351" width="11.85546875" style="1686" customWidth="1"/>
    <col min="3352" max="3352" width="9.140625" style="1686" customWidth="1"/>
    <col min="3353" max="3353" width="10.140625" style="1686" customWidth="1"/>
    <col min="3354" max="3354" width="9.140625" style="1686" customWidth="1"/>
    <col min="3355" max="3355" width="13.140625" style="1686" customWidth="1"/>
    <col min="3356" max="3361" width="9.140625" style="1686" customWidth="1"/>
    <col min="3362" max="3363" width="9.140625" style="1686"/>
    <col min="3364" max="3364" width="10.7109375" style="1686" customWidth="1"/>
    <col min="3365" max="3365" width="12.42578125" style="1686" bestFit="1" customWidth="1"/>
    <col min="3366" max="3367" width="10" style="1686" bestFit="1" customWidth="1"/>
    <col min="3368" max="3368" width="9.140625" style="1686"/>
    <col min="3369" max="3369" width="10.5703125" style="1686" customWidth="1"/>
    <col min="3370" max="3602" width="9.140625" style="1686"/>
    <col min="3603" max="3603" width="25.28515625" style="1686" customWidth="1"/>
    <col min="3604" max="3606" width="9.140625" style="1686" customWidth="1"/>
    <col min="3607" max="3607" width="11.85546875" style="1686" customWidth="1"/>
    <col min="3608" max="3608" width="9.140625" style="1686" customWidth="1"/>
    <col min="3609" max="3609" width="10.140625" style="1686" customWidth="1"/>
    <col min="3610" max="3610" width="9.140625" style="1686" customWidth="1"/>
    <col min="3611" max="3611" width="13.140625" style="1686" customWidth="1"/>
    <col min="3612" max="3617" width="9.140625" style="1686" customWidth="1"/>
    <col min="3618" max="3619" width="9.140625" style="1686"/>
    <col min="3620" max="3620" width="10.7109375" style="1686" customWidth="1"/>
    <col min="3621" max="3621" width="12.42578125" style="1686" bestFit="1" customWidth="1"/>
    <col min="3622" max="3623" width="10" style="1686" bestFit="1" customWidth="1"/>
    <col min="3624" max="3624" width="9.140625" style="1686"/>
    <col min="3625" max="3625" width="10.5703125" style="1686" customWidth="1"/>
    <col min="3626" max="3858" width="9.140625" style="1686"/>
    <col min="3859" max="3859" width="25.28515625" style="1686" customWidth="1"/>
    <col min="3860" max="3862" width="9.140625" style="1686" customWidth="1"/>
    <col min="3863" max="3863" width="11.85546875" style="1686" customWidth="1"/>
    <col min="3864" max="3864" width="9.140625" style="1686" customWidth="1"/>
    <col min="3865" max="3865" width="10.140625" style="1686" customWidth="1"/>
    <col min="3866" max="3866" width="9.140625" style="1686" customWidth="1"/>
    <col min="3867" max="3867" width="13.140625" style="1686" customWidth="1"/>
    <col min="3868" max="3873" width="9.140625" style="1686" customWidth="1"/>
    <col min="3874" max="3875" width="9.140625" style="1686"/>
    <col min="3876" max="3876" width="10.7109375" style="1686" customWidth="1"/>
    <col min="3877" max="3877" width="12.42578125" style="1686" bestFit="1" customWidth="1"/>
    <col min="3878" max="3879" width="10" style="1686" bestFit="1" customWidth="1"/>
    <col min="3880" max="3880" width="9.140625" style="1686"/>
    <col min="3881" max="3881" width="10.5703125" style="1686" customWidth="1"/>
    <col min="3882" max="4114" width="9.140625" style="1686"/>
    <col min="4115" max="4115" width="25.28515625" style="1686" customWidth="1"/>
    <col min="4116" max="4118" width="9.140625" style="1686" customWidth="1"/>
    <col min="4119" max="4119" width="11.85546875" style="1686" customWidth="1"/>
    <col min="4120" max="4120" width="9.140625" style="1686" customWidth="1"/>
    <col min="4121" max="4121" width="10.140625" style="1686" customWidth="1"/>
    <col min="4122" max="4122" width="9.140625" style="1686" customWidth="1"/>
    <col min="4123" max="4123" width="13.140625" style="1686" customWidth="1"/>
    <col min="4124" max="4129" width="9.140625" style="1686" customWidth="1"/>
    <col min="4130" max="4131" width="9.140625" style="1686"/>
    <col min="4132" max="4132" width="10.7109375" style="1686" customWidth="1"/>
    <col min="4133" max="4133" width="12.42578125" style="1686" bestFit="1" customWidth="1"/>
    <col min="4134" max="4135" width="10" style="1686" bestFit="1" customWidth="1"/>
    <col min="4136" max="4136" width="9.140625" style="1686"/>
    <col min="4137" max="4137" width="10.5703125" style="1686" customWidth="1"/>
    <col min="4138" max="4370" width="9.140625" style="1686"/>
    <col min="4371" max="4371" width="25.28515625" style="1686" customWidth="1"/>
    <col min="4372" max="4374" width="9.140625" style="1686" customWidth="1"/>
    <col min="4375" max="4375" width="11.85546875" style="1686" customWidth="1"/>
    <col min="4376" max="4376" width="9.140625" style="1686" customWidth="1"/>
    <col min="4377" max="4377" width="10.140625" style="1686" customWidth="1"/>
    <col min="4378" max="4378" width="9.140625" style="1686" customWidth="1"/>
    <col min="4379" max="4379" width="13.140625" style="1686" customWidth="1"/>
    <col min="4380" max="4385" width="9.140625" style="1686" customWidth="1"/>
    <col min="4386" max="4387" width="9.140625" style="1686"/>
    <col min="4388" max="4388" width="10.7109375" style="1686" customWidth="1"/>
    <col min="4389" max="4389" width="12.42578125" style="1686" bestFit="1" customWidth="1"/>
    <col min="4390" max="4391" width="10" style="1686" bestFit="1" customWidth="1"/>
    <col min="4392" max="4392" width="9.140625" style="1686"/>
    <col min="4393" max="4393" width="10.5703125" style="1686" customWidth="1"/>
    <col min="4394" max="4626" width="9.140625" style="1686"/>
    <col min="4627" max="4627" width="25.28515625" style="1686" customWidth="1"/>
    <col min="4628" max="4630" width="9.140625" style="1686" customWidth="1"/>
    <col min="4631" max="4631" width="11.85546875" style="1686" customWidth="1"/>
    <col min="4632" max="4632" width="9.140625" style="1686" customWidth="1"/>
    <col min="4633" max="4633" width="10.140625" style="1686" customWidth="1"/>
    <col min="4634" max="4634" width="9.140625" style="1686" customWidth="1"/>
    <col min="4635" max="4635" width="13.140625" style="1686" customWidth="1"/>
    <col min="4636" max="4641" width="9.140625" style="1686" customWidth="1"/>
    <col min="4642" max="4643" width="9.140625" style="1686"/>
    <col min="4644" max="4644" width="10.7109375" style="1686" customWidth="1"/>
    <col min="4645" max="4645" width="12.42578125" style="1686" bestFit="1" customWidth="1"/>
    <col min="4646" max="4647" width="10" style="1686" bestFit="1" customWidth="1"/>
    <col min="4648" max="4648" width="9.140625" style="1686"/>
    <col min="4649" max="4649" width="10.5703125" style="1686" customWidth="1"/>
    <col min="4650" max="4882" width="9.140625" style="1686"/>
    <col min="4883" max="4883" width="25.28515625" style="1686" customWidth="1"/>
    <col min="4884" max="4886" width="9.140625" style="1686" customWidth="1"/>
    <col min="4887" max="4887" width="11.85546875" style="1686" customWidth="1"/>
    <col min="4888" max="4888" width="9.140625" style="1686" customWidth="1"/>
    <col min="4889" max="4889" width="10.140625" style="1686" customWidth="1"/>
    <col min="4890" max="4890" width="9.140625" style="1686" customWidth="1"/>
    <col min="4891" max="4891" width="13.140625" style="1686" customWidth="1"/>
    <col min="4892" max="4897" width="9.140625" style="1686" customWidth="1"/>
    <col min="4898" max="4899" width="9.140625" style="1686"/>
    <col min="4900" max="4900" width="10.7109375" style="1686" customWidth="1"/>
    <col min="4901" max="4901" width="12.42578125" style="1686" bestFit="1" customWidth="1"/>
    <col min="4902" max="4903" width="10" style="1686" bestFit="1" customWidth="1"/>
    <col min="4904" max="4904" width="9.140625" style="1686"/>
    <col min="4905" max="4905" width="10.5703125" style="1686" customWidth="1"/>
    <col min="4906" max="5138" width="9.140625" style="1686"/>
    <col min="5139" max="5139" width="25.28515625" style="1686" customWidth="1"/>
    <col min="5140" max="5142" width="9.140625" style="1686" customWidth="1"/>
    <col min="5143" max="5143" width="11.85546875" style="1686" customWidth="1"/>
    <col min="5144" max="5144" width="9.140625" style="1686" customWidth="1"/>
    <col min="5145" max="5145" width="10.140625" style="1686" customWidth="1"/>
    <col min="5146" max="5146" width="9.140625" style="1686" customWidth="1"/>
    <col min="5147" max="5147" width="13.140625" style="1686" customWidth="1"/>
    <col min="5148" max="5153" width="9.140625" style="1686" customWidth="1"/>
    <col min="5154" max="5155" width="9.140625" style="1686"/>
    <col min="5156" max="5156" width="10.7109375" style="1686" customWidth="1"/>
    <col min="5157" max="5157" width="12.42578125" style="1686" bestFit="1" customWidth="1"/>
    <col min="5158" max="5159" width="10" style="1686" bestFit="1" customWidth="1"/>
    <col min="5160" max="5160" width="9.140625" style="1686"/>
    <col min="5161" max="5161" width="10.5703125" style="1686" customWidth="1"/>
    <col min="5162" max="5394" width="9.140625" style="1686"/>
    <col min="5395" max="5395" width="25.28515625" style="1686" customWidth="1"/>
    <col min="5396" max="5398" width="9.140625" style="1686" customWidth="1"/>
    <col min="5399" max="5399" width="11.85546875" style="1686" customWidth="1"/>
    <col min="5400" max="5400" width="9.140625" style="1686" customWidth="1"/>
    <col min="5401" max="5401" width="10.140625" style="1686" customWidth="1"/>
    <col min="5402" max="5402" width="9.140625" style="1686" customWidth="1"/>
    <col min="5403" max="5403" width="13.140625" style="1686" customWidth="1"/>
    <col min="5404" max="5409" width="9.140625" style="1686" customWidth="1"/>
    <col min="5410" max="5411" width="9.140625" style="1686"/>
    <col min="5412" max="5412" width="10.7109375" style="1686" customWidth="1"/>
    <col min="5413" max="5413" width="12.42578125" style="1686" bestFit="1" customWidth="1"/>
    <col min="5414" max="5415" width="10" style="1686" bestFit="1" customWidth="1"/>
    <col min="5416" max="5416" width="9.140625" style="1686"/>
    <col min="5417" max="5417" width="10.5703125" style="1686" customWidth="1"/>
    <col min="5418" max="5650" width="9.140625" style="1686"/>
    <col min="5651" max="5651" width="25.28515625" style="1686" customWidth="1"/>
    <col min="5652" max="5654" width="9.140625" style="1686" customWidth="1"/>
    <col min="5655" max="5655" width="11.85546875" style="1686" customWidth="1"/>
    <col min="5656" max="5656" width="9.140625" style="1686" customWidth="1"/>
    <col min="5657" max="5657" width="10.140625" style="1686" customWidth="1"/>
    <col min="5658" max="5658" width="9.140625" style="1686" customWidth="1"/>
    <col min="5659" max="5659" width="13.140625" style="1686" customWidth="1"/>
    <col min="5660" max="5665" width="9.140625" style="1686" customWidth="1"/>
    <col min="5666" max="5667" width="9.140625" style="1686"/>
    <col min="5668" max="5668" width="10.7109375" style="1686" customWidth="1"/>
    <col min="5669" max="5669" width="12.42578125" style="1686" bestFit="1" customWidth="1"/>
    <col min="5670" max="5671" width="10" style="1686" bestFit="1" customWidth="1"/>
    <col min="5672" max="5672" width="9.140625" style="1686"/>
    <col min="5673" max="5673" width="10.5703125" style="1686" customWidth="1"/>
    <col min="5674" max="5906" width="9.140625" style="1686"/>
    <col min="5907" max="5907" width="25.28515625" style="1686" customWidth="1"/>
    <col min="5908" max="5910" width="9.140625" style="1686" customWidth="1"/>
    <col min="5911" max="5911" width="11.85546875" style="1686" customWidth="1"/>
    <col min="5912" max="5912" width="9.140625" style="1686" customWidth="1"/>
    <col min="5913" max="5913" width="10.140625" style="1686" customWidth="1"/>
    <col min="5914" max="5914" width="9.140625" style="1686" customWidth="1"/>
    <col min="5915" max="5915" width="13.140625" style="1686" customWidth="1"/>
    <col min="5916" max="5921" width="9.140625" style="1686" customWidth="1"/>
    <col min="5922" max="5923" width="9.140625" style="1686"/>
    <col min="5924" max="5924" width="10.7109375" style="1686" customWidth="1"/>
    <col min="5925" max="5925" width="12.42578125" style="1686" bestFit="1" customWidth="1"/>
    <col min="5926" max="5927" width="10" style="1686" bestFit="1" customWidth="1"/>
    <col min="5928" max="5928" width="9.140625" style="1686"/>
    <col min="5929" max="5929" width="10.5703125" style="1686" customWidth="1"/>
    <col min="5930" max="6162" width="9.140625" style="1686"/>
    <col min="6163" max="6163" width="25.28515625" style="1686" customWidth="1"/>
    <col min="6164" max="6166" width="9.140625" style="1686" customWidth="1"/>
    <col min="6167" max="6167" width="11.85546875" style="1686" customWidth="1"/>
    <col min="6168" max="6168" width="9.140625" style="1686" customWidth="1"/>
    <col min="6169" max="6169" width="10.140625" style="1686" customWidth="1"/>
    <col min="6170" max="6170" width="9.140625" style="1686" customWidth="1"/>
    <col min="6171" max="6171" width="13.140625" style="1686" customWidth="1"/>
    <col min="6172" max="6177" width="9.140625" style="1686" customWidth="1"/>
    <col min="6178" max="6179" width="9.140625" style="1686"/>
    <col min="6180" max="6180" width="10.7109375" style="1686" customWidth="1"/>
    <col min="6181" max="6181" width="12.42578125" style="1686" bestFit="1" customWidth="1"/>
    <col min="6182" max="6183" width="10" style="1686" bestFit="1" customWidth="1"/>
    <col min="6184" max="6184" width="9.140625" style="1686"/>
    <col min="6185" max="6185" width="10.5703125" style="1686" customWidth="1"/>
    <col min="6186" max="6418" width="9.140625" style="1686"/>
    <col min="6419" max="6419" width="25.28515625" style="1686" customWidth="1"/>
    <col min="6420" max="6422" width="9.140625" style="1686" customWidth="1"/>
    <col min="6423" max="6423" width="11.85546875" style="1686" customWidth="1"/>
    <col min="6424" max="6424" width="9.140625" style="1686" customWidth="1"/>
    <col min="6425" max="6425" width="10.140625" style="1686" customWidth="1"/>
    <col min="6426" max="6426" width="9.140625" style="1686" customWidth="1"/>
    <col min="6427" max="6427" width="13.140625" style="1686" customWidth="1"/>
    <col min="6428" max="6433" width="9.140625" style="1686" customWidth="1"/>
    <col min="6434" max="6435" width="9.140625" style="1686"/>
    <col min="6436" max="6436" width="10.7109375" style="1686" customWidth="1"/>
    <col min="6437" max="6437" width="12.42578125" style="1686" bestFit="1" customWidth="1"/>
    <col min="6438" max="6439" width="10" style="1686" bestFit="1" customWidth="1"/>
    <col min="6440" max="6440" width="9.140625" style="1686"/>
    <col min="6441" max="6441" width="10.5703125" style="1686" customWidth="1"/>
    <col min="6442" max="6674" width="9.140625" style="1686"/>
    <col min="6675" max="6675" width="25.28515625" style="1686" customWidth="1"/>
    <col min="6676" max="6678" width="9.140625" style="1686" customWidth="1"/>
    <col min="6679" max="6679" width="11.85546875" style="1686" customWidth="1"/>
    <col min="6680" max="6680" width="9.140625" style="1686" customWidth="1"/>
    <col min="6681" max="6681" width="10.140625" style="1686" customWidth="1"/>
    <col min="6682" max="6682" width="9.140625" style="1686" customWidth="1"/>
    <col min="6683" max="6683" width="13.140625" style="1686" customWidth="1"/>
    <col min="6684" max="6689" width="9.140625" style="1686" customWidth="1"/>
    <col min="6690" max="6691" width="9.140625" style="1686"/>
    <col min="6692" max="6692" width="10.7109375" style="1686" customWidth="1"/>
    <col min="6693" max="6693" width="12.42578125" style="1686" bestFit="1" customWidth="1"/>
    <col min="6694" max="6695" width="10" style="1686" bestFit="1" customWidth="1"/>
    <col min="6696" max="6696" width="9.140625" style="1686"/>
    <col min="6697" max="6697" width="10.5703125" style="1686" customWidth="1"/>
    <col min="6698" max="6930" width="9.140625" style="1686"/>
    <col min="6931" max="6931" width="25.28515625" style="1686" customWidth="1"/>
    <col min="6932" max="6934" width="9.140625" style="1686" customWidth="1"/>
    <col min="6935" max="6935" width="11.85546875" style="1686" customWidth="1"/>
    <col min="6936" max="6936" width="9.140625" style="1686" customWidth="1"/>
    <col min="6937" max="6937" width="10.140625" style="1686" customWidth="1"/>
    <col min="6938" max="6938" width="9.140625" style="1686" customWidth="1"/>
    <col min="6939" max="6939" width="13.140625" style="1686" customWidth="1"/>
    <col min="6940" max="6945" width="9.140625" style="1686" customWidth="1"/>
    <col min="6946" max="6947" width="9.140625" style="1686"/>
    <col min="6948" max="6948" width="10.7109375" style="1686" customWidth="1"/>
    <col min="6949" max="6949" width="12.42578125" style="1686" bestFit="1" customWidth="1"/>
    <col min="6950" max="6951" width="10" style="1686" bestFit="1" customWidth="1"/>
    <col min="6952" max="6952" width="9.140625" style="1686"/>
    <col min="6953" max="6953" width="10.5703125" style="1686" customWidth="1"/>
    <col min="6954" max="7186" width="9.140625" style="1686"/>
    <col min="7187" max="7187" width="25.28515625" style="1686" customWidth="1"/>
    <col min="7188" max="7190" width="9.140625" style="1686" customWidth="1"/>
    <col min="7191" max="7191" width="11.85546875" style="1686" customWidth="1"/>
    <col min="7192" max="7192" width="9.140625" style="1686" customWidth="1"/>
    <col min="7193" max="7193" width="10.140625" style="1686" customWidth="1"/>
    <col min="7194" max="7194" width="9.140625" style="1686" customWidth="1"/>
    <col min="7195" max="7195" width="13.140625" style="1686" customWidth="1"/>
    <col min="7196" max="7201" width="9.140625" style="1686" customWidth="1"/>
    <col min="7202" max="7203" width="9.140625" style="1686"/>
    <col min="7204" max="7204" width="10.7109375" style="1686" customWidth="1"/>
    <col min="7205" max="7205" width="12.42578125" style="1686" bestFit="1" customWidth="1"/>
    <col min="7206" max="7207" width="10" style="1686" bestFit="1" customWidth="1"/>
    <col min="7208" max="7208" width="9.140625" style="1686"/>
    <col min="7209" max="7209" width="10.5703125" style="1686" customWidth="1"/>
    <col min="7210" max="7442" width="9.140625" style="1686"/>
    <col min="7443" max="7443" width="25.28515625" style="1686" customWidth="1"/>
    <col min="7444" max="7446" width="9.140625" style="1686" customWidth="1"/>
    <col min="7447" max="7447" width="11.85546875" style="1686" customWidth="1"/>
    <col min="7448" max="7448" width="9.140625" style="1686" customWidth="1"/>
    <col min="7449" max="7449" width="10.140625" style="1686" customWidth="1"/>
    <col min="7450" max="7450" width="9.140625" style="1686" customWidth="1"/>
    <col min="7451" max="7451" width="13.140625" style="1686" customWidth="1"/>
    <col min="7452" max="7457" width="9.140625" style="1686" customWidth="1"/>
    <col min="7458" max="7459" width="9.140625" style="1686"/>
    <col min="7460" max="7460" width="10.7109375" style="1686" customWidth="1"/>
    <col min="7461" max="7461" width="12.42578125" style="1686" bestFit="1" customWidth="1"/>
    <col min="7462" max="7463" width="10" style="1686" bestFit="1" customWidth="1"/>
    <col min="7464" max="7464" width="9.140625" style="1686"/>
    <col min="7465" max="7465" width="10.5703125" style="1686" customWidth="1"/>
    <col min="7466" max="7698" width="9.140625" style="1686"/>
    <col min="7699" max="7699" width="25.28515625" style="1686" customWidth="1"/>
    <col min="7700" max="7702" width="9.140625" style="1686" customWidth="1"/>
    <col min="7703" max="7703" width="11.85546875" style="1686" customWidth="1"/>
    <col min="7704" max="7704" width="9.140625" style="1686" customWidth="1"/>
    <col min="7705" max="7705" width="10.140625" style="1686" customWidth="1"/>
    <col min="7706" max="7706" width="9.140625" style="1686" customWidth="1"/>
    <col min="7707" max="7707" width="13.140625" style="1686" customWidth="1"/>
    <col min="7708" max="7713" width="9.140625" style="1686" customWidth="1"/>
    <col min="7714" max="7715" width="9.140625" style="1686"/>
    <col min="7716" max="7716" width="10.7109375" style="1686" customWidth="1"/>
    <col min="7717" max="7717" width="12.42578125" style="1686" bestFit="1" customWidth="1"/>
    <col min="7718" max="7719" width="10" style="1686" bestFit="1" customWidth="1"/>
    <col min="7720" max="7720" width="9.140625" style="1686"/>
    <col min="7721" max="7721" width="10.5703125" style="1686" customWidth="1"/>
    <col min="7722" max="7954" width="9.140625" style="1686"/>
    <col min="7955" max="7955" width="25.28515625" style="1686" customWidth="1"/>
    <col min="7956" max="7958" width="9.140625" style="1686" customWidth="1"/>
    <col min="7959" max="7959" width="11.85546875" style="1686" customWidth="1"/>
    <col min="7960" max="7960" width="9.140625" style="1686" customWidth="1"/>
    <col min="7961" max="7961" width="10.140625" style="1686" customWidth="1"/>
    <col min="7962" max="7962" width="9.140625" style="1686" customWidth="1"/>
    <col min="7963" max="7963" width="13.140625" style="1686" customWidth="1"/>
    <col min="7964" max="7969" width="9.140625" style="1686" customWidth="1"/>
    <col min="7970" max="7971" width="9.140625" style="1686"/>
    <col min="7972" max="7972" width="10.7109375" style="1686" customWidth="1"/>
    <col min="7973" max="7973" width="12.42578125" style="1686" bestFit="1" customWidth="1"/>
    <col min="7974" max="7975" width="10" style="1686" bestFit="1" customWidth="1"/>
    <col min="7976" max="7976" width="9.140625" style="1686"/>
    <col min="7977" max="7977" width="10.5703125" style="1686" customWidth="1"/>
    <col min="7978" max="8210" width="9.140625" style="1686"/>
    <col min="8211" max="8211" width="25.28515625" style="1686" customWidth="1"/>
    <col min="8212" max="8214" width="9.140625" style="1686" customWidth="1"/>
    <col min="8215" max="8215" width="11.85546875" style="1686" customWidth="1"/>
    <col min="8216" max="8216" width="9.140625" style="1686" customWidth="1"/>
    <col min="8217" max="8217" width="10.140625" style="1686" customWidth="1"/>
    <col min="8218" max="8218" width="9.140625" style="1686" customWidth="1"/>
    <col min="8219" max="8219" width="13.140625" style="1686" customWidth="1"/>
    <col min="8220" max="8225" width="9.140625" style="1686" customWidth="1"/>
    <col min="8226" max="8227" width="9.140625" style="1686"/>
    <col min="8228" max="8228" width="10.7109375" style="1686" customWidth="1"/>
    <col min="8229" max="8229" width="12.42578125" style="1686" bestFit="1" customWidth="1"/>
    <col min="8230" max="8231" width="10" style="1686" bestFit="1" customWidth="1"/>
    <col min="8232" max="8232" width="9.140625" style="1686"/>
    <col min="8233" max="8233" width="10.5703125" style="1686" customWidth="1"/>
    <col min="8234" max="8466" width="9.140625" style="1686"/>
    <col min="8467" max="8467" width="25.28515625" style="1686" customWidth="1"/>
    <col min="8468" max="8470" width="9.140625" style="1686" customWidth="1"/>
    <col min="8471" max="8471" width="11.85546875" style="1686" customWidth="1"/>
    <col min="8472" max="8472" width="9.140625" style="1686" customWidth="1"/>
    <col min="8473" max="8473" width="10.140625" style="1686" customWidth="1"/>
    <col min="8474" max="8474" width="9.140625" style="1686" customWidth="1"/>
    <col min="8475" max="8475" width="13.140625" style="1686" customWidth="1"/>
    <col min="8476" max="8481" width="9.140625" style="1686" customWidth="1"/>
    <col min="8482" max="8483" width="9.140625" style="1686"/>
    <col min="8484" max="8484" width="10.7109375" style="1686" customWidth="1"/>
    <col min="8485" max="8485" width="12.42578125" style="1686" bestFit="1" customWidth="1"/>
    <col min="8486" max="8487" width="10" style="1686" bestFit="1" customWidth="1"/>
    <col min="8488" max="8488" width="9.140625" style="1686"/>
    <col min="8489" max="8489" width="10.5703125" style="1686" customWidth="1"/>
    <col min="8490" max="8722" width="9.140625" style="1686"/>
    <col min="8723" max="8723" width="25.28515625" style="1686" customWidth="1"/>
    <col min="8724" max="8726" width="9.140625" style="1686" customWidth="1"/>
    <col min="8727" max="8727" width="11.85546875" style="1686" customWidth="1"/>
    <col min="8728" max="8728" width="9.140625" style="1686" customWidth="1"/>
    <col min="8729" max="8729" width="10.140625" style="1686" customWidth="1"/>
    <col min="8730" max="8730" width="9.140625" style="1686" customWidth="1"/>
    <col min="8731" max="8731" width="13.140625" style="1686" customWidth="1"/>
    <col min="8732" max="8737" width="9.140625" style="1686" customWidth="1"/>
    <col min="8738" max="8739" width="9.140625" style="1686"/>
    <col min="8740" max="8740" width="10.7109375" style="1686" customWidth="1"/>
    <col min="8741" max="8741" width="12.42578125" style="1686" bestFit="1" customWidth="1"/>
    <col min="8742" max="8743" width="10" style="1686" bestFit="1" customWidth="1"/>
    <col min="8744" max="8744" width="9.140625" style="1686"/>
    <col min="8745" max="8745" width="10.5703125" style="1686" customWidth="1"/>
    <col min="8746" max="8978" width="9.140625" style="1686"/>
    <col min="8979" max="8979" width="25.28515625" style="1686" customWidth="1"/>
    <col min="8980" max="8982" width="9.140625" style="1686" customWidth="1"/>
    <col min="8983" max="8983" width="11.85546875" style="1686" customWidth="1"/>
    <col min="8984" max="8984" width="9.140625" style="1686" customWidth="1"/>
    <col min="8985" max="8985" width="10.140625" style="1686" customWidth="1"/>
    <col min="8986" max="8986" width="9.140625" style="1686" customWidth="1"/>
    <col min="8987" max="8987" width="13.140625" style="1686" customWidth="1"/>
    <col min="8988" max="8993" width="9.140625" style="1686" customWidth="1"/>
    <col min="8994" max="8995" width="9.140625" style="1686"/>
    <col min="8996" max="8996" width="10.7109375" style="1686" customWidth="1"/>
    <col min="8997" max="8997" width="12.42578125" style="1686" bestFit="1" customWidth="1"/>
    <col min="8998" max="8999" width="10" style="1686" bestFit="1" customWidth="1"/>
    <col min="9000" max="9000" width="9.140625" style="1686"/>
    <col min="9001" max="9001" width="10.5703125" style="1686" customWidth="1"/>
    <col min="9002" max="9234" width="9.140625" style="1686"/>
    <col min="9235" max="9235" width="25.28515625" style="1686" customWidth="1"/>
    <col min="9236" max="9238" width="9.140625" style="1686" customWidth="1"/>
    <col min="9239" max="9239" width="11.85546875" style="1686" customWidth="1"/>
    <col min="9240" max="9240" width="9.140625" style="1686" customWidth="1"/>
    <col min="9241" max="9241" width="10.140625" style="1686" customWidth="1"/>
    <col min="9242" max="9242" width="9.140625" style="1686" customWidth="1"/>
    <col min="9243" max="9243" width="13.140625" style="1686" customWidth="1"/>
    <col min="9244" max="9249" width="9.140625" style="1686" customWidth="1"/>
    <col min="9250" max="9251" width="9.140625" style="1686"/>
    <col min="9252" max="9252" width="10.7109375" style="1686" customWidth="1"/>
    <col min="9253" max="9253" width="12.42578125" style="1686" bestFit="1" customWidth="1"/>
    <col min="9254" max="9255" width="10" style="1686" bestFit="1" customWidth="1"/>
    <col min="9256" max="9256" width="9.140625" style="1686"/>
    <col min="9257" max="9257" width="10.5703125" style="1686" customWidth="1"/>
    <col min="9258" max="9490" width="9.140625" style="1686"/>
    <col min="9491" max="9491" width="25.28515625" style="1686" customWidth="1"/>
    <col min="9492" max="9494" width="9.140625" style="1686" customWidth="1"/>
    <col min="9495" max="9495" width="11.85546875" style="1686" customWidth="1"/>
    <col min="9496" max="9496" width="9.140625" style="1686" customWidth="1"/>
    <col min="9497" max="9497" width="10.140625" style="1686" customWidth="1"/>
    <col min="9498" max="9498" width="9.140625" style="1686" customWidth="1"/>
    <col min="9499" max="9499" width="13.140625" style="1686" customWidth="1"/>
    <col min="9500" max="9505" width="9.140625" style="1686" customWidth="1"/>
    <col min="9506" max="9507" width="9.140625" style="1686"/>
    <col min="9508" max="9508" width="10.7109375" style="1686" customWidth="1"/>
    <col min="9509" max="9509" width="12.42578125" style="1686" bestFit="1" customWidth="1"/>
    <col min="9510" max="9511" width="10" style="1686" bestFit="1" customWidth="1"/>
    <col min="9512" max="9512" width="9.140625" style="1686"/>
    <col min="9513" max="9513" width="10.5703125" style="1686" customWidth="1"/>
    <col min="9514" max="9746" width="9.140625" style="1686"/>
    <col min="9747" max="9747" width="25.28515625" style="1686" customWidth="1"/>
    <col min="9748" max="9750" width="9.140625" style="1686" customWidth="1"/>
    <col min="9751" max="9751" width="11.85546875" style="1686" customWidth="1"/>
    <col min="9752" max="9752" width="9.140625" style="1686" customWidth="1"/>
    <col min="9753" max="9753" width="10.140625" style="1686" customWidth="1"/>
    <col min="9754" max="9754" width="9.140625" style="1686" customWidth="1"/>
    <col min="9755" max="9755" width="13.140625" style="1686" customWidth="1"/>
    <col min="9756" max="9761" width="9.140625" style="1686" customWidth="1"/>
    <col min="9762" max="9763" width="9.140625" style="1686"/>
    <col min="9764" max="9764" width="10.7109375" style="1686" customWidth="1"/>
    <col min="9765" max="9765" width="12.42578125" style="1686" bestFit="1" customWidth="1"/>
    <col min="9766" max="9767" width="10" style="1686" bestFit="1" customWidth="1"/>
    <col min="9768" max="9768" width="9.140625" style="1686"/>
    <col min="9769" max="9769" width="10.5703125" style="1686" customWidth="1"/>
    <col min="9770" max="10002" width="9.140625" style="1686"/>
    <col min="10003" max="10003" width="25.28515625" style="1686" customWidth="1"/>
    <col min="10004" max="10006" width="9.140625" style="1686" customWidth="1"/>
    <col min="10007" max="10007" width="11.85546875" style="1686" customWidth="1"/>
    <col min="10008" max="10008" width="9.140625" style="1686" customWidth="1"/>
    <col min="10009" max="10009" width="10.140625" style="1686" customWidth="1"/>
    <col min="10010" max="10010" width="9.140625" style="1686" customWidth="1"/>
    <col min="10011" max="10011" width="13.140625" style="1686" customWidth="1"/>
    <col min="10012" max="10017" width="9.140625" style="1686" customWidth="1"/>
    <col min="10018" max="10019" width="9.140625" style="1686"/>
    <col min="10020" max="10020" width="10.7109375" style="1686" customWidth="1"/>
    <col min="10021" max="10021" width="12.42578125" style="1686" bestFit="1" customWidth="1"/>
    <col min="10022" max="10023" width="10" style="1686" bestFit="1" customWidth="1"/>
    <col min="10024" max="10024" width="9.140625" style="1686"/>
    <col min="10025" max="10025" width="10.5703125" style="1686" customWidth="1"/>
    <col min="10026" max="10258" width="9.140625" style="1686"/>
    <col min="10259" max="10259" width="25.28515625" style="1686" customWidth="1"/>
    <col min="10260" max="10262" width="9.140625" style="1686" customWidth="1"/>
    <col min="10263" max="10263" width="11.85546875" style="1686" customWidth="1"/>
    <col min="10264" max="10264" width="9.140625" style="1686" customWidth="1"/>
    <col min="10265" max="10265" width="10.140625" style="1686" customWidth="1"/>
    <col min="10266" max="10266" width="9.140625" style="1686" customWidth="1"/>
    <col min="10267" max="10267" width="13.140625" style="1686" customWidth="1"/>
    <col min="10268" max="10273" width="9.140625" style="1686" customWidth="1"/>
    <col min="10274" max="10275" width="9.140625" style="1686"/>
    <col min="10276" max="10276" width="10.7109375" style="1686" customWidth="1"/>
    <col min="10277" max="10277" width="12.42578125" style="1686" bestFit="1" customWidth="1"/>
    <col min="10278" max="10279" width="10" style="1686" bestFit="1" customWidth="1"/>
    <col min="10280" max="10280" width="9.140625" style="1686"/>
    <col min="10281" max="10281" width="10.5703125" style="1686" customWidth="1"/>
    <col min="10282" max="10514" width="9.140625" style="1686"/>
    <col min="10515" max="10515" width="25.28515625" style="1686" customWidth="1"/>
    <col min="10516" max="10518" width="9.140625" style="1686" customWidth="1"/>
    <col min="10519" max="10519" width="11.85546875" style="1686" customWidth="1"/>
    <col min="10520" max="10520" width="9.140625" style="1686" customWidth="1"/>
    <col min="10521" max="10521" width="10.140625" style="1686" customWidth="1"/>
    <col min="10522" max="10522" width="9.140625" style="1686" customWidth="1"/>
    <col min="10523" max="10523" width="13.140625" style="1686" customWidth="1"/>
    <col min="10524" max="10529" width="9.140625" style="1686" customWidth="1"/>
    <col min="10530" max="10531" width="9.140625" style="1686"/>
    <col min="10532" max="10532" width="10.7109375" style="1686" customWidth="1"/>
    <col min="10533" max="10533" width="12.42578125" style="1686" bestFit="1" customWidth="1"/>
    <col min="10534" max="10535" width="10" style="1686" bestFit="1" customWidth="1"/>
    <col min="10536" max="10536" width="9.140625" style="1686"/>
    <col min="10537" max="10537" width="10.5703125" style="1686" customWidth="1"/>
    <col min="10538" max="10770" width="9.140625" style="1686"/>
    <col min="10771" max="10771" width="25.28515625" style="1686" customWidth="1"/>
    <col min="10772" max="10774" width="9.140625" style="1686" customWidth="1"/>
    <col min="10775" max="10775" width="11.85546875" style="1686" customWidth="1"/>
    <col min="10776" max="10776" width="9.140625" style="1686" customWidth="1"/>
    <col min="10777" max="10777" width="10.140625" style="1686" customWidth="1"/>
    <col min="10778" max="10778" width="9.140625" style="1686" customWidth="1"/>
    <col min="10779" max="10779" width="13.140625" style="1686" customWidth="1"/>
    <col min="10780" max="10785" width="9.140625" style="1686" customWidth="1"/>
    <col min="10786" max="10787" width="9.140625" style="1686"/>
    <col min="10788" max="10788" width="10.7109375" style="1686" customWidth="1"/>
    <col min="10789" max="10789" width="12.42578125" style="1686" bestFit="1" customWidth="1"/>
    <col min="10790" max="10791" width="10" style="1686" bestFit="1" customWidth="1"/>
    <col min="10792" max="10792" width="9.140625" style="1686"/>
    <col min="10793" max="10793" width="10.5703125" style="1686" customWidth="1"/>
    <col min="10794" max="11026" width="9.140625" style="1686"/>
    <col min="11027" max="11027" width="25.28515625" style="1686" customWidth="1"/>
    <col min="11028" max="11030" width="9.140625" style="1686" customWidth="1"/>
    <col min="11031" max="11031" width="11.85546875" style="1686" customWidth="1"/>
    <col min="11032" max="11032" width="9.140625" style="1686" customWidth="1"/>
    <col min="11033" max="11033" width="10.140625" style="1686" customWidth="1"/>
    <col min="11034" max="11034" width="9.140625" style="1686" customWidth="1"/>
    <col min="11035" max="11035" width="13.140625" style="1686" customWidth="1"/>
    <col min="11036" max="11041" width="9.140625" style="1686" customWidth="1"/>
    <col min="11042" max="11043" width="9.140625" style="1686"/>
    <col min="11044" max="11044" width="10.7109375" style="1686" customWidth="1"/>
    <col min="11045" max="11045" width="12.42578125" style="1686" bestFit="1" customWidth="1"/>
    <col min="11046" max="11047" width="10" style="1686" bestFit="1" customWidth="1"/>
    <col min="11048" max="11048" width="9.140625" style="1686"/>
    <col min="11049" max="11049" width="10.5703125" style="1686" customWidth="1"/>
    <col min="11050" max="11282" width="9.140625" style="1686"/>
    <col min="11283" max="11283" width="25.28515625" style="1686" customWidth="1"/>
    <col min="11284" max="11286" width="9.140625" style="1686" customWidth="1"/>
    <col min="11287" max="11287" width="11.85546875" style="1686" customWidth="1"/>
    <col min="11288" max="11288" width="9.140625" style="1686" customWidth="1"/>
    <col min="11289" max="11289" width="10.140625" style="1686" customWidth="1"/>
    <col min="11290" max="11290" width="9.140625" style="1686" customWidth="1"/>
    <col min="11291" max="11291" width="13.140625" style="1686" customWidth="1"/>
    <col min="11292" max="11297" width="9.140625" style="1686" customWidth="1"/>
    <col min="11298" max="11299" width="9.140625" style="1686"/>
    <col min="11300" max="11300" width="10.7109375" style="1686" customWidth="1"/>
    <col min="11301" max="11301" width="12.42578125" style="1686" bestFit="1" customWidth="1"/>
    <col min="11302" max="11303" width="10" style="1686" bestFit="1" customWidth="1"/>
    <col min="11304" max="11304" width="9.140625" style="1686"/>
    <col min="11305" max="11305" width="10.5703125" style="1686" customWidth="1"/>
    <col min="11306" max="11538" width="9.140625" style="1686"/>
    <col min="11539" max="11539" width="25.28515625" style="1686" customWidth="1"/>
    <col min="11540" max="11542" width="9.140625" style="1686" customWidth="1"/>
    <col min="11543" max="11543" width="11.85546875" style="1686" customWidth="1"/>
    <col min="11544" max="11544" width="9.140625" style="1686" customWidth="1"/>
    <col min="11545" max="11545" width="10.140625" style="1686" customWidth="1"/>
    <col min="11546" max="11546" width="9.140625" style="1686" customWidth="1"/>
    <col min="11547" max="11547" width="13.140625" style="1686" customWidth="1"/>
    <col min="11548" max="11553" width="9.140625" style="1686" customWidth="1"/>
    <col min="11554" max="11555" width="9.140625" style="1686"/>
    <col min="11556" max="11556" width="10.7109375" style="1686" customWidth="1"/>
    <col min="11557" max="11557" width="12.42578125" style="1686" bestFit="1" customWidth="1"/>
    <col min="11558" max="11559" width="10" style="1686" bestFit="1" customWidth="1"/>
    <col min="11560" max="11560" width="9.140625" style="1686"/>
    <col min="11561" max="11561" width="10.5703125" style="1686" customWidth="1"/>
    <col min="11562" max="11794" width="9.140625" style="1686"/>
    <col min="11795" max="11795" width="25.28515625" style="1686" customWidth="1"/>
    <col min="11796" max="11798" width="9.140625" style="1686" customWidth="1"/>
    <col min="11799" max="11799" width="11.85546875" style="1686" customWidth="1"/>
    <col min="11800" max="11800" width="9.140625" style="1686" customWidth="1"/>
    <col min="11801" max="11801" width="10.140625" style="1686" customWidth="1"/>
    <col min="11802" max="11802" width="9.140625" style="1686" customWidth="1"/>
    <col min="11803" max="11803" width="13.140625" style="1686" customWidth="1"/>
    <col min="11804" max="11809" width="9.140625" style="1686" customWidth="1"/>
    <col min="11810" max="11811" width="9.140625" style="1686"/>
    <col min="11812" max="11812" width="10.7109375" style="1686" customWidth="1"/>
    <col min="11813" max="11813" width="12.42578125" style="1686" bestFit="1" customWidth="1"/>
    <col min="11814" max="11815" width="10" style="1686" bestFit="1" customWidth="1"/>
    <col min="11816" max="11816" width="9.140625" style="1686"/>
    <col min="11817" max="11817" width="10.5703125" style="1686" customWidth="1"/>
    <col min="11818" max="12050" width="9.140625" style="1686"/>
    <col min="12051" max="12051" width="25.28515625" style="1686" customWidth="1"/>
    <col min="12052" max="12054" width="9.140625" style="1686" customWidth="1"/>
    <col min="12055" max="12055" width="11.85546875" style="1686" customWidth="1"/>
    <col min="12056" max="12056" width="9.140625" style="1686" customWidth="1"/>
    <col min="12057" max="12057" width="10.140625" style="1686" customWidth="1"/>
    <col min="12058" max="12058" width="9.140625" style="1686" customWidth="1"/>
    <col min="12059" max="12059" width="13.140625" style="1686" customWidth="1"/>
    <col min="12060" max="12065" width="9.140625" style="1686" customWidth="1"/>
    <col min="12066" max="12067" width="9.140625" style="1686"/>
    <col min="12068" max="12068" width="10.7109375" style="1686" customWidth="1"/>
    <col min="12069" max="12069" width="12.42578125" style="1686" bestFit="1" customWidth="1"/>
    <col min="12070" max="12071" width="10" style="1686" bestFit="1" customWidth="1"/>
    <col min="12072" max="12072" width="9.140625" style="1686"/>
    <col min="12073" max="12073" width="10.5703125" style="1686" customWidth="1"/>
    <col min="12074" max="12306" width="9.140625" style="1686"/>
    <col min="12307" max="12307" width="25.28515625" style="1686" customWidth="1"/>
    <col min="12308" max="12310" width="9.140625" style="1686" customWidth="1"/>
    <col min="12311" max="12311" width="11.85546875" style="1686" customWidth="1"/>
    <col min="12312" max="12312" width="9.140625" style="1686" customWidth="1"/>
    <col min="12313" max="12313" width="10.140625" style="1686" customWidth="1"/>
    <col min="12314" max="12314" width="9.140625" style="1686" customWidth="1"/>
    <col min="12315" max="12315" width="13.140625" style="1686" customWidth="1"/>
    <col min="12316" max="12321" width="9.140625" style="1686" customWidth="1"/>
    <col min="12322" max="12323" width="9.140625" style="1686"/>
    <col min="12324" max="12324" width="10.7109375" style="1686" customWidth="1"/>
    <col min="12325" max="12325" width="12.42578125" style="1686" bestFit="1" customWidth="1"/>
    <col min="12326" max="12327" width="10" style="1686" bestFit="1" customWidth="1"/>
    <col min="12328" max="12328" width="9.140625" style="1686"/>
    <col min="12329" max="12329" width="10.5703125" style="1686" customWidth="1"/>
    <col min="12330" max="12562" width="9.140625" style="1686"/>
    <col min="12563" max="12563" width="25.28515625" style="1686" customWidth="1"/>
    <col min="12564" max="12566" width="9.140625" style="1686" customWidth="1"/>
    <col min="12567" max="12567" width="11.85546875" style="1686" customWidth="1"/>
    <col min="12568" max="12568" width="9.140625" style="1686" customWidth="1"/>
    <col min="12569" max="12569" width="10.140625" style="1686" customWidth="1"/>
    <col min="12570" max="12570" width="9.140625" style="1686" customWidth="1"/>
    <col min="12571" max="12571" width="13.140625" style="1686" customWidth="1"/>
    <col min="12572" max="12577" width="9.140625" style="1686" customWidth="1"/>
    <col min="12578" max="12579" width="9.140625" style="1686"/>
    <col min="12580" max="12580" width="10.7109375" style="1686" customWidth="1"/>
    <col min="12581" max="12581" width="12.42578125" style="1686" bestFit="1" customWidth="1"/>
    <col min="12582" max="12583" width="10" style="1686" bestFit="1" customWidth="1"/>
    <col min="12584" max="12584" width="9.140625" style="1686"/>
    <col min="12585" max="12585" width="10.5703125" style="1686" customWidth="1"/>
    <col min="12586" max="12818" width="9.140625" style="1686"/>
    <col min="12819" max="12819" width="25.28515625" style="1686" customWidth="1"/>
    <col min="12820" max="12822" width="9.140625" style="1686" customWidth="1"/>
    <col min="12823" max="12823" width="11.85546875" style="1686" customWidth="1"/>
    <col min="12824" max="12824" width="9.140625" style="1686" customWidth="1"/>
    <col min="12825" max="12825" width="10.140625" style="1686" customWidth="1"/>
    <col min="12826" max="12826" width="9.140625" style="1686" customWidth="1"/>
    <col min="12827" max="12827" width="13.140625" style="1686" customWidth="1"/>
    <col min="12828" max="12833" width="9.140625" style="1686" customWidth="1"/>
    <col min="12834" max="12835" width="9.140625" style="1686"/>
    <col min="12836" max="12836" width="10.7109375" style="1686" customWidth="1"/>
    <col min="12837" max="12837" width="12.42578125" style="1686" bestFit="1" customWidth="1"/>
    <col min="12838" max="12839" width="10" style="1686" bestFit="1" customWidth="1"/>
    <col min="12840" max="12840" width="9.140625" style="1686"/>
    <col min="12841" max="12841" width="10.5703125" style="1686" customWidth="1"/>
    <col min="12842" max="13074" width="9.140625" style="1686"/>
    <col min="13075" max="13075" width="25.28515625" style="1686" customWidth="1"/>
    <col min="13076" max="13078" width="9.140625" style="1686" customWidth="1"/>
    <col min="13079" max="13079" width="11.85546875" style="1686" customWidth="1"/>
    <col min="13080" max="13080" width="9.140625" style="1686" customWidth="1"/>
    <col min="13081" max="13081" width="10.140625" style="1686" customWidth="1"/>
    <col min="13082" max="13082" width="9.140625" style="1686" customWidth="1"/>
    <col min="13083" max="13083" width="13.140625" style="1686" customWidth="1"/>
    <col min="13084" max="13089" width="9.140625" style="1686" customWidth="1"/>
    <col min="13090" max="13091" width="9.140625" style="1686"/>
    <col min="13092" max="13092" width="10.7109375" style="1686" customWidth="1"/>
    <col min="13093" max="13093" width="12.42578125" style="1686" bestFit="1" customWidth="1"/>
    <col min="13094" max="13095" width="10" style="1686" bestFit="1" customWidth="1"/>
    <col min="13096" max="13096" width="9.140625" style="1686"/>
    <col min="13097" max="13097" width="10.5703125" style="1686" customWidth="1"/>
    <col min="13098" max="13330" width="9.140625" style="1686"/>
    <col min="13331" max="13331" width="25.28515625" style="1686" customWidth="1"/>
    <col min="13332" max="13334" width="9.140625" style="1686" customWidth="1"/>
    <col min="13335" max="13335" width="11.85546875" style="1686" customWidth="1"/>
    <col min="13336" max="13336" width="9.140625" style="1686" customWidth="1"/>
    <col min="13337" max="13337" width="10.140625" style="1686" customWidth="1"/>
    <col min="13338" max="13338" width="9.140625" style="1686" customWidth="1"/>
    <col min="13339" max="13339" width="13.140625" style="1686" customWidth="1"/>
    <col min="13340" max="13345" width="9.140625" style="1686" customWidth="1"/>
    <col min="13346" max="13347" width="9.140625" style="1686"/>
    <col min="13348" max="13348" width="10.7109375" style="1686" customWidth="1"/>
    <col min="13349" max="13349" width="12.42578125" style="1686" bestFit="1" customWidth="1"/>
    <col min="13350" max="13351" width="10" style="1686" bestFit="1" customWidth="1"/>
    <col min="13352" max="13352" width="9.140625" style="1686"/>
    <col min="13353" max="13353" width="10.5703125" style="1686" customWidth="1"/>
    <col min="13354" max="13586" width="9.140625" style="1686"/>
    <col min="13587" max="13587" width="25.28515625" style="1686" customWidth="1"/>
    <col min="13588" max="13590" width="9.140625" style="1686" customWidth="1"/>
    <col min="13591" max="13591" width="11.85546875" style="1686" customWidth="1"/>
    <col min="13592" max="13592" width="9.140625" style="1686" customWidth="1"/>
    <col min="13593" max="13593" width="10.140625" style="1686" customWidth="1"/>
    <col min="13594" max="13594" width="9.140625" style="1686" customWidth="1"/>
    <col min="13595" max="13595" width="13.140625" style="1686" customWidth="1"/>
    <col min="13596" max="13601" width="9.140625" style="1686" customWidth="1"/>
    <col min="13602" max="13603" width="9.140625" style="1686"/>
    <col min="13604" max="13604" width="10.7109375" style="1686" customWidth="1"/>
    <col min="13605" max="13605" width="12.42578125" style="1686" bestFit="1" customWidth="1"/>
    <col min="13606" max="13607" width="10" style="1686" bestFit="1" customWidth="1"/>
    <col min="13608" max="13608" width="9.140625" style="1686"/>
    <col min="13609" max="13609" width="10.5703125" style="1686" customWidth="1"/>
    <col min="13610" max="13842" width="9.140625" style="1686"/>
    <col min="13843" max="13843" width="25.28515625" style="1686" customWidth="1"/>
    <col min="13844" max="13846" width="9.140625" style="1686" customWidth="1"/>
    <col min="13847" max="13847" width="11.85546875" style="1686" customWidth="1"/>
    <col min="13848" max="13848" width="9.140625" style="1686" customWidth="1"/>
    <col min="13849" max="13849" width="10.140625" style="1686" customWidth="1"/>
    <col min="13850" max="13850" width="9.140625" style="1686" customWidth="1"/>
    <col min="13851" max="13851" width="13.140625" style="1686" customWidth="1"/>
    <col min="13852" max="13857" width="9.140625" style="1686" customWidth="1"/>
    <col min="13858" max="13859" width="9.140625" style="1686"/>
    <col min="13860" max="13860" width="10.7109375" style="1686" customWidth="1"/>
    <col min="13861" max="13861" width="12.42578125" style="1686" bestFit="1" customWidth="1"/>
    <col min="13862" max="13863" width="10" style="1686" bestFit="1" customWidth="1"/>
    <col min="13864" max="13864" width="9.140625" style="1686"/>
    <col min="13865" max="13865" width="10.5703125" style="1686" customWidth="1"/>
    <col min="13866" max="14098" width="9.140625" style="1686"/>
    <col min="14099" max="14099" width="25.28515625" style="1686" customWidth="1"/>
    <col min="14100" max="14102" width="9.140625" style="1686" customWidth="1"/>
    <col min="14103" max="14103" width="11.85546875" style="1686" customWidth="1"/>
    <col min="14104" max="14104" width="9.140625" style="1686" customWidth="1"/>
    <col min="14105" max="14105" width="10.140625" style="1686" customWidth="1"/>
    <col min="14106" max="14106" width="9.140625" style="1686" customWidth="1"/>
    <col min="14107" max="14107" width="13.140625" style="1686" customWidth="1"/>
    <col min="14108" max="14113" width="9.140625" style="1686" customWidth="1"/>
    <col min="14114" max="14115" width="9.140625" style="1686"/>
    <col min="14116" max="14116" width="10.7109375" style="1686" customWidth="1"/>
    <col min="14117" max="14117" width="12.42578125" style="1686" bestFit="1" customWidth="1"/>
    <col min="14118" max="14119" width="10" style="1686" bestFit="1" customWidth="1"/>
    <col min="14120" max="14120" width="9.140625" style="1686"/>
    <col min="14121" max="14121" width="10.5703125" style="1686" customWidth="1"/>
    <col min="14122" max="14354" width="9.140625" style="1686"/>
    <col min="14355" max="14355" width="25.28515625" style="1686" customWidth="1"/>
    <col min="14356" max="14358" width="9.140625" style="1686" customWidth="1"/>
    <col min="14359" max="14359" width="11.85546875" style="1686" customWidth="1"/>
    <col min="14360" max="14360" width="9.140625" style="1686" customWidth="1"/>
    <col min="14361" max="14361" width="10.140625" style="1686" customWidth="1"/>
    <col min="14362" max="14362" width="9.140625" style="1686" customWidth="1"/>
    <col min="14363" max="14363" width="13.140625" style="1686" customWidth="1"/>
    <col min="14364" max="14369" width="9.140625" style="1686" customWidth="1"/>
    <col min="14370" max="14371" width="9.140625" style="1686"/>
    <col min="14372" max="14372" width="10.7109375" style="1686" customWidth="1"/>
    <col min="14373" max="14373" width="12.42578125" style="1686" bestFit="1" customWidth="1"/>
    <col min="14374" max="14375" width="10" style="1686" bestFit="1" customWidth="1"/>
    <col min="14376" max="14376" width="9.140625" style="1686"/>
    <col min="14377" max="14377" width="10.5703125" style="1686" customWidth="1"/>
    <col min="14378" max="14610" width="9.140625" style="1686"/>
    <col min="14611" max="14611" width="25.28515625" style="1686" customWidth="1"/>
    <col min="14612" max="14614" width="9.140625" style="1686" customWidth="1"/>
    <col min="14615" max="14615" width="11.85546875" style="1686" customWidth="1"/>
    <col min="14616" max="14616" width="9.140625" style="1686" customWidth="1"/>
    <col min="14617" max="14617" width="10.140625" style="1686" customWidth="1"/>
    <col min="14618" max="14618" width="9.140625" style="1686" customWidth="1"/>
    <col min="14619" max="14619" width="13.140625" style="1686" customWidth="1"/>
    <col min="14620" max="14625" width="9.140625" style="1686" customWidth="1"/>
    <col min="14626" max="14627" width="9.140625" style="1686"/>
    <col min="14628" max="14628" width="10.7109375" style="1686" customWidth="1"/>
    <col min="14629" max="14629" width="12.42578125" style="1686" bestFit="1" customWidth="1"/>
    <col min="14630" max="14631" width="10" style="1686" bestFit="1" customWidth="1"/>
    <col min="14632" max="14632" width="9.140625" style="1686"/>
    <col min="14633" max="14633" width="10.5703125" style="1686" customWidth="1"/>
    <col min="14634" max="14866" width="9.140625" style="1686"/>
    <col min="14867" max="14867" width="25.28515625" style="1686" customWidth="1"/>
    <col min="14868" max="14870" width="9.140625" style="1686" customWidth="1"/>
    <col min="14871" max="14871" width="11.85546875" style="1686" customWidth="1"/>
    <col min="14872" max="14872" width="9.140625" style="1686" customWidth="1"/>
    <col min="14873" max="14873" width="10.140625" style="1686" customWidth="1"/>
    <col min="14874" max="14874" width="9.140625" style="1686" customWidth="1"/>
    <col min="14875" max="14875" width="13.140625" style="1686" customWidth="1"/>
    <col min="14876" max="14881" width="9.140625" style="1686" customWidth="1"/>
    <col min="14882" max="14883" width="9.140625" style="1686"/>
    <col min="14884" max="14884" width="10.7109375" style="1686" customWidth="1"/>
    <col min="14885" max="14885" width="12.42578125" style="1686" bestFit="1" customWidth="1"/>
    <col min="14886" max="14887" width="10" style="1686" bestFit="1" customWidth="1"/>
    <col min="14888" max="14888" width="9.140625" style="1686"/>
    <col min="14889" max="14889" width="10.5703125" style="1686" customWidth="1"/>
    <col min="14890" max="15122" width="9.140625" style="1686"/>
    <col min="15123" max="15123" width="25.28515625" style="1686" customWidth="1"/>
    <col min="15124" max="15126" width="9.140625" style="1686" customWidth="1"/>
    <col min="15127" max="15127" width="11.85546875" style="1686" customWidth="1"/>
    <col min="15128" max="15128" width="9.140625" style="1686" customWidth="1"/>
    <col min="15129" max="15129" width="10.140625" style="1686" customWidth="1"/>
    <col min="15130" max="15130" width="9.140625" style="1686" customWidth="1"/>
    <col min="15131" max="15131" width="13.140625" style="1686" customWidth="1"/>
    <col min="15132" max="15137" width="9.140625" style="1686" customWidth="1"/>
    <col min="15138" max="15139" width="9.140625" style="1686"/>
    <col min="15140" max="15140" width="10.7109375" style="1686" customWidth="1"/>
    <col min="15141" max="15141" width="12.42578125" style="1686" bestFit="1" customWidth="1"/>
    <col min="15142" max="15143" width="10" style="1686" bestFit="1" customWidth="1"/>
    <col min="15144" max="15144" width="9.140625" style="1686"/>
    <col min="15145" max="15145" width="10.5703125" style="1686" customWidth="1"/>
    <col min="15146" max="15378" width="9.140625" style="1686"/>
    <col min="15379" max="15379" width="25.28515625" style="1686" customWidth="1"/>
    <col min="15380" max="15382" width="9.140625" style="1686" customWidth="1"/>
    <col min="15383" max="15383" width="11.85546875" style="1686" customWidth="1"/>
    <col min="15384" max="15384" width="9.140625" style="1686" customWidth="1"/>
    <col min="15385" max="15385" width="10.140625" style="1686" customWidth="1"/>
    <col min="15386" max="15386" width="9.140625" style="1686" customWidth="1"/>
    <col min="15387" max="15387" width="13.140625" style="1686" customWidth="1"/>
    <col min="15388" max="15393" width="9.140625" style="1686" customWidth="1"/>
    <col min="15394" max="15395" width="9.140625" style="1686"/>
    <col min="15396" max="15396" width="10.7109375" style="1686" customWidth="1"/>
    <col min="15397" max="15397" width="12.42578125" style="1686" bestFit="1" customWidth="1"/>
    <col min="15398" max="15399" width="10" style="1686" bestFit="1" customWidth="1"/>
    <col min="15400" max="15400" width="9.140625" style="1686"/>
    <col min="15401" max="15401" width="10.5703125" style="1686" customWidth="1"/>
    <col min="15402" max="15634" width="9.140625" style="1686"/>
    <col min="15635" max="15635" width="25.28515625" style="1686" customWidth="1"/>
    <col min="15636" max="15638" width="9.140625" style="1686" customWidth="1"/>
    <col min="15639" max="15639" width="11.85546875" style="1686" customWidth="1"/>
    <col min="15640" max="15640" width="9.140625" style="1686" customWidth="1"/>
    <col min="15641" max="15641" width="10.140625" style="1686" customWidth="1"/>
    <col min="15642" max="15642" width="9.140625" style="1686" customWidth="1"/>
    <col min="15643" max="15643" width="13.140625" style="1686" customWidth="1"/>
    <col min="15644" max="15649" width="9.140625" style="1686" customWidth="1"/>
    <col min="15650" max="15651" width="9.140625" style="1686"/>
    <col min="15652" max="15652" width="10.7109375" style="1686" customWidth="1"/>
    <col min="15653" max="15653" width="12.42578125" style="1686" bestFit="1" customWidth="1"/>
    <col min="15654" max="15655" width="10" style="1686" bestFit="1" customWidth="1"/>
    <col min="15656" max="15656" width="9.140625" style="1686"/>
    <col min="15657" max="15657" width="10.5703125" style="1686" customWidth="1"/>
    <col min="15658" max="15890" width="9.140625" style="1686"/>
    <col min="15891" max="15891" width="25.28515625" style="1686" customWidth="1"/>
    <col min="15892" max="15894" width="9.140625" style="1686" customWidth="1"/>
    <col min="15895" max="15895" width="11.85546875" style="1686" customWidth="1"/>
    <col min="15896" max="15896" width="9.140625" style="1686" customWidth="1"/>
    <col min="15897" max="15897" width="10.140625" style="1686" customWidth="1"/>
    <col min="15898" max="15898" width="9.140625" style="1686" customWidth="1"/>
    <col min="15899" max="15899" width="13.140625" style="1686" customWidth="1"/>
    <col min="15900" max="15905" width="9.140625" style="1686" customWidth="1"/>
    <col min="15906" max="15907" width="9.140625" style="1686"/>
    <col min="15908" max="15908" width="10.7109375" style="1686" customWidth="1"/>
    <col min="15909" max="15909" width="12.42578125" style="1686" bestFit="1" customWidth="1"/>
    <col min="15910" max="15911" width="10" style="1686" bestFit="1" customWidth="1"/>
    <col min="15912" max="15912" width="9.140625" style="1686"/>
    <col min="15913" max="15913" width="10.5703125" style="1686" customWidth="1"/>
    <col min="15914" max="16146" width="9.140625" style="1686"/>
    <col min="16147" max="16147" width="25.28515625" style="1686" customWidth="1"/>
    <col min="16148" max="16150" width="9.140625" style="1686" customWidth="1"/>
    <col min="16151" max="16151" width="11.85546875" style="1686" customWidth="1"/>
    <col min="16152" max="16152" width="9.140625" style="1686" customWidth="1"/>
    <col min="16153" max="16153" width="10.140625" style="1686" customWidth="1"/>
    <col min="16154" max="16154" width="9.140625" style="1686" customWidth="1"/>
    <col min="16155" max="16155" width="13.140625" style="1686" customWidth="1"/>
    <col min="16156" max="16161" width="9.140625" style="1686" customWidth="1"/>
    <col min="16162" max="16163" width="9.140625" style="1686"/>
    <col min="16164" max="16164" width="10.7109375" style="1686" customWidth="1"/>
    <col min="16165" max="16165" width="12.42578125" style="1686" bestFit="1" customWidth="1"/>
    <col min="16166" max="16167" width="10" style="1686" bestFit="1" customWidth="1"/>
    <col min="16168" max="16168" width="9.140625" style="1686"/>
    <col min="16169" max="16169" width="10.5703125" style="1686" customWidth="1"/>
    <col min="16170" max="16384" width="9.140625" style="1686"/>
  </cols>
  <sheetData>
    <row r="1" spans="1:43" ht="29.25" customHeight="1" x14ac:dyDescent="0.2">
      <c r="A1" s="1683" t="s">
        <v>859</v>
      </c>
      <c r="B1" s="1684"/>
      <c r="C1" s="1685"/>
      <c r="D1" s="1685"/>
      <c r="E1" s="1685"/>
      <c r="F1" s="1685"/>
      <c r="G1" s="1685"/>
      <c r="H1" s="1685"/>
      <c r="I1" s="1685"/>
      <c r="J1" s="1685"/>
      <c r="K1" s="1685"/>
      <c r="L1" s="1685"/>
      <c r="M1" s="1685"/>
      <c r="N1" s="1685"/>
      <c r="O1" s="1685"/>
      <c r="P1" s="1685"/>
      <c r="Q1" s="1685"/>
      <c r="R1" s="1685"/>
      <c r="S1" s="1685"/>
      <c r="T1" s="1685"/>
      <c r="U1" s="1685"/>
      <c r="V1" s="1685"/>
      <c r="W1" s="1684"/>
      <c r="X1" s="1684"/>
      <c r="Y1" s="1684"/>
      <c r="Z1" s="1684"/>
      <c r="AA1" s="1684"/>
      <c r="AB1" s="1684"/>
      <c r="AC1" s="1684"/>
      <c r="AD1" s="1684"/>
      <c r="AE1" s="1684"/>
      <c r="AF1" s="1684"/>
      <c r="AG1" s="1684"/>
      <c r="AH1" s="1684"/>
      <c r="AI1" s="1684"/>
      <c r="AJ1" s="1684"/>
      <c r="AK1" s="1684"/>
      <c r="AL1" s="1684"/>
      <c r="AM1" s="1684"/>
      <c r="AN1" s="1684"/>
      <c r="AO1" s="1684"/>
      <c r="AP1" s="1684"/>
    </row>
    <row r="2" spans="1:43" ht="21" customHeight="1" x14ac:dyDescent="0.2">
      <c r="A2" s="1687" t="s">
        <v>676</v>
      </c>
      <c r="B2" s="1688" t="s">
        <v>246</v>
      </c>
      <c r="C2" s="1688" t="s">
        <v>652</v>
      </c>
      <c r="D2" s="1688"/>
      <c r="E2" s="1688"/>
      <c r="F2" s="1688"/>
      <c r="G2" s="1688"/>
      <c r="H2" s="1688"/>
      <c r="I2" s="1688"/>
      <c r="J2" s="1688"/>
      <c r="K2" s="1688"/>
      <c r="L2" s="1688"/>
      <c r="M2" s="1688"/>
      <c r="N2" s="1688"/>
      <c r="O2" s="1688"/>
      <c r="P2" s="1688"/>
      <c r="Q2" s="1688"/>
      <c r="R2" s="1688"/>
      <c r="S2" s="1688"/>
      <c r="T2" s="1688"/>
      <c r="U2" s="1688"/>
      <c r="V2" s="1688"/>
      <c r="W2" s="1688" t="s">
        <v>755</v>
      </c>
      <c r="X2" s="1688"/>
      <c r="Y2" s="1688"/>
      <c r="Z2" s="1688"/>
      <c r="AA2" s="1688"/>
      <c r="AB2" s="1688"/>
      <c r="AC2" s="1688"/>
      <c r="AD2" s="1688"/>
      <c r="AE2" s="1688"/>
      <c r="AF2" s="1688"/>
      <c r="AG2" s="1688"/>
      <c r="AH2" s="1688"/>
      <c r="AI2" s="1688"/>
      <c r="AJ2" s="1688"/>
      <c r="AK2" s="1688"/>
      <c r="AL2" s="1688"/>
      <c r="AM2" s="1688"/>
      <c r="AN2" s="1688"/>
      <c r="AO2" s="1688"/>
      <c r="AP2" s="1688"/>
      <c r="AQ2" s="1689"/>
    </row>
    <row r="3" spans="1:43" s="1694" customFormat="1" ht="24.75" customHeight="1" x14ac:dyDescent="0.2">
      <c r="A3" s="1687"/>
      <c r="B3" s="1688"/>
      <c r="C3" s="1690" t="s">
        <v>860</v>
      </c>
      <c r="D3" s="1690"/>
      <c r="E3" s="1690" t="s">
        <v>568</v>
      </c>
      <c r="F3" s="1690"/>
      <c r="G3" s="1690" t="s">
        <v>569</v>
      </c>
      <c r="H3" s="1690"/>
      <c r="I3" s="1690" t="s">
        <v>861</v>
      </c>
      <c r="J3" s="1690"/>
      <c r="K3" s="1690" t="s">
        <v>862</v>
      </c>
      <c r="L3" s="1690"/>
      <c r="M3" s="1690" t="s">
        <v>863</v>
      </c>
      <c r="N3" s="1690"/>
      <c r="O3" s="1690" t="s">
        <v>864</v>
      </c>
      <c r="P3" s="1690"/>
      <c r="Q3" s="1690" t="s">
        <v>865</v>
      </c>
      <c r="R3" s="1690"/>
      <c r="S3" s="1691" t="s">
        <v>866</v>
      </c>
      <c r="T3" s="1692"/>
      <c r="U3" s="1692"/>
      <c r="V3" s="1693"/>
      <c r="W3" s="1687" t="s">
        <v>860</v>
      </c>
      <c r="X3" s="1687"/>
      <c r="Y3" s="1687" t="s">
        <v>568</v>
      </c>
      <c r="Z3" s="1687"/>
      <c r="AA3" s="1687" t="s">
        <v>569</v>
      </c>
      <c r="AB3" s="1687"/>
      <c r="AC3" s="1687" t="s">
        <v>570</v>
      </c>
      <c r="AD3" s="1687"/>
      <c r="AE3" s="1687" t="s">
        <v>862</v>
      </c>
      <c r="AF3" s="1687"/>
      <c r="AG3" s="1687" t="s">
        <v>867</v>
      </c>
      <c r="AH3" s="1687"/>
      <c r="AI3" s="1687" t="s">
        <v>864</v>
      </c>
      <c r="AJ3" s="1687"/>
      <c r="AK3" s="1687" t="s">
        <v>865</v>
      </c>
      <c r="AL3" s="1687"/>
      <c r="AM3" s="1687" t="s">
        <v>868</v>
      </c>
      <c r="AN3" s="1687"/>
      <c r="AO3" s="1687"/>
      <c r="AP3" s="1687"/>
    </row>
    <row r="4" spans="1:43" s="1694" customFormat="1" ht="16.5" customHeight="1" x14ac:dyDescent="0.2">
      <c r="A4" s="1687"/>
      <c r="B4" s="1688"/>
      <c r="C4" s="1687" t="s">
        <v>564</v>
      </c>
      <c r="D4" s="1695" t="s">
        <v>869</v>
      </c>
      <c r="E4" s="1687" t="s">
        <v>564</v>
      </c>
      <c r="F4" s="1695" t="s">
        <v>869</v>
      </c>
      <c r="G4" s="1687" t="s">
        <v>564</v>
      </c>
      <c r="H4" s="1695" t="s">
        <v>869</v>
      </c>
      <c r="I4" s="1687" t="s">
        <v>564</v>
      </c>
      <c r="J4" s="1695" t="s">
        <v>869</v>
      </c>
      <c r="K4" s="1687" t="s">
        <v>564</v>
      </c>
      <c r="L4" s="1695" t="s">
        <v>869</v>
      </c>
      <c r="M4" s="1687" t="s">
        <v>564</v>
      </c>
      <c r="N4" s="1695" t="s">
        <v>869</v>
      </c>
      <c r="O4" s="1687" t="s">
        <v>564</v>
      </c>
      <c r="P4" s="1695" t="s">
        <v>869</v>
      </c>
      <c r="Q4" s="1687" t="s">
        <v>564</v>
      </c>
      <c r="R4" s="1695" t="s">
        <v>869</v>
      </c>
      <c r="S4" s="1687" t="s">
        <v>870</v>
      </c>
      <c r="T4" s="1687" t="s">
        <v>871</v>
      </c>
      <c r="U4" s="1696" t="s">
        <v>872</v>
      </c>
      <c r="V4" s="1696" t="s">
        <v>873</v>
      </c>
      <c r="W4" s="1687" t="s">
        <v>564</v>
      </c>
      <c r="X4" s="1695" t="s">
        <v>869</v>
      </c>
      <c r="Y4" s="1687" t="s">
        <v>564</v>
      </c>
      <c r="Z4" s="1695" t="s">
        <v>869</v>
      </c>
      <c r="AA4" s="1687" t="s">
        <v>564</v>
      </c>
      <c r="AB4" s="1695" t="s">
        <v>869</v>
      </c>
      <c r="AC4" s="1687" t="s">
        <v>564</v>
      </c>
      <c r="AD4" s="1695" t="s">
        <v>869</v>
      </c>
      <c r="AE4" s="1687" t="s">
        <v>564</v>
      </c>
      <c r="AF4" s="1695" t="s">
        <v>869</v>
      </c>
      <c r="AG4" s="1687" t="s">
        <v>564</v>
      </c>
      <c r="AH4" s="1695" t="s">
        <v>869</v>
      </c>
      <c r="AI4" s="1687" t="s">
        <v>564</v>
      </c>
      <c r="AJ4" s="1695" t="s">
        <v>869</v>
      </c>
      <c r="AK4" s="1687" t="s">
        <v>564</v>
      </c>
      <c r="AL4" s="1695" t="s">
        <v>869</v>
      </c>
      <c r="AM4" s="1687" t="s">
        <v>870</v>
      </c>
      <c r="AN4" s="1687" t="s">
        <v>871</v>
      </c>
      <c r="AO4" s="1687" t="s">
        <v>872</v>
      </c>
      <c r="AP4" s="1687" t="s">
        <v>873</v>
      </c>
    </row>
    <row r="5" spans="1:43" s="1694" customFormat="1" ht="23.25" customHeight="1" x14ac:dyDescent="0.2">
      <c r="A5" s="1687"/>
      <c r="B5" s="1688"/>
      <c r="C5" s="1687"/>
      <c r="D5" s="1695"/>
      <c r="E5" s="1687"/>
      <c r="F5" s="1695"/>
      <c r="G5" s="1687"/>
      <c r="H5" s="1695"/>
      <c r="I5" s="1687"/>
      <c r="J5" s="1695"/>
      <c r="K5" s="1687"/>
      <c r="L5" s="1695"/>
      <c r="M5" s="1687"/>
      <c r="N5" s="1695"/>
      <c r="O5" s="1687"/>
      <c r="P5" s="1695"/>
      <c r="Q5" s="1687"/>
      <c r="R5" s="1695"/>
      <c r="S5" s="1687"/>
      <c r="T5" s="1687"/>
      <c r="U5" s="1696"/>
      <c r="V5" s="1696"/>
      <c r="W5" s="1687"/>
      <c r="X5" s="1695"/>
      <c r="Y5" s="1687"/>
      <c r="Z5" s="1695"/>
      <c r="AA5" s="1687"/>
      <c r="AB5" s="1695"/>
      <c r="AC5" s="1687"/>
      <c r="AD5" s="1695"/>
      <c r="AE5" s="1687"/>
      <c r="AF5" s="1695"/>
      <c r="AG5" s="1687"/>
      <c r="AH5" s="1695"/>
      <c r="AI5" s="1687"/>
      <c r="AJ5" s="1695"/>
      <c r="AK5" s="1687"/>
      <c r="AL5" s="1695"/>
      <c r="AM5" s="1687"/>
      <c r="AN5" s="1687"/>
      <c r="AO5" s="1687"/>
      <c r="AP5" s="1687"/>
    </row>
    <row r="6" spans="1:43" s="1660" customFormat="1" x14ac:dyDescent="0.2">
      <c r="A6" s="1697"/>
      <c r="B6" s="1698" t="s">
        <v>703</v>
      </c>
      <c r="C6" s="1699"/>
      <c r="D6" s="1700"/>
      <c r="E6" s="1699"/>
      <c r="F6" s="1700"/>
      <c r="G6" s="1701"/>
      <c r="H6" s="1701"/>
      <c r="I6" s="1702"/>
      <c r="J6" s="1702"/>
      <c r="K6" s="1702"/>
      <c r="L6" s="1702"/>
      <c r="M6" s="1703"/>
      <c r="N6" s="1703"/>
      <c r="O6" s="1703"/>
      <c r="P6" s="1703"/>
      <c r="Q6" s="1702"/>
      <c r="R6" s="1702"/>
      <c r="S6" s="1704"/>
      <c r="T6" s="1704"/>
      <c r="U6" s="1704"/>
      <c r="V6" s="1704"/>
      <c r="W6" s="1699"/>
      <c r="X6" s="1700"/>
      <c r="Y6" s="1699"/>
      <c r="Z6" s="1700"/>
      <c r="AA6" s="1701"/>
      <c r="AB6" s="1701"/>
      <c r="AC6" s="1702"/>
      <c r="AD6" s="1702"/>
      <c r="AE6" s="1702"/>
      <c r="AF6" s="1702"/>
      <c r="AG6" s="1702"/>
      <c r="AH6" s="1702"/>
      <c r="AI6" s="1702"/>
      <c r="AJ6" s="1702"/>
      <c r="AK6" s="1702"/>
      <c r="AL6" s="1702"/>
      <c r="AM6" s="1704"/>
      <c r="AN6" s="1704"/>
      <c r="AO6" s="1704"/>
      <c r="AP6" s="1704"/>
    </row>
    <row r="7" spans="1:43" s="1660" customFormat="1" x14ac:dyDescent="0.2">
      <c r="A7" s="1705">
        <v>1</v>
      </c>
      <c r="B7" s="1706" t="s">
        <v>297</v>
      </c>
      <c r="C7" s="1707">
        <v>5875</v>
      </c>
      <c r="D7" s="1708">
        <v>349.68999999999977</v>
      </c>
      <c r="E7" s="1707">
        <v>941101</v>
      </c>
      <c r="F7" s="1708">
        <v>18755.650000000001</v>
      </c>
      <c r="G7" s="1709">
        <v>946976</v>
      </c>
      <c r="H7" s="1710">
        <v>19105.34</v>
      </c>
      <c r="I7" s="1707">
        <v>933889</v>
      </c>
      <c r="J7" s="1708">
        <v>18295.580000000002</v>
      </c>
      <c r="K7" s="1707">
        <v>6531</v>
      </c>
      <c r="L7" s="1708">
        <v>276.93</v>
      </c>
      <c r="M7" s="1711">
        <v>2934</v>
      </c>
      <c r="N7" s="1711">
        <v>3.92</v>
      </c>
      <c r="O7" s="1712">
        <v>1897</v>
      </c>
      <c r="P7" s="1712">
        <v>236.49</v>
      </c>
      <c r="Q7" s="1707">
        <v>1725</v>
      </c>
      <c r="R7" s="1708">
        <v>292.41999999999837</v>
      </c>
      <c r="S7" s="1713">
        <v>792</v>
      </c>
      <c r="T7" s="1713">
        <v>933</v>
      </c>
      <c r="U7" s="1714">
        <v>0</v>
      </c>
      <c r="V7" s="1714">
        <v>0</v>
      </c>
      <c r="W7" s="1707">
        <v>1725</v>
      </c>
      <c r="X7" s="1708">
        <v>292.42</v>
      </c>
      <c r="Y7" s="1707">
        <v>1365379</v>
      </c>
      <c r="Z7" s="1708">
        <v>29293.46</v>
      </c>
      <c r="AA7" s="1709">
        <v>1367104</v>
      </c>
      <c r="AB7" s="1710">
        <v>29585.879999999997</v>
      </c>
      <c r="AC7" s="1707">
        <v>1349865</v>
      </c>
      <c r="AD7" s="1708">
        <v>28408.38</v>
      </c>
      <c r="AE7" s="1707">
        <v>8713</v>
      </c>
      <c r="AF7" s="1708">
        <v>347.18999999999994</v>
      </c>
      <c r="AG7" s="1715">
        <v>3619</v>
      </c>
      <c r="AH7" s="1716">
        <v>8.5</v>
      </c>
      <c r="AI7" s="1715">
        <v>2625</v>
      </c>
      <c r="AJ7" s="1716">
        <v>461.66</v>
      </c>
      <c r="AK7" s="1715">
        <v>2282</v>
      </c>
      <c r="AL7" s="1716">
        <v>360.1499999999964</v>
      </c>
      <c r="AM7" s="1713">
        <v>1211</v>
      </c>
      <c r="AN7" s="1713">
        <v>1071</v>
      </c>
      <c r="AO7" s="1713" t="s">
        <v>121</v>
      </c>
      <c r="AP7" s="1713" t="s">
        <v>121</v>
      </c>
    </row>
    <row r="8" spans="1:43" s="1660" customFormat="1" x14ac:dyDescent="0.2">
      <c r="A8" s="1705"/>
      <c r="B8" s="1706"/>
      <c r="C8" s="1699"/>
      <c r="D8" s="1700"/>
      <c r="E8" s="1699"/>
      <c r="F8" s="1700"/>
      <c r="G8" s="1701">
        <v>1</v>
      </c>
      <c r="H8" s="1701">
        <v>0.99999999999999978</v>
      </c>
      <c r="I8" s="1702">
        <v>0.98618021998445604</v>
      </c>
      <c r="J8" s="1702">
        <v>0.95761603823852393</v>
      </c>
      <c r="K8" s="1702">
        <v>6.8966900956307234E-3</v>
      </c>
      <c r="L8" s="1702">
        <v>1.4494900378637595E-2</v>
      </c>
      <c r="M8" s="1711">
        <v>3.0982833778258373E-3</v>
      </c>
      <c r="N8" s="1711">
        <v>2.0517823812609459E-4</v>
      </c>
      <c r="O8" s="1712">
        <v>2.0032186665765554E-3</v>
      </c>
      <c r="P8" s="1712">
        <v>1.2378214677153089E-2</v>
      </c>
      <c r="Q8" s="1702">
        <v>1.8215878755111006E-3</v>
      </c>
      <c r="R8" s="1702">
        <v>1.5305668467559246E-2</v>
      </c>
      <c r="S8" s="1704">
        <v>0.45913043478260868</v>
      </c>
      <c r="T8" s="1704">
        <v>0.54086956521739127</v>
      </c>
      <c r="U8" s="1704" t="s">
        <v>191</v>
      </c>
      <c r="V8" s="1704" t="s">
        <v>191</v>
      </c>
      <c r="W8" s="1699"/>
      <c r="X8" s="1700"/>
      <c r="Y8" s="1699"/>
      <c r="Z8" s="1700"/>
      <c r="AA8" s="1701">
        <v>0.99999999999999989</v>
      </c>
      <c r="AB8" s="1701">
        <v>1</v>
      </c>
      <c r="AC8" s="1702">
        <v>0.98739013271850573</v>
      </c>
      <c r="AD8" s="1702">
        <v>0.96020060920952843</v>
      </c>
      <c r="AE8" s="1702">
        <v>6.3733263892139878E-3</v>
      </c>
      <c r="AF8" s="1702">
        <v>1.173498979918799E-2</v>
      </c>
      <c r="AG8" s="1702">
        <v>2.6472016759515006E-3</v>
      </c>
      <c r="AH8" s="1702">
        <v>2.8729921165096328E-4</v>
      </c>
      <c r="AI8" s="1702">
        <v>1.9201172697907401E-3</v>
      </c>
      <c r="AJ8" s="1702">
        <v>1.5604065182445141E-2</v>
      </c>
      <c r="AK8" s="1702">
        <v>1.6692219465380834E-3</v>
      </c>
      <c r="AL8" s="1702">
        <v>1.2173036597187457E-2</v>
      </c>
      <c r="AM8" s="1704">
        <v>0.53067484662576692</v>
      </c>
      <c r="AN8" s="1704">
        <v>0.46932515337423314</v>
      </c>
      <c r="AO8" s="1704" t="s">
        <v>121</v>
      </c>
      <c r="AP8" s="1704" t="s">
        <v>121</v>
      </c>
    </row>
    <row r="9" spans="1:43" s="1660" customFormat="1" x14ac:dyDescent="0.2">
      <c r="A9" s="1697"/>
      <c r="B9" s="1698" t="s">
        <v>174</v>
      </c>
      <c r="C9" s="1699"/>
      <c r="D9" s="1700"/>
      <c r="E9" s="1699"/>
      <c r="F9" s="1700"/>
      <c r="G9" s="1701"/>
      <c r="H9" s="1701"/>
      <c r="I9" s="1702"/>
      <c r="J9" s="1702"/>
      <c r="K9" s="1702"/>
      <c r="L9" s="1702"/>
      <c r="M9" s="1703"/>
      <c r="N9" s="1703"/>
      <c r="O9" s="1703"/>
      <c r="P9" s="1703"/>
      <c r="Q9" s="1702"/>
      <c r="R9" s="1702"/>
      <c r="S9" s="1704"/>
      <c r="T9" s="1704"/>
      <c r="U9" s="1704"/>
      <c r="V9" s="1704"/>
      <c r="W9" s="1699"/>
      <c r="X9" s="1700"/>
      <c r="Y9" s="1699"/>
      <c r="Z9" s="1700"/>
      <c r="AA9" s="1701"/>
      <c r="AB9" s="1701"/>
      <c r="AC9" s="1702"/>
      <c r="AD9" s="1702"/>
      <c r="AE9" s="1702"/>
      <c r="AF9" s="1702"/>
      <c r="AG9" s="1702"/>
      <c r="AH9" s="1702"/>
      <c r="AI9" s="1702"/>
      <c r="AJ9" s="1702"/>
      <c r="AK9" s="1702"/>
      <c r="AL9" s="1702"/>
      <c r="AM9" s="1704"/>
      <c r="AN9" s="1704"/>
      <c r="AO9" s="1704"/>
      <c r="AP9" s="1704"/>
    </row>
    <row r="10" spans="1:43" s="1660" customFormat="1" x14ac:dyDescent="0.2">
      <c r="A10" s="1705">
        <v>2</v>
      </c>
      <c r="B10" s="1706" t="s">
        <v>845</v>
      </c>
      <c r="C10" s="1707">
        <v>19</v>
      </c>
      <c r="D10" s="1708">
        <v>3.8028826960000002</v>
      </c>
      <c r="E10" s="1707">
        <v>6455</v>
      </c>
      <c r="F10" s="1708">
        <v>468.84635742596356</v>
      </c>
      <c r="G10" s="1709">
        <v>6474</v>
      </c>
      <c r="H10" s="1710">
        <v>472.64924012196354</v>
      </c>
      <c r="I10" s="1707">
        <v>6347</v>
      </c>
      <c r="J10" s="1708">
        <v>440.26428788438358</v>
      </c>
      <c r="K10" s="1707">
        <v>116</v>
      </c>
      <c r="L10" s="1708">
        <v>28.747044714000001</v>
      </c>
      <c r="M10" s="1711">
        <v>0</v>
      </c>
      <c r="N10" s="1711">
        <v>0</v>
      </c>
      <c r="O10" s="1712">
        <v>0</v>
      </c>
      <c r="P10" s="1712">
        <v>0</v>
      </c>
      <c r="Q10" s="1707">
        <v>11</v>
      </c>
      <c r="R10" s="1708">
        <v>3.6379075235799654</v>
      </c>
      <c r="S10" s="1713">
        <v>10</v>
      </c>
      <c r="T10" s="1713">
        <v>1</v>
      </c>
      <c r="U10" s="1714">
        <v>0</v>
      </c>
      <c r="V10" s="1714">
        <v>0</v>
      </c>
      <c r="W10" s="1707">
        <v>11</v>
      </c>
      <c r="X10" s="1708">
        <v>3.6379075244400205</v>
      </c>
      <c r="Y10" s="1707">
        <v>9997</v>
      </c>
      <c r="Z10" s="1708">
        <v>876.68504492259012</v>
      </c>
      <c r="AA10" s="1709">
        <v>10008</v>
      </c>
      <c r="AB10" s="1710">
        <v>880.32295244703016</v>
      </c>
      <c r="AC10" s="1707">
        <v>9815</v>
      </c>
      <c r="AD10" s="1708">
        <v>846.43431385759004</v>
      </c>
      <c r="AE10" s="1707">
        <v>186</v>
      </c>
      <c r="AF10" s="1708">
        <v>32.980993275080003</v>
      </c>
      <c r="AG10" s="1715" t="s">
        <v>121</v>
      </c>
      <c r="AH10" s="1716" t="s">
        <v>121</v>
      </c>
      <c r="AI10" s="1715" t="s">
        <v>121</v>
      </c>
      <c r="AJ10" s="1716" t="s">
        <v>121</v>
      </c>
      <c r="AK10" s="1715">
        <v>7</v>
      </c>
      <c r="AL10" s="1716">
        <v>0.90764531436011708</v>
      </c>
      <c r="AM10" s="1713">
        <v>7</v>
      </c>
      <c r="AN10" s="1713" t="s">
        <v>121</v>
      </c>
      <c r="AO10" s="1713" t="s">
        <v>121</v>
      </c>
      <c r="AP10" s="1713" t="s">
        <v>121</v>
      </c>
    </row>
    <row r="11" spans="1:43" s="1660" customFormat="1" x14ac:dyDescent="0.2">
      <c r="A11" s="1705"/>
      <c r="B11" s="1706"/>
      <c r="C11" s="1699"/>
      <c r="D11" s="1700"/>
      <c r="E11" s="1699"/>
      <c r="F11" s="1700"/>
      <c r="G11" s="1701">
        <v>1</v>
      </c>
      <c r="H11" s="1701">
        <v>1</v>
      </c>
      <c r="I11" s="1702">
        <v>0.98038307074451658</v>
      </c>
      <c r="J11" s="1702">
        <v>0.931482060080699</v>
      </c>
      <c r="K11" s="1702">
        <v>1.7917825146740809E-2</v>
      </c>
      <c r="L11" s="1702">
        <v>6.0821095801575908E-2</v>
      </c>
      <c r="M11" s="1711" t="s">
        <v>191</v>
      </c>
      <c r="N11" s="1711" t="s">
        <v>191</v>
      </c>
      <c r="O11" s="1712" t="s">
        <v>121</v>
      </c>
      <c r="P11" s="1712" t="s">
        <v>121</v>
      </c>
      <c r="Q11" s="1702">
        <v>1.699104108742663E-3</v>
      </c>
      <c r="R11" s="1702">
        <v>7.6968441177250827E-3</v>
      </c>
      <c r="S11" s="1704">
        <v>0.90909090909090906</v>
      </c>
      <c r="T11" s="1704">
        <v>9.0909090909090912E-2</v>
      </c>
      <c r="U11" s="1704" t="s">
        <v>191</v>
      </c>
      <c r="V11" s="1704" t="s">
        <v>191</v>
      </c>
      <c r="W11" s="1699"/>
      <c r="X11" s="1700"/>
      <c r="Y11" s="1699"/>
      <c r="Z11" s="1700"/>
      <c r="AA11" s="1701">
        <v>1</v>
      </c>
      <c r="AB11" s="1701">
        <v>1</v>
      </c>
      <c r="AC11" s="1702">
        <v>0.98071542765787367</v>
      </c>
      <c r="AD11" s="1702">
        <v>0.96150431100854516</v>
      </c>
      <c r="AE11" s="1702">
        <v>1.8585131894484411E-2</v>
      </c>
      <c r="AF11" s="1702">
        <v>3.7464652243137442E-2</v>
      </c>
      <c r="AG11" s="1702" t="s">
        <v>121</v>
      </c>
      <c r="AH11" s="1702" t="s">
        <v>121</v>
      </c>
      <c r="AI11" s="1702" t="s">
        <v>121</v>
      </c>
      <c r="AJ11" s="1702" t="s">
        <v>121</v>
      </c>
      <c r="AK11" s="1702">
        <v>6.9944044764188652E-4</v>
      </c>
      <c r="AL11" s="1702">
        <v>1.0310367483173522E-3</v>
      </c>
      <c r="AM11" s="1704">
        <v>1</v>
      </c>
      <c r="AN11" s="1704" t="s">
        <v>121</v>
      </c>
      <c r="AO11" s="1704" t="s">
        <v>121</v>
      </c>
      <c r="AP11" s="1704" t="s">
        <v>121</v>
      </c>
    </row>
    <row r="12" spans="1:43" s="1660" customFormat="1" x14ac:dyDescent="0.2">
      <c r="A12" s="1705">
        <v>3</v>
      </c>
      <c r="B12" s="1706" t="s">
        <v>90</v>
      </c>
      <c r="C12" s="1707">
        <v>0</v>
      </c>
      <c r="D12" s="1708">
        <v>0</v>
      </c>
      <c r="E12" s="1707">
        <v>401</v>
      </c>
      <c r="F12" s="1708">
        <v>107.44</v>
      </c>
      <c r="G12" s="1709">
        <v>401</v>
      </c>
      <c r="H12" s="1710">
        <v>107.44</v>
      </c>
      <c r="I12" s="1707">
        <v>398</v>
      </c>
      <c r="J12" s="1708">
        <v>105.98</v>
      </c>
      <c r="K12" s="1707">
        <v>3</v>
      </c>
      <c r="L12" s="1708">
        <v>1.46</v>
      </c>
      <c r="M12" s="1711">
        <v>0</v>
      </c>
      <c r="N12" s="1711">
        <v>0</v>
      </c>
      <c r="O12" s="1712">
        <v>0</v>
      </c>
      <c r="P12" s="1712">
        <v>0</v>
      </c>
      <c r="Q12" s="1707">
        <v>0</v>
      </c>
      <c r="R12" s="1708">
        <v>-6.2172489379008798E-15</v>
      </c>
      <c r="S12" s="1714">
        <v>0</v>
      </c>
      <c r="T12" s="1714">
        <v>0</v>
      </c>
      <c r="U12" s="1714">
        <v>0</v>
      </c>
      <c r="V12" s="1714">
        <v>0</v>
      </c>
      <c r="W12" s="1714">
        <v>0</v>
      </c>
      <c r="X12" s="1714">
        <v>0</v>
      </c>
      <c r="Y12" s="1707">
        <v>720</v>
      </c>
      <c r="Z12" s="1708">
        <v>276.48</v>
      </c>
      <c r="AA12" s="1709">
        <v>720</v>
      </c>
      <c r="AB12" s="1710">
        <v>276.48</v>
      </c>
      <c r="AC12" s="1707">
        <v>713</v>
      </c>
      <c r="AD12" s="1708">
        <v>273.04000000000002</v>
      </c>
      <c r="AE12" s="1707">
        <v>6</v>
      </c>
      <c r="AF12" s="1708">
        <v>3.42</v>
      </c>
      <c r="AG12" s="1715" t="s">
        <v>121</v>
      </c>
      <c r="AH12" s="1716" t="s">
        <v>121</v>
      </c>
      <c r="AI12" s="1715" t="s">
        <v>121</v>
      </c>
      <c r="AJ12" s="1716" t="s">
        <v>121</v>
      </c>
      <c r="AK12" s="1715">
        <v>1</v>
      </c>
      <c r="AL12" s="1716">
        <v>1.9999999999997797E-2</v>
      </c>
      <c r="AM12" s="1713">
        <v>1</v>
      </c>
      <c r="AN12" s="1713" t="s">
        <v>121</v>
      </c>
      <c r="AO12" s="1713" t="s">
        <v>121</v>
      </c>
      <c r="AP12" s="1713" t="s">
        <v>121</v>
      </c>
    </row>
    <row r="13" spans="1:43" s="1660" customFormat="1" x14ac:dyDescent="0.2">
      <c r="A13" s="1705"/>
      <c r="B13" s="1706"/>
      <c r="C13" s="1699"/>
      <c r="D13" s="1700"/>
      <c r="E13" s="1699"/>
      <c r="F13" s="1700"/>
      <c r="G13" s="1701">
        <v>1</v>
      </c>
      <c r="H13" s="1701">
        <v>0.99999999999999989</v>
      </c>
      <c r="I13" s="1702">
        <v>0.99251870324189528</v>
      </c>
      <c r="J13" s="1702">
        <v>0.98641102010424431</v>
      </c>
      <c r="K13" s="1702">
        <v>7.481296758104738E-3</v>
      </c>
      <c r="L13" s="1702">
        <v>1.3588979895755771E-2</v>
      </c>
      <c r="M13" s="1711" t="s">
        <v>191</v>
      </c>
      <c r="N13" s="1711" t="s">
        <v>191</v>
      </c>
      <c r="O13" s="1712" t="s">
        <v>121</v>
      </c>
      <c r="P13" s="1712" t="s">
        <v>121</v>
      </c>
      <c r="Q13" s="1702" t="s">
        <v>191</v>
      </c>
      <c r="R13" s="1702">
        <v>-5.7867171797290368E-17</v>
      </c>
      <c r="S13" s="1704" t="s">
        <v>191</v>
      </c>
      <c r="T13" s="1714" t="s">
        <v>191</v>
      </c>
      <c r="U13" s="1714" t="s">
        <v>191</v>
      </c>
      <c r="V13" s="1714" t="s">
        <v>191</v>
      </c>
      <c r="W13" s="1699"/>
      <c r="X13" s="1700"/>
      <c r="Y13" s="1699"/>
      <c r="Z13" s="1700"/>
      <c r="AA13" s="1701">
        <v>1</v>
      </c>
      <c r="AB13" s="1701">
        <v>0.99999999999999989</v>
      </c>
      <c r="AC13" s="1702">
        <v>0.99027777777777781</v>
      </c>
      <c r="AD13" s="1702">
        <v>0.98755787037037035</v>
      </c>
      <c r="AE13" s="1702">
        <v>8.3333333333333332E-3</v>
      </c>
      <c r="AF13" s="1702">
        <v>1.2369791666666666E-2</v>
      </c>
      <c r="AG13" s="1702" t="s">
        <v>121</v>
      </c>
      <c r="AH13" s="1702" t="s">
        <v>121</v>
      </c>
      <c r="AI13" s="1702" t="s">
        <v>121</v>
      </c>
      <c r="AJ13" s="1702" t="s">
        <v>121</v>
      </c>
      <c r="AK13" s="1702">
        <v>1.3888888888888889E-3</v>
      </c>
      <c r="AL13" s="1702">
        <v>7.233796296295499E-5</v>
      </c>
      <c r="AM13" s="1704">
        <v>1</v>
      </c>
      <c r="AN13" s="1704" t="s">
        <v>121</v>
      </c>
      <c r="AO13" s="1704" t="s">
        <v>121</v>
      </c>
      <c r="AP13" s="1704" t="s">
        <v>121</v>
      </c>
    </row>
    <row r="14" spans="1:43" s="1660" customFormat="1" x14ac:dyDescent="0.2">
      <c r="A14" s="1705">
        <v>4</v>
      </c>
      <c r="B14" s="1706" t="s">
        <v>655</v>
      </c>
      <c r="C14" s="1707">
        <v>5</v>
      </c>
      <c r="D14" s="1708">
        <v>1.2549999999999999</v>
      </c>
      <c r="E14" s="1707">
        <v>1800</v>
      </c>
      <c r="F14" s="1708">
        <v>87.051682554099997</v>
      </c>
      <c r="G14" s="1709">
        <v>1805</v>
      </c>
      <c r="H14" s="1710">
        <v>88.306682554099993</v>
      </c>
      <c r="I14" s="1707">
        <v>1716</v>
      </c>
      <c r="J14" s="1708">
        <v>73.848647011099999</v>
      </c>
      <c r="K14" s="1707">
        <v>38</v>
      </c>
      <c r="L14" s="1708">
        <v>7.7110335000000001</v>
      </c>
      <c r="M14" s="1717">
        <v>1</v>
      </c>
      <c r="N14" s="1718">
        <v>4.8500500000000002E-2</v>
      </c>
      <c r="O14" s="1712">
        <v>0</v>
      </c>
      <c r="P14" s="1712">
        <v>0</v>
      </c>
      <c r="Q14" s="1707">
        <v>50</v>
      </c>
      <c r="R14" s="1708">
        <v>6.6985015429999937</v>
      </c>
      <c r="S14" s="1713">
        <v>50</v>
      </c>
      <c r="T14" s="1714">
        <v>0</v>
      </c>
      <c r="U14" s="1714">
        <v>0</v>
      </c>
      <c r="V14" s="1714">
        <v>0</v>
      </c>
      <c r="W14" s="1707">
        <v>50</v>
      </c>
      <c r="X14" s="1708">
        <v>6.6985015429999999</v>
      </c>
      <c r="Y14" s="1707">
        <v>2644</v>
      </c>
      <c r="Z14" s="1708">
        <v>128.03275791719989</v>
      </c>
      <c r="AA14" s="1709">
        <v>2694</v>
      </c>
      <c r="AB14" s="1710">
        <v>134.73125946019988</v>
      </c>
      <c r="AC14" s="1707">
        <v>2614</v>
      </c>
      <c r="AD14" s="1708">
        <v>122.6292489601999</v>
      </c>
      <c r="AE14" s="1707">
        <v>57</v>
      </c>
      <c r="AF14" s="1708">
        <v>8.6695373999999994</v>
      </c>
      <c r="AG14" s="1715" t="s">
        <v>121</v>
      </c>
      <c r="AH14" s="1716" t="s">
        <v>121</v>
      </c>
      <c r="AI14" s="1715" t="s">
        <v>121</v>
      </c>
      <c r="AJ14" s="1716" t="s">
        <v>121</v>
      </c>
      <c r="AK14" s="1715">
        <v>23</v>
      </c>
      <c r="AL14" s="1716">
        <v>3.432473099999978</v>
      </c>
      <c r="AM14" s="1713">
        <v>22</v>
      </c>
      <c r="AN14" s="1713">
        <v>1</v>
      </c>
      <c r="AO14" s="1713" t="s">
        <v>121</v>
      </c>
      <c r="AP14" s="1713" t="s">
        <v>121</v>
      </c>
    </row>
    <row r="15" spans="1:43" s="1660" customFormat="1" x14ac:dyDescent="0.2">
      <c r="A15" s="1705"/>
      <c r="B15" s="1706"/>
      <c r="C15" s="1699"/>
      <c r="D15" s="1700"/>
      <c r="E15" s="1699"/>
      <c r="F15" s="1700"/>
      <c r="G15" s="1701">
        <v>0.99999999999999989</v>
      </c>
      <c r="H15" s="1701">
        <v>0.99999999999999989</v>
      </c>
      <c r="I15" s="1702">
        <v>0.95069252077562327</v>
      </c>
      <c r="J15" s="1702">
        <v>0.8362747288786162</v>
      </c>
      <c r="K15" s="1702">
        <v>2.1052631578947368E-2</v>
      </c>
      <c r="L15" s="1702">
        <v>8.7321064238552168E-2</v>
      </c>
      <c r="M15" s="1703">
        <v>5.54016620498615E-4</v>
      </c>
      <c r="N15" s="1703">
        <v>5.4922797003824451E-4</v>
      </c>
      <c r="O15" s="1712" t="s">
        <v>121</v>
      </c>
      <c r="P15" s="1712" t="s">
        <v>121</v>
      </c>
      <c r="Q15" s="1702">
        <v>2.7700831024930747E-2</v>
      </c>
      <c r="R15" s="1702">
        <v>7.5854978912793372E-2</v>
      </c>
      <c r="S15" s="1704">
        <v>1</v>
      </c>
      <c r="T15" s="1704" t="s">
        <v>191</v>
      </c>
      <c r="U15" s="1714" t="s">
        <v>191</v>
      </c>
      <c r="V15" s="1714" t="s">
        <v>191</v>
      </c>
      <c r="W15" s="1699"/>
      <c r="X15" s="1700"/>
      <c r="Y15" s="1699"/>
      <c r="Z15" s="1700"/>
      <c r="AA15" s="1701">
        <v>1</v>
      </c>
      <c r="AB15" s="1701">
        <v>1</v>
      </c>
      <c r="AC15" s="1702">
        <v>0.97030438010393472</v>
      </c>
      <c r="AD15" s="1702">
        <v>0.91017666910792183</v>
      </c>
      <c r="AE15" s="1702">
        <v>2.1158129175946547E-2</v>
      </c>
      <c r="AF15" s="1702">
        <v>6.4346889019923498E-2</v>
      </c>
      <c r="AG15" s="1702" t="s">
        <v>121</v>
      </c>
      <c r="AH15" s="1702" t="s">
        <v>121</v>
      </c>
      <c r="AI15" s="1702" t="s">
        <v>121</v>
      </c>
      <c r="AJ15" s="1702" t="s">
        <v>121</v>
      </c>
      <c r="AK15" s="1702">
        <v>8.5374907201187823E-3</v>
      </c>
      <c r="AL15" s="1702">
        <v>2.5476441872154719E-2</v>
      </c>
      <c r="AM15" s="1704">
        <v>0.95652173913043481</v>
      </c>
      <c r="AN15" s="1704">
        <v>4.3478260869565216E-2</v>
      </c>
      <c r="AO15" s="1704" t="s">
        <v>121</v>
      </c>
      <c r="AP15" s="1704" t="s">
        <v>121</v>
      </c>
    </row>
    <row r="16" spans="1:43" s="1660" customFormat="1" x14ac:dyDescent="0.2">
      <c r="A16" s="1705">
        <v>5</v>
      </c>
      <c r="B16" s="1706" t="s">
        <v>333</v>
      </c>
      <c r="C16" s="1707">
        <v>5</v>
      </c>
      <c r="D16" s="1708">
        <v>0.77835920000000003</v>
      </c>
      <c r="E16" s="1707">
        <v>1050</v>
      </c>
      <c r="F16" s="1708">
        <v>116.37125080000001</v>
      </c>
      <c r="G16" s="1709">
        <v>1055</v>
      </c>
      <c r="H16" s="1710">
        <v>117.14961000000001</v>
      </c>
      <c r="I16" s="1707">
        <v>1034</v>
      </c>
      <c r="J16" s="1708">
        <v>111.5721176</v>
      </c>
      <c r="K16" s="1707">
        <v>21</v>
      </c>
      <c r="L16" s="1708">
        <v>5.5774924000000006</v>
      </c>
      <c r="M16" s="1711">
        <v>0</v>
      </c>
      <c r="N16" s="1711">
        <v>0</v>
      </c>
      <c r="O16" s="1712">
        <v>0</v>
      </c>
      <c r="P16" s="1712">
        <v>0</v>
      </c>
      <c r="Q16" s="1707">
        <v>0</v>
      </c>
      <c r="R16" s="1708">
        <v>1.0658141036401503E-14</v>
      </c>
      <c r="S16" s="1714">
        <v>0</v>
      </c>
      <c r="T16" s="1714">
        <v>0</v>
      </c>
      <c r="U16" s="1714">
        <v>0</v>
      </c>
      <c r="V16" s="1714">
        <v>0</v>
      </c>
      <c r="W16" s="1714">
        <v>0</v>
      </c>
      <c r="X16" s="1714">
        <v>1.0658141036401503E-14</v>
      </c>
      <c r="Y16" s="1707">
        <v>1672</v>
      </c>
      <c r="Z16" s="1708">
        <v>270.94913530000002</v>
      </c>
      <c r="AA16" s="1709">
        <v>1672</v>
      </c>
      <c r="AB16" s="1710">
        <v>270.94913530000002</v>
      </c>
      <c r="AC16" s="1707">
        <v>1645</v>
      </c>
      <c r="AD16" s="1708">
        <v>266.69920050000002</v>
      </c>
      <c r="AE16" s="1707">
        <v>27</v>
      </c>
      <c r="AF16" s="1708">
        <v>4.2499348000000001</v>
      </c>
      <c r="AG16" s="1715" t="s">
        <v>121</v>
      </c>
      <c r="AH16" s="1716" t="s">
        <v>121</v>
      </c>
      <c r="AI16" s="1715" t="s">
        <v>121</v>
      </c>
      <c r="AJ16" s="1716" t="s">
        <v>121</v>
      </c>
      <c r="AK16" s="1715" t="s">
        <v>121</v>
      </c>
      <c r="AL16" s="1716" t="s">
        <v>121</v>
      </c>
      <c r="AM16" s="1713" t="s">
        <v>121</v>
      </c>
      <c r="AN16" s="1713" t="s">
        <v>121</v>
      </c>
      <c r="AO16" s="1713" t="s">
        <v>121</v>
      </c>
      <c r="AP16" s="1713" t="s">
        <v>121</v>
      </c>
    </row>
    <row r="17" spans="1:42" s="1660" customFormat="1" x14ac:dyDescent="0.2">
      <c r="A17" s="1705"/>
      <c r="B17" s="1706"/>
      <c r="C17" s="1699"/>
      <c r="D17" s="1700"/>
      <c r="E17" s="1699"/>
      <c r="F17" s="1700"/>
      <c r="G17" s="1701">
        <v>1</v>
      </c>
      <c r="H17" s="1701">
        <v>1</v>
      </c>
      <c r="I17" s="1702">
        <v>0.98009478672985784</v>
      </c>
      <c r="J17" s="1702">
        <v>0.95239000454205514</v>
      </c>
      <c r="K17" s="1702">
        <v>1.9905213270142181E-2</v>
      </c>
      <c r="L17" s="1702">
        <v>4.7609995457944761E-2</v>
      </c>
      <c r="M17" s="1711" t="s">
        <v>191</v>
      </c>
      <c r="N17" s="1711" t="s">
        <v>191</v>
      </c>
      <c r="O17" s="1712" t="s">
        <v>121</v>
      </c>
      <c r="P17" s="1712" t="s">
        <v>121</v>
      </c>
      <c r="Q17" s="1702" t="s">
        <v>191</v>
      </c>
      <c r="R17" s="1702">
        <v>9.0978886198609636E-17</v>
      </c>
      <c r="S17" s="1714" t="s">
        <v>191</v>
      </c>
      <c r="T17" s="1714" t="s">
        <v>191</v>
      </c>
      <c r="U17" s="1714" t="s">
        <v>191</v>
      </c>
      <c r="V17" s="1714" t="s">
        <v>191</v>
      </c>
      <c r="W17" s="1699"/>
      <c r="X17" s="1700"/>
      <c r="Y17" s="1699"/>
      <c r="Z17" s="1700"/>
      <c r="AA17" s="1701">
        <v>1</v>
      </c>
      <c r="AB17" s="1701">
        <v>1</v>
      </c>
      <c r="AC17" s="1702">
        <v>0.98385167464114831</v>
      </c>
      <c r="AD17" s="1702">
        <v>0.98431463973747546</v>
      </c>
      <c r="AE17" s="1702">
        <v>1.6148325358851676E-2</v>
      </c>
      <c r="AF17" s="1702">
        <v>1.5685360262524522E-2</v>
      </c>
      <c r="AG17" s="1702" t="s">
        <v>121</v>
      </c>
      <c r="AH17" s="1702" t="s">
        <v>121</v>
      </c>
      <c r="AI17" s="1702" t="s">
        <v>121</v>
      </c>
      <c r="AJ17" s="1702" t="s">
        <v>121</v>
      </c>
      <c r="AK17" s="1702" t="s">
        <v>121</v>
      </c>
      <c r="AL17" s="1702" t="s">
        <v>121</v>
      </c>
      <c r="AM17" s="1704" t="s">
        <v>121</v>
      </c>
      <c r="AN17" s="1704" t="s">
        <v>121</v>
      </c>
      <c r="AO17" s="1704" t="s">
        <v>121</v>
      </c>
      <c r="AP17" s="1704" t="s">
        <v>121</v>
      </c>
    </row>
    <row r="18" spans="1:42" s="1660" customFormat="1" x14ac:dyDescent="0.2">
      <c r="A18" s="1705">
        <v>6</v>
      </c>
      <c r="B18" s="1719" t="s">
        <v>92</v>
      </c>
      <c r="C18" s="1707">
        <v>2</v>
      </c>
      <c r="D18" s="1708">
        <v>0.65000003499998704</v>
      </c>
      <c r="E18" s="1707">
        <v>14331</v>
      </c>
      <c r="F18" s="1708">
        <v>445.88634941785006</v>
      </c>
      <c r="G18" s="1709">
        <v>14333</v>
      </c>
      <c r="H18" s="1710">
        <v>446.53634945285006</v>
      </c>
      <c r="I18" s="1707">
        <v>14115</v>
      </c>
      <c r="J18" s="1708">
        <v>410.67680544220002</v>
      </c>
      <c r="K18" s="1707">
        <v>213</v>
      </c>
      <c r="L18" s="1708">
        <v>32.159544002999993</v>
      </c>
      <c r="M18" s="1711">
        <v>0</v>
      </c>
      <c r="N18" s="1711">
        <v>0</v>
      </c>
      <c r="O18" s="1712">
        <v>0</v>
      </c>
      <c r="P18" s="1712">
        <v>0</v>
      </c>
      <c r="Q18" s="1707">
        <v>5</v>
      </c>
      <c r="R18" s="1708">
        <v>3.700000007650047</v>
      </c>
      <c r="S18" s="1713">
        <v>5</v>
      </c>
      <c r="T18" s="1714">
        <v>0</v>
      </c>
      <c r="U18" s="1714">
        <v>0</v>
      </c>
      <c r="V18" s="1714">
        <v>0</v>
      </c>
      <c r="W18" s="1707">
        <v>5</v>
      </c>
      <c r="X18" s="1708">
        <v>3.7</v>
      </c>
      <c r="Y18" s="1707">
        <v>21045</v>
      </c>
      <c r="Z18" s="1708">
        <v>822.27377549141079</v>
      </c>
      <c r="AA18" s="1709">
        <v>21050</v>
      </c>
      <c r="AB18" s="1710">
        <v>825.97377549141083</v>
      </c>
      <c r="AC18" s="1707">
        <v>20844</v>
      </c>
      <c r="AD18" s="1708">
        <v>771.87803588840927</v>
      </c>
      <c r="AE18" s="1707">
        <v>195</v>
      </c>
      <c r="AF18" s="1708">
        <v>44.725080377000005</v>
      </c>
      <c r="AG18" s="1715" t="s">
        <v>121</v>
      </c>
      <c r="AH18" s="1716" t="s">
        <v>121</v>
      </c>
      <c r="AI18" s="1715" t="s">
        <v>121</v>
      </c>
      <c r="AJ18" s="1716" t="s">
        <v>121</v>
      </c>
      <c r="AK18" s="1715">
        <v>11</v>
      </c>
      <c r="AL18" s="1716">
        <v>9.3706592260015569</v>
      </c>
      <c r="AM18" s="1713">
        <v>11</v>
      </c>
      <c r="AN18" s="1713" t="s">
        <v>121</v>
      </c>
      <c r="AO18" s="1713" t="s">
        <v>121</v>
      </c>
      <c r="AP18" s="1713" t="s">
        <v>121</v>
      </c>
    </row>
    <row r="19" spans="1:42" s="1660" customFormat="1" x14ac:dyDescent="0.2">
      <c r="A19" s="1705"/>
      <c r="B19" s="1719"/>
      <c r="C19" s="1699"/>
      <c r="D19" s="1700"/>
      <c r="E19" s="1699"/>
      <c r="F19" s="1700"/>
      <c r="G19" s="1701">
        <v>1</v>
      </c>
      <c r="H19" s="1701">
        <v>1</v>
      </c>
      <c r="I19" s="1702">
        <v>0.98479034396148746</v>
      </c>
      <c r="J19" s="1702">
        <v>0.91969400911126398</v>
      </c>
      <c r="K19" s="1702">
        <v>1.4860810716528292E-2</v>
      </c>
      <c r="L19" s="1702">
        <v>7.2019991300609071E-2</v>
      </c>
      <c r="M19" s="1711" t="s">
        <v>191</v>
      </c>
      <c r="N19" s="1711" t="s">
        <v>191</v>
      </c>
      <c r="O19" s="1712" t="s">
        <v>121</v>
      </c>
      <c r="P19" s="1712" t="s">
        <v>121</v>
      </c>
      <c r="Q19" s="1702">
        <v>3.4884532198423222E-4</v>
      </c>
      <c r="R19" s="1702">
        <v>8.2859995881269938E-3</v>
      </c>
      <c r="S19" s="1704">
        <v>1</v>
      </c>
      <c r="T19" s="1714" t="s">
        <v>191</v>
      </c>
      <c r="U19" s="1714" t="s">
        <v>191</v>
      </c>
      <c r="V19" s="1714" t="s">
        <v>191</v>
      </c>
      <c r="W19" s="1699"/>
      <c r="X19" s="1700"/>
      <c r="Y19" s="1699"/>
      <c r="Z19" s="1700"/>
      <c r="AA19" s="1701">
        <v>1</v>
      </c>
      <c r="AB19" s="1701">
        <v>1</v>
      </c>
      <c r="AC19" s="1702">
        <v>0.99021377672209021</v>
      </c>
      <c r="AD19" s="1702">
        <v>0.9345067104935415</v>
      </c>
      <c r="AE19" s="1702">
        <v>9.2636579572446549E-3</v>
      </c>
      <c r="AF19" s="1702">
        <v>5.414830555654257E-2</v>
      </c>
      <c r="AG19" s="1702" t="s">
        <v>121</v>
      </c>
      <c r="AH19" s="1702" t="s">
        <v>121</v>
      </c>
      <c r="AI19" s="1702" t="s">
        <v>121</v>
      </c>
      <c r="AJ19" s="1702" t="s">
        <v>121</v>
      </c>
      <c r="AK19" s="1702">
        <v>5.2256532066508315E-4</v>
      </c>
      <c r="AL19" s="1702">
        <v>1.1344983949915975E-2</v>
      </c>
      <c r="AM19" s="1704">
        <v>1</v>
      </c>
      <c r="AN19" s="1704" t="s">
        <v>121</v>
      </c>
      <c r="AO19" s="1704" t="s">
        <v>121</v>
      </c>
      <c r="AP19" s="1704" t="s">
        <v>121</v>
      </c>
    </row>
    <row r="20" spans="1:42" s="1660" customFormat="1" x14ac:dyDescent="0.2">
      <c r="A20" s="1705">
        <v>7</v>
      </c>
      <c r="B20" s="1719" t="s">
        <v>767</v>
      </c>
      <c r="C20" s="1707">
        <v>2</v>
      </c>
      <c r="D20" s="1708">
        <v>1.1533918000000001</v>
      </c>
      <c r="E20" s="1707">
        <v>1891</v>
      </c>
      <c r="F20" s="1708">
        <v>106.44493664749488</v>
      </c>
      <c r="G20" s="1709">
        <v>1893</v>
      </c>
      <c r="H20" s="1710">
        <v>107.59832844749488</v>
      </c>
      <c r="I20" s="1707">
        <v>1875</v>
      </c>
      <c r="J20" s="1708">
        <v>106.03520461049494</v>
      </c>
      <c r="K20" s="1707">
        <v>18</v>
      </c>
      <c r="L20" s="1708">
        <v>1.563123837</v>
      </c>
      <c r="M20" s="1711">
        <v>0</v>
      </c>
      <c r="N20" s="1711">
        <v>0</v>
      </c>
      <c r="O20" s="1712">
        <v>0</v>
      </c>
      <c r="P20" s="1712">
        <v>0</v>
      </c>
      <c r="Q20" s="1707">
        <v>0</v>
      </c>
      <c r="R20" s="1708">
        <v>-6.4837024638109142E-14</v>
      </c>
      <c r="S20" s="1714">
        <v>0</v>
      </c>
      <c r="T20" s="1714">
        <v>0</v>
      </c>
      <c r="U20" s="1714">
        <v>0</v>
      </c>
      <c r="V20" s="1714">
        <v>0</v>
      </c>
      <c r="W20" s="1714">
        <v>0</v>
      </c>
      <c r="X20" s="1714">
        <v>0</v>
      </c>
      <c r="Y20" s="1707">
        <v>3203</v>
      </c>
      <c r="Z20" s="1708">
        <v>243.5880589976307</v>
      </c>
      <c r="AA20" s="1709">
        <v>3203</v>
      </c>
      <c r="AB20" s="1710">
        <v>243.5880589976307</v>
      </c>
      <c r="AC20" s="1707">
        <v>3174</v>
      </c>
      <c r="AD20" s="1708">
        <v>234.71989489263078</v>
      </c>
      <c r="AE20" s="1707">
        <v>27</v>
      </c>
      <c r="AF20" s="1708">
        <v>2.0446541050000002</v>
      </c>
      <c r="AG20" s="1715" t="s">
        <v>121</v>
      </c>
      <c r="AH20" s="1716" t="s">
        <v>121</v>
      </c>
      <c r="AI20" s="1715" t="s">
        <v>121</v>
      </c>
      <c r="AJ20" s="1716" t="s">
        <v>121</v>
      </c>
      <c r="AK20" s="1715">
        <v>2</v>
      </c>
      <c r="AL20" s="1716">
        <v>6.8235099999999198</v>
      </c>
      <c r="AM20" s="1713">
        <v>1</v>
      </c>
      <c r="AN20" s="1713" t="s">
        <v>121</v>
      </c>
      <c r="AO20" s="1713">
        <v>1</v>
      </c>
      <c r="AP20" s="1713" t="s">
        <v>121</v>
      </c>
    </row>
    <row r="21" spans="1:42" s="1660" customFormat="1" x14ac:dyDescent="0.2">
      <c r="A21" s="1705"/>
      <c r="B21" s="1719"/>
      <c r="C21" s="1699"/>
      <c r="D21" s="1700"/>
      <c r="E21" s="1699"/>
      <c r="F21" s="1700"/>
      <c r="G21" s="1701">
        <v>1</v>
      </c>
      <c r="H21" s="1701">
        <v>1</v>
      </c>
      <c r="I21" s="1702">
        <v>0.99049128367670369</v>
      </c>
      <c r="J21" s="1702">
        <v>0.98547260111236112</v>
      </c>
      <c r="K21" s="1702">
        <v>9.5087163232963554E-3</v>
      </c>
      <c r="L21" s="1702">
        <v>1.4527398887639438E-2</v>
      </c>
      <c r="M21" s="1711" t="s">
        <v>191</v>
      </c>
      <c r="N21" s="1711" t="s">
        <v>191</v>
      </c>
      <c r="O21" s="1712" t="s">
        <v>121</v>
      </c>
      <c r="P21" s="1712" t="s">
        <v>121</v>
      </c>
      <c r="Q21" s="1702" t="s">
        <v>191</v>
      </c>
      <c r="R21" s="1702">
        <v>-6.0258393948701431E-16</v>
      </c>
      <c r="S21" s="1704" t="s">
        <v>191</v>
      </c>
      <c r="T21" s="1714" t="s">
        <v>191</v>
      </c>
      <c r="U21" s="1714" t="s">
        <v>191</v>
      </c>
      <c r="V21" s="1714" t="s">
        <v>191</v>
      </c>
      <c r="W21" s="1699"/>
      <c r="X21" s="1700"/>
      <c r="Y21" s="1699"/>
      <c r="Z21" s="1700"/>
      <c r="AA21" s="1701">
        <v>1</v>
      </c>
      <c r="AB21" s="1701">
        <v>1</v>
      </c>
      <c r="AC21" s="1702">
        <v>0.99094598813612234</v>
      </c>
      <c r="AD21" s="1702">
        <v>0.96359360084606538</v>
      </c>
      <c r="AE21" s="1702">
        <v>8.4295972525757108E-3</v>
      </c>
      <c r="AF21" s="1702">
        <v>8.3939012175464969E-3</v>
      </c>
      <c r="AG21" s="1702" t="s">
        <v>121</v>
      </c>
      <c r="AH21" s="1702" t="s">
        <v>121</v>
      </c>
      <c r="AI21" s="1702" t="s">
        <v>121</v>
      </c>
      <c r="AJ21" s="1702" t="s">
        <v>121</v>
      </c>
      <c r="AK21" s="1702">
        <v>6.244146113019045E-4</v>
      </c>
      <c r="AL21" s="1702">
        <v>2.8012497936388131E-2</v>
      </c>
      <c r="AM21" s="1704">
        <v>0.5</v>
      </c>
      <c r="AN21" s="1704" t="s">
        <v>121</v>
      </c>
      <c r="AO21" s="1704">
        <v>0.5</v>
      </c>
      <c r="AP21" s="1704" t="s">
        <v>121</v>
      </c>
    </row>
    <row r="22" spans="1:42" s="1660" customFormat="1" x14ac:dyDescent="0.2">
      <c r="A22" s="1705">
        <v>8</v>
      </c>
      <c r="B22" s="1720" t="s">
        <v>234</v>
      </c>
      <c r="C22" s="1707">
        <v>2</v>
      </c>
      <c r="D22" s="1708">
        <v>2</v>
      </c>
      <c r="E22" s="1707">
        <v>1897</v>
      </c>
      <c r="F22" s="1708">
        <v>166.53792392081817</v>
      </c>
      <c r="G22" s="1709">
        <v>1899</v>
      </c>
      <c r="H22" s="1710">
        <v>168.53792392081817</v>
      </c>
      <c r="I22" s="1707">
        <v>1844</v>
      </c>
      <c r="J22" s="1708">
        <v>156.07572638381868</v>
      </c>
      <c r="K22" s="1707">
        <v>30</v>
      </c>
      <c r="L22" s="1708">
        <v>6.5942232370000005</v>
      </c>
      <c r="M22" s="1711">
        <v>0</v>
      </c>
      <c r="N22" s="1711">
        <v>0</v>
      </c>
      <c r="O22" s="1712">
        <v>0</v>
      </c>
      <c r="P22" s="1712">
        <v>0</v>
      </c>
      <c r="Q22" s="1707">
        <v>25</v>
      </c>
      <c r="R22" s="1708">
        <v>5.8679742999994966</v>
      </c>
      <c r="S22" s="1713">
        <v>24</v>
      </c>
      <c r="T22" s="1713">
        <v>1</v>
      </c>
      <c r="U22" s="1714">
        <v>0</v>
      </c>
      <c r="V22" s="1714">
        <v>0</v>
      </c>
      <c r="W22" s="1707">
        <v>25</v>
      </c>
      <c r="X22" s="1708">
        <v>5.8679743000000011</v>
      </c>
      <c r="Y22" s="1707">
        <v>2788</v>
      </c>
      <c r="Z22" s="1708">
        <v>282.23341791599995</v>
      </c>
      <c r="AA22" s="1709">
        <v>2813</v>
      </c>
      <c r="AB22" s="1710">
        <v>288.10139221599997</v>
      </c>
      <c r="AC22" s="1707">
        <v>2769</v>
      </c>
      <c r="AD22" s="1708">
        <v>277.79491039800052</v>
      </c>
      <c r="AE22" s="1707">
        <v>41</v>
      </c>
      <c r="AF22" s="1708">
        <v>7.8064818179999991</v>
      </c>
      <c r="AG22" s="1715" t="s">
        <v>121</v>
      </c>
      <c r="AH22" s="1716" t="s">
        <v>121</v>
      </c>
      <c r="AI22" s="1715" t="s">
        <v>121</v>
      </c>
      <c r="AJ22" s="1716" t="s">
        <v>121</v>
      </c>
      <c r="AK22" s="1715">
        <v>3</v>
      </c>
      <c r="AL22" s="1716">
        <v>2.4999999999994413</v>
      </c>
      <c r="AM22" s="1713">
        <v>3</v>
      </c>
      <c r="AN22" s="1713" t="s">
        <v>121</v>
      </c>
      <c r="AO22" s="1713" t="s">
        <v>121</v>
      </c>
      <c r="AP22" s="1713" t="s">
        <v>121</v>
      </c>
    </row>
    <row r="23" spans="1:42" s="1660" customFormat="1" x14ac:dyDescent="0.2">
      <c r="A23" s="1705"/>
      <c r="B23" s="1720"/>
      <c r="C23" s="1699"/>
      <c r="D23" s="1700"/>
      <c r="E23" s="1699"/>
      <c r="F23" s="1700"/>
      <c r="G23" s="1701">
        <v>0.99999999999999989</v>
      </c>
      <c r="H23" s="1701">
        <v>1</v>
      </c>
      <c r="I23" s="1702">
        <v>0.97103738809899942</v>
      </c>
      <c r="J23" s="1702">
        <v>0.92605701288420739</v>
      </c>
      <c r="K23" s="1702">
        <v>1.579778830963665E-2</v>
      </c>
      <c r="L23" s="1702">
        <v>3.912604999274865E-2</v>
      </c>
      <c r="M23" s="1711" t="s">
        <v>191</v>
      </c>
      <c r="N23" s="1711" t="s">
        <v>191</v>
      </c>
      <c r="O23" s="1712" t="s">
        <v>121</v>
      </c>
      <c r="P23" s="1712" t="s">
        <v>121</v>
      </c>
      <c r="Q23" s="1702">
        <v>1.3164823591363875E-2</v>
      </c>
      <c r="R23" s="1702">
        <v>3.4816937123043984E-2</v>
      </c>
      <c r="S23" s="1704">
        <v>0.96</v>
      </c>
      <c r="T23" s="1704">
        <v>0.04</v>
      </c>
      <c r="U23" s="1714" t="s">
        <v>191</v>
      </c>
      <c r="V23" s="1714" t="s">
        <v>191</v>
      </c>
      <c r="W23" s="1699"/>
      <c r="X23" s="1700"/>
      <c r="Y23" s="1699"/>
      <c r="Z23" s="1700"/>
      <c r="AA23" s="1701">
        <v>1</v>
      </c>
      <c r="AB23" s="1701">
        <v>0.99999999999999989</v>
      </c>
      <c r="AC23" s="1702">
        <v>0.98435833629576963</v>
      </c>
      <c r="AD23" s="1702">
        <v>0.96422619919076158</v>
      </c>
      <c r="AE23" s="1702">
        <v>1.4575186633487379E-2</v>
      </c>
      <c r="AF23" s="1702">
        <v>2.7096300222482782E-2</v>
      </c>
      <c r="AG23" s="1702" t="s">
        <v>121</v>
      </c>
      <c r="AH23" s="1702" t="s">
        <v>121</v>
      </c>
      <c r="AI23" s="1702" t="s">
        <v>121</v>
      </c>
      <c r="AJ23" s="1702" t="s">
        <v>121</v>
      </c>
      <c r="AK23" s="1702">
        <v>1.0664770707429791E-3</v>
      </c>
      <c r="AL23" s="1702">
        <v>8.677500586755588E-3</v>
      </c>
      <c r="AM23" s="1704">
        <v>1</v>
      </c>
      <c r="AN23" s="1704" t="s">
        <v>121</v>
      </c>
      <c r="AO23" s="1704" t="s">
        <v>121</v>
      </c>
      <c r="AP23" s="1704" t="s">
        <v>121</v>
      </c>
    </row>
    <row r="24" spans="1:42" s="1660" customFormat="1" x14ac:dyDescent="0.2">
      <c r="A24" s="1705">
        <v>9</v>
      </c>
      <c r="B24" s="1719" t="s">
        <v>95</v>
      </c>
      <c r="C24" s="1707">
        <v>0</v>
      </c>
      <c r="D24" s="1708">
        <v>0</v>
      </c>
      <c r="E24" s="1707">
        <v>502</v>
      </c>
      <c r="F24" s="1708">
        <v>52.089138012000006</v>
      </c>
      <c r="G24" s="1709">
        <v>502</v>
      </c>
      <c r="H24" s="1710">
        <v>52.089138012000006</v>
      </c>
      <c r="I24" s="1707">
        <v>487</v>
      </c>
      <c r="J24" s="1708">
        <v>45.828279694809503</v>
      </c>
      <c r="K24" s="1707">
        <v>13</v>
      </c>
      <c r="L24" s="1708">
        <v>3.2608583170000003</v>
      </c>
      <c r="M24" s="1711">
        <v>0</v>
      </c>
      <c r="N24" s="1711">
        <v>0</v>
      </c>
      <c r="O24" s="1712">
        <v>0</v>
      </c>
      <c r="P24" s="1712">
        <v>0</v>
      </c>
      <c r="Q24" s="1707">
        <v>2</v>
      </c>
      <c r="R24" s="1708">
        <v>3.0000000001905036</v>
      </c>
      <c r="S24" s="1713">
        <v>2</v>
      </c>
      <c r="T24" s="1714">
        <v>0</v>
      </c>
      <c r="U24" s="1714">
        <v>0</v>
      </c>
      <c r="V24" s="1714">
        <v>0</v>
      </c>
      <c r="W24" s="1707">
        <v>2</v>
      </c>
      <c r="X24" s="1708">
        <v>3</v>
      </c>
      <c r="Y24" s="1707">
        <v>993</v>
      </c>
      <c r="Z24" s="1708">
        <v>156.86310377299998</v>
      </c>
      <c r="AA24" s="1709">
        <v>995</v>
      </c>
      <c r="AB24" s="1710">
        <v>159.86310377299998</v>
      </c>
      <c r="AC24" s="1707">
        <v>976</v>
      </c>
      <c r="AD24" s="1708">
        <v>152.06258786500001</v>
      </c>
      <c r="AE24" s="1707">
        <v>19</v>
      </c>
      <c r="AF24" s="1708">
        <v>7.8005159079999995</v>
      </c>
      <c r="AG24" s="1715" t="s">
        <v>121</v>
      </c>
      <c r="AH24" s="1716" t="s">
        <v>121</v>
      </c>
      <c r="AI24" s="1715" t="s">
        <v>121</v>
      </c>
      <c r="AJ24" s="1716" t="s">
        <v>121</v>
      </c>
      <c r="AK24" s="1715" t="s">
        <v>121</v>
      </c>
      <c r="AL24" s="1716" t="s">
        <v>121</v>
      </c>
      <c r="AM24" s="1713" t="s">
        <v>121</v>
      </c>
      <c r="AN24" s="1713" t="s">
        <v>121</v>
      </c>
      <c r="AO24" s="1713" t="s">
        <v>121</v>
      </c>
      <c r="AP24" s="1713" t="s">
        <v>121</v>
      </c>
    </row>
    <row r="25" spans="1:42" s="1660" customFormat="1" x14ac:dyDescent="0.2">
      <c r="A25" s="1705"/>
      <c r="B25" s="1719"/>
      <c r="C25" s="1699"/>
      <c r="D25" s="1700"/>
      <c r="E25" s="1699"/>
      <c r="F25" s="1700"/>
      <c r="G25" s="1701">
        <v>1</v>
      </c>
      <c r="H25" s="1701">
        <v>1</v>
      </c>
      <c r="I25" s="1702">
        <v>0.97011952191235062</v>
      </c>
      <c r="J25" s="1702">
        <v>0.87980491603166555</v>
      </c>
      <c r="K25" s="1702">
        <v>2.5896414342629483E-2</v>
      </c>
      <c r="L25" s="1702">
        <v>6.2601502759534661E-2</v>
      </c>
      <c r="M25" s="1711" t="s">
        <v>191</v>
      </c>
      <c r="N25" s="1711" t="s">
        <v>191</v>
      </c>
      <c r="O25" s="1712" t="s">
        <v>121</v>
      </c>
      <c r="P25" s="1712" t="s">
        <v>121</v>
      </c>
      <c r="Q25" s="1702">
        <v>3.9840637450199202E-3</v>
      </c>
      <c r="R25" s="1702">
        <v>5.7593581208799816E-2</v>
      </c>
      <c r="S25" s="1704">
        <v>1</v>
      </c>
      <c r="T25" s="1714" t="s">
        <v>191</v>
      </c>
      <c r="U25" s="1714" t="s">
        <v>191</v>
      </c>
      <c r="V25" s="1714" t="s">
        <v>191</v>
      </c>
      <c r="W25" s="1699"/>
      <c r="X25" s="1700"/>
      <c r="Y25" s="1699"/>
      <c r="Z25" s="1700"/>
      <c r="AA25" s="1701">
        <v>1</v>
      </c>
      <c r="AB25" s="1701">
        <v>1</v>
      </c>
      <c r="AC25" s="1702">
        <v>0.98090452261306538</v>
      </c>
      <c r="AD25" s="1702">
        <v>0.95120502652646843</v>
      </c>
      <c r="AE25" s="1702">
        <v>1.9095477386934675E-2</v>
      </c>
      <c r="AF25" s="1702">
        <v>4.8794973473531823E-2</v>
      </c>
      <c r="AG25" s="1702" t="s">
        <v>121</v>
      </c>
      <c r="AH25" s="1702" t="s">
        <v>121</v>
      </c>
      <c r="AI25" s="1702" t="s">
        <v>121</v>
      </c>
      <c r="AJ25" s="1702" t="s">
        <v>121</v>
      </c>
      <c r="AK25" s="1702" t="s">
        <v>121</v>
      </c>
      <c r="AL25" s="1702" t="s">
        <v>121</v>
      </c>
      <c r="AM25" s="1704" t="s">
        <v>121</v>
      </c>
      <c r="AN25" s="1704" t="s">
        <v>121</v>
      </c>
      <c r="AO25" s="1704" t="s">
        <v>121</v>
      </c>
      <c r="AP25" s="1704" t="s">
        <v>121</v>
      </c>
    </row>
    <row r="26" spans="1:42" s="1660" customFormat="1" x14ac:dyDescent="0.2">
      <c r="A26" s="1705">
        <v>10</v>
      </c>
      <c r="B26" s="1719" t="s">
        <v>96</v>
      </c>
      <c r="C26" s="1707">
        <v>38</v>
      </c>
      <c r="D26" s="1708">
        <v>9.0485780000000062</v>
      </c>
      <c r="E26" s="1707">
        <v>5014</v>
      </c>
      <c r="F26" s="1708">
        <v>173.65543904124996</v>
      </c>
      <c r="G26" s="1709">
        <v>5052</v>
      </c>
      <c r="H26" s="1710">
        <v>182.70401704124998</v>
      </c>
      <c r="I26" s="1707">
        <v>4978</v>
      </c>
      <c r="J26" s="1708">
        <v>170.43014094124996</v>
      </c>
      <c r="K26" s="1707">
        <v>11</v>
      </c>
      <c r="L26" s="1708">
        <v>3.4896586999999997</v>
      </c>
      <c r="M26" s="1711">
        <v>0</v>
      </c>
      <c r="N26" s="1711">
        <v>0</v>
      </c>
      <c r="O26" s="1712">
        <v>0</v>
      </c>
      <c r="P26" s="1712">
        <v>0</v>
      </c>
      <c r="Q26" s="1707">
        <v>63</v>
      </c>
      <c r="R26" s="1708">
        <v>8.7842174000000242</v>
      </c>
      <c r="S26" s="1713">
        <v>61</v>
      </c>
      <c r="T26" s="1713">
        <v>2</v>
      </c>
      <c r="U26" s="1714">
        <v>0</v>
      </c>
      <c r="V26" s="1714">
        <v>0</v>
      </c>
      <c r="W26" s="1707">
        <v>63</v>
      </c>
      <c r="X26" s="1708">
        <v>8.7842174000000242</v>
      </c>
      <c r="Y26" s="1707">
        <v>7216</v>
      </c>
      <c r="Z26" s="1708">
        <v>309.83329421800016</v>
      </c>
      <c r="AA26" s="1709">
        <v>7279</v>
      </c>
      <c r="AB26" s="1710">
        <v>318.61751161800021</v>
      </c>
      <c r="AC26" s="1707">
        <v>7213</v>
      </c>
      <c r="AD26" s="1708">
        <v>306.8087789380001</v>
      </c>
      <c r="AE26" s="1707">
        <v>7</v>
      </c>
      <c r="AF26" s="1708">
        <v>0.32089760000000001</v>
      </c>
      <c r="AG26" s="1715" t="s">
        <v>121</v>
      </c>
      <c r="AH26" s="1716" t="s">
        <v>121</v>
      </c>
      <c r="AI26" s="1715" t="s">
        <v>121</v>
      </c>
      <c r="AJ26" s="1716" t="s">
        <v>121</v>
      </c>
      <c r="AK26" s="1715">
        <v>59</v>
      </c>
      <c r="AL26" s="1716">
        <v>11.487835080000105</v>
      </c>
      <c r="AM26" s="1713">
        <v>54</v>
      </c>
      <c r="AN26" s="1713">
        <v>2</v>
      </c>
      <c r="AO26" s="1713">
        <v>3</v>
      </c>
      <c r="AP26" s="1713" t="s">
        <v>121</v>
      </c>
    </row>
    <row r="27" spans="1:42" s="1660" customFormat="1" x14ac:dyDescent="0.2">
      <c r="A27" s="1705"/>
      <c r="B27" s="1719"/>
      <c r="C27" s="1699"/>
      <c r="D27" s="1700"/>
      <c r="E27" s="1699"/>
      <c r="F27" s="1700"/>
      <c r="G27" s="1701">
        <v>1</v>
      </c>
      <c r="H27" s="1701">
        <v>1</v>
      </c>
      <c r="I27" s="1702">
        <v>0.98535233570863023</v>
      </c>
      <c r="J27" s="1702">
        <v>0.93282098391285573</v>
      </c>
      <c r="K27" s="1702">
        <v>2.1773555027711799E-3</v>
      </c>
      <c r="L27" s="1702">
        <v>1.9100065540497244E-2</v>
      </c>
      <c r="M27" s="1711" t="s">
        <v>191</v>
      </c>
      <c r="N27" s="1711" t="s">
        <v>191</v>
      </c>
      <c r="O27" s="1712" t="s">
        <v>121</v>
      </c>
      <c r="P27" s="1712" t="s">
        <v>121</v>
      </c>
      <c r="Q27" s="1721">
        <v>1.2470308788598575E-2</v>
      </c>
      <c r="R27" s="1702">
        <v>4.8078950546647084E-2</v>
      </c>
      <c r="S27" s="1704">
        <v>0.96825396825396826</v>
      </c>
      <c r="T27" s="1704">
        <v>3.1746031746031744E-2</v>
      </c>
      <c r="U27" s="1714" t="s">
        <v>191</v>
      </c>
      <c r="V27" s="1714" t="s">
        <v>191</v>
      </c>
      <c r="W27" s="1699"/>
      <c r="X27" s="1700"/>
      <c r="Y27" s="1699"/>
      <c r="Z27" s="1700"/>
      <c r="AA27" s="1701">
        <v>1</v>
      </c>
      <c r="AB27" s="1701">
        <v>1</v>
      </c>
      <c r="AC27" s="1702">
        <v>0.99093282044236841</v>
      </c>
      <c r="AD27" s="1702">
        <v>0.96293759052968209</v>
      </c>
      <c r="AE27" s="1702">
        <v>9.6167055914273935E-4</v>
      </c>
      <c r="AF27" s="1702">
        <v>1.0071561929236755E-3</v>
      </c>
      <c r="AG27" s="1702" t="s">
        <v>121</v>
      </c>
      <c r="AH27" s="1702" t="s">
        <v>121</v>
      </c>
      <c r="AI27" s="1702" t="s">
        <v>121</v>
      </c>
      <c r="AJ27" s="1702" t="s">
        <v>121</v>
      </c>
      <c r="AK27" s="1702">
        <v>8.1055089984888029E-3</v>
      </c>
      <c r="AL27" s="1702">
        <v>3.6055253277394256E-2</v>
      </c>
      <c r="AM27" s="1704">
        <v>0.9152542372881356</v>
      </c>
      <c r="AN27" s="1704">
        <v>3.3898305084745763E-2</v>
      </c>
      <c r="AO27" s="1704">
        <v>5.0847457627118647E-2</v>
      </c>
      <c r="AP27" s="1704" t="s">
        <v>121</v>
      </c>
    </row>
    <row r="28" spans="1:42" s="1660" customFormat="1" x14ac:dyDescent="0.2">
      <c r="A28" s="1705">
        <v>11</v>
      </c>
      <c r="B28" s="1719" t="s">
        <v>97</v>
      </c>
      <c r="C28" s="1707">
        <v>3</v>
      </c>
      <c r="D28" s="1708">
        <v>0.31135000000000002</v>
      </c>
      <c r="E28" s="1707">
        <v>1223</v>
      </c>
      <c r="F28" s="1708">
        <v>55.473135144000025</v>
      </c>
      <c r="G28" s="1709">
        <v>1226</v>
      </c>
      <c r="H28" s="1710">
        <v>55.784485144000023</v>
      </c>
      <c r="I28" s="1707">
        <v>1163</v>
      </c>
      <c r="J28" s="1708">
        <v>48.110547029000067</v>
      </c>
      <c r="K28" s="1707">
        <v>55</v>
      </c>
      <c r="L28" s="1708">
        <v>4.9596866940000002</v>
      </c>
      <c r="M28" s="1711">
        <v>0</v>
      </c>
      <c r="N28" s="1711">
        <v>0</v>
      </c>
      <c r="O28" s="1712">
        <v>0</v>
      </c>
      <c r="P28" s="1712">
        <v>2.9454209999999997E-3</v>
      </c>
      <c r="Q28" s="1707">
        <v>8</v>
      </c>
      <c r="R28" s="1708">
        <v>2.7113059999999556</v>
      </c>
      <c r="S28" s="1713">
        <v>8</v>
      </c>
      <c r="T28" s="1714">
        <v>0</v>
      </c>
      <c r="U28" s="1714">
        <v>0</v>
      </c>
      <c r="V28" s="1714">
        <v>0</v>
      </c>
      <c r="W28" s="1707">
        <v>8</v>
      </c>
      <c r="X28" s="1708">
        <v>2.711306</v>
      </c>
      <c r="Y28" s="1707">
        <v>1656</v>
      </c>
      <c r="Z28" s="1708">
        <v>83.98179060241003</v>
      </c>
      <c r="AA28" s="1709">
        <v>1664</v>
      </c>
      <c r="AB28" s="1710">
        <v>86.693096602410023</v>
      </c>
      <c r="AC28" s="1707">
        <v>1600</v>
      </c>
      <c r="AD28" s="1708">
        <v>77.673195430409962</v>
      </c>
      <c r="AE28" s="1707">
        <v>64</v>
      </c>
      <c r="AF28" s="1708">
        <v>9.0199011720000009</v>
      </c>
      <c r="AG28" s="1715" t="s">
        <v>121</v>
      </c>
      <c r="AH28" s="1716" t="s">
        <v>121</v>
      </c>
      <c r="AI28" s="1715" t="s">
        <v>121</v>
      </c>
      <c r="AJ28" s="1716" t="s">
        <v>121</v>
      </c>
      <c r="AK28" s="1715" t="s">
        <v>121</v>
      </c>
      <c r="AL28" s="1716" t="s">
        <v>121</v>
      </c>
      <c r="AM28" s="1713" t="s">
        <v>121</v>
      </c>
      <c r="AN28" s="1713" t="s">
        <v>121</v>
      </c>
      <c r="AO28" s="1713" t="s">
        <v>121</v>
      </c>
      <c r="AP28" s="1713" t="s">
        <v>121</v>
      </c>
    </row>
    <row r="29" spans="1:42" s="1660" customFormat="1" x14ac:dyDescent="0.2">
      <c r="A29" s="1705"/>
      <c r="B29" s="1719"/>
      <c r="C29" s="1699"/>
      <c r="D29" s="1700"/>
      <c r="E29" s="1699"/>
      <c r="F29" s="1700"/>
      <c r="G29" s="1701">
        <v>0.99999999999999989</v>
      </c>
      <c r="H29" s="1701">
        <v>1</v>
      </c>
      <c r="I29" s="1702">
        <v>0.9486133768352365</v>
      </c>
      <c r="J29" s="1702">
        <v>0.86243597847697739</v>
      </c>
      <c r="K29" s="1702">
        <v>4.4861337683523655E-2</v>
      </c>
      <c r="L29" s="1702">
        <v>8.8907994421697126E-2</v>
      </c>
      <c r="M29" s="1711" t="s">
        <v>191</v>
      </c>
      <c r="N29" s="1711" t="s">
        <v>191</v>
      </c>
      <c r="O29" s="1703" t="s">
        <v>121</v>
      </c>
      <c r="P29" s="1703">
        <v>5.2800003305521197E-5</v>
      </c>
      <c r="Q29" s="1702">
        <v>6.5252854812398045E-3</v>
      </c>
      <c r="R29" s="1702">
        <v>4.8603227098019994E-2</v>
      </c>
      <c r="S29" s="1704">
        <v>1</v>
      </c>
      <c r="T29" s="1704" t="s">
        <v>191</v>
      </c>
      <c r="U29" s="1713" t="s">
        <v>191</v>
      </c>
      <c r="V29" s="1713" t="s">
        <v>191</v>
      </c>
      <c r="W29" s="1699"/>
      <c r="X29" s="1700"/>
      <c r="Y29" s="1699"/>
      <c r="Z29" s="1700"/>
      <c r="AA29" s="1701">
        <v>1</v>
      </c>
      <c r="AB29" s="1701">
        <v>0.99999999999999989</v>
      </c>
      <c r="AC29" s="1702">
        <v>0.96153846153846156</v>
      </c>
      <c r="AD29" s="1702">
        <v>0.895955946603604</v>
      </c>
      <c r="AE29" s="1702">
        <v>3.8461538461538464E-2</v>
      </c>
      <c r="AF29" s="1702">
        <v>0.10404405339639526</v>
      </c>
      <c r="AG29" s="1702" t="s">
        <v>121</v>
      </c>
      <c r="AH29" s="1702" t="s">
        <v>121</v>
      </c>
      <c r="AI29" s="1702" t="s">
        <v>121</v>
      </c>
      <c r="AJ29" s="1702" t="s">
        <v>121</v>
      </c>
      <c r="AK29" s="1702" t="s">
        <v>121</v>
      </c>
      <c r="AL29" s="1702" t="s">
        <v>121</v>
      </c>
      <c r="AM29" s="1704" t="s">
        <v>121</v>
      </c>
      <c r="AN29" s="1704" t="s">
        <v>121</v>
      </c>
      <c r="AO29" s="1704" t="s">
        <v>121</v>
      </c>
      <c r="AP29" s="1704" t="s">
        <v>121</v>
      </c>
    </row>
    <row r="30" spans="1:42" s="1660" customFormat="1" x14ac:dyDescent="0.2">
      <c r="A30" s="1705">
        <v>12</v>
      </c>
      <c r="B30" s="1719" t="s">
        <v>684</v>
      </c>
      <c r="C30" s="1707">
        <v>35</v>
      </c>
      <c r="D30" s="1708">
        <v>17.578717205</v>
      </c>
      <c r="E30" s="1707">
        <v>16941</v>
      </c>
      <c r="F30" s="1708">
        <v>1277.962531953428</v>
      </c>
      <c r="G30" s="1709">
        <v>16976</v>
      </c>
      <c r="H30" s="1710">
        <v>1295.5412491584279</v>
      </c>
      <c r="I30" s="1707">
        <v>16639</v>
      </c>
      <c r="J30" s="1708">
        <v>1037.2329536604309</v>
      </c>
      <c r="K30" s="1707">
        <v>84</v>
      </c>
      <c r="L30" s="1708">
        <v>39.981818516000004</v>
      </c>
      <c r="M30" s="1717">
        <v>58</v>
      </c>
      <c r="N30" s="1718">
        <v>47.954496996000003</v>
      </c>
      <c r="O30" s="1717">
        <v>17</v>
      </c>
      <c r="P30" s="1718">
        <v>3.1334916360000005</v>
      </c>
      <c r="Q30" s="1707">
        <v>178</v>
      </c>
      <c r="R30" s="1708">
        <v>167.23848834999703</v>
      </c>
      <c r="S30" s="1713">
        <v>135</v>
      </c>
      <c r="T30" s="1713">
        <v>38</v>
      </c>
      <c r="U30" s="1713">
        <v>5</v>
      </c>
      <c r="V30" s="1714">
        <v>0</v>
      </c>
      <c r="W30" s="1707">
        <v>178</v>
      </c>
      <c r="X30" s="1708">
        <v>167.23848835000001</v>
      </c>
      <c r="Y30" s="1707">
        <v>26944</v>
      </c>
      <c r="Z30" s="1708">
        <v>2751.0057832019957</v>
      </c>
      <c r="AA30" s="1709">
        <v>27122</v>
      </c>
      <c r="AB30" s="1710">
        <v>2918.2442715519956</v>
      </c>
      <c r="AC30" s="1707">
        <v>26758</v>
      </c>
      <c r="AD30" s="1708">
        <v>2608.2215866560014</v>
      </c>
      <c r="AE30" s="1707">
        <v>136</v>
      </c>
      <c r="AF30" s="1708">
        <v>107.3566806</v>
      </c>
      <c r="AG30" s="1715">
        <v>188</v>
      </c>
      <c r="AH30" s="1716">
        <v>171.828822256</v>
      </c>
      <c r="AI30" s="1715">
        <v>17</v>
      </c>
      <c r="AJ30" s="1716">
        <v>5.6563364399999996</v>
      </c>
      <c r="AK30" s="1715">
        <v>23</v>
      </c>
      <c r="AL30" s="1716">
        <v>25.180845599994189</v>
      </c>
      <c r="AM30" s="1713">
        <v>19</v>
      </c>
      <c r="AN30" s="1713">
        <v>4</v>
      </c>
      <c r="AO30" s="1713" t="s">
        <v>121</v>
      </c>
      <c r="AP30" s="1713" t="s">
        <v>121</v>
      </c>
    </row>
    <row r="31" spans="1:42" s="1660" customFormat="1" x14ac:dyDescent="0.2">
      <c r="A31" s="1705"/>
      <c r="B31" s="1719"/>
      <c r="C31" s="1699"/>
      <c r="D31" s="1700"/>
      <c r="E31" s="1699"/>
      <c r="F31" s="1700"/>
      <c r="G31" s="1701">
        <v>1</v>
      </c>
      <c r="H31" s="1701">
        <v>1</v>
      </c>
      <c r="I31" s="1702">
        <v>0.98014844486333652</v>
      </c>
      <c r="J31" s="1702">
        <v>0.80061746728188565</v>
      </c>
      <c r="K31" s="1702">
        <v>4.9481621112158342E-3</v>
      </c>
      <c r="L31" s="1702">
        <v>3.0861092645233672E-2</v>
      </c>
      <c r="M31" s="1703">
        <v>3.4165881244109333E-3</v>
      </c>
      <c r="N31" s="1703">
        <v>3.7015029067697242E-2</v>
      </c>
      <c r="O31" s="1703">
        <v>1.0014137606032046E-3</v>
      </c>
      <c r="P31" s="1703">
        <v>2.4186737690023289E-3</v>
      </c>
      <c r="Q31" s="1702">
        <v>1.0485391140433554E-2</v>
      </c>
      <c r="R31" s="1702">
        <v>0.12908773723618114</v>
      </c>
      <c r="S31" s="1704">
        <v>0.7584269662921348</v>
      </c>
      <c r="T31" s="1704">
        <v>0.21348314606741572</v>
      </c>
      <c r="U31" s="1704">
        <v>2.8089887640449437E-2</v>
      </c>
      <c r="V31" s="1714" t="s">
        <v>191</v>
      </c>
      <c r="W31" s="1699"/>
      <c r="X31" s="1700"/>
      <c r="Y31" s="1699"/>
      <c r="Z31" s="1700"/>
      <c r="AA31" s="1701">
        <v>0.99999999999999989</v>
      </c>
      <c r="AB31" s="1701">
        <v>1</v>
      </c>
      <c r="AC31" s="1702">
        <v>0.98657916082884745</v>
      </c>
      <c r="AD31" s="1702">
        <v>0.89376397037143285</v>
      </c>
      <c r="AE31" s="1702">
        <v>5.0143794705405208E-3</v>
      </c>
      <c r="AF31" s="1702">
        <v>3.6788106344128976E-2</v>
      </c>
      <c r="AG31" s="1702">
        <v>6.9316422092766021E-3</v>
      </c>
      <c r="AH31" s="1702">
        <v>5.8880890791440536E-2</v>
      </c>
      <c r="AI31" s="1702">
        <v>6.2679743381756511E-4</v>
      </c>
      <c r="AJ31" s="1702">
        <v>1.9382669556280215E-3</v>
      </c>
      <c r="AK31" s="1702">
        <v>8.4802005751788217E-4</v>
      </c>
      <c r="AL31" s="1702">
        <v>8.6287655373696263E-3</v>
      </c>
      <c r="AM31" s="1704">
        <v>0.82608695652173914</v>
      </c>
      <c r="AN31" s="1704">
        <v>0.17391304347826086</v>
      </c>
      <c r="AO31" s="1704" t="s">
        <v>121</v>
      </c>
      <c r="AP31" s="1704" t="s">
        <v>121</v>
      </c>
    </row>
    <row r="32" spans="1:42" s="1660" customFormat="1" x14ac:dyDescent="0.2">
      <c r="A32" s="1705">
        <v>13</v>
      </c>
      <c r="B32" s="1719" t="s">
        <v>99</v>
      </c>
      <c r="C32" s="1707">
        <v>95</v>
      </c>
      <c r="D32" s="1708">
        <v>43.701626861457008</v>
      </c>
      <c r="E32" s="1707">
        <v>14734</v>
      </c>
      <c r="F32" s="1708">
        <v>1643.0487730524314</v>
      </c>
      <c r="G32" s="1709">
        <v>14829</v>
      </c>
      <c r="H32" s="1710">
        <v>1686.7503999138885</v>
      </c>
      <c r="I32" s="1707">
        <v>14518</v>
      </c>
      <c r="J32" s="1708">
        <v>1504.6436179844766</v>
      </c>
      <c r="K32" s="1707">
        <v>289</v>
      </c>
      <c r="L32" s="1708">
        <v>174.13591671199998</v>
      </c>
      <c r="M32" s="1711">
        <v>0</v>
      </c>
      <c r="N32" s="1711">
        <v>0</v>
      </c>
      <c r="O32" s="1717">
        <v>6</v>
      </c>
      <c r="P32" s="1718">
        <v>0.1476528215914</v>
      </c>
      <c r="Q32" s="1707">
        <v>16</v>
      </c>
      <c r="R32" s="1708">
        <v>7.8232123958205264</v>
      </c>
      <c r="S32" s="1713">
        <v>12</v>
      </c>
      <c r="T32" s="1713">
        <v>3</v>
      </c>
      <c r="U32" s="1713">
        <v>1</v>
      </c>
      <c r="V32" s="1714">
        <v>0</v>
      </c>
      <c r="W32" s="1707">
        <v>16</v>
      </c>
      <c r="X32" s="1708">
        <v>7.8232123439759969</v>
      </c>
      <c r="Y32" s="1707">
        <v>22265</v>
      </c>
      <c r="Z32" s="1708">
        <v>3110.2158715408195</v>
      </c>
      <c r="AA32" s="1709">
        <v>22281</v>
      </c>
      <c r="AB32" s="1710">
        <v>3118.0390838847957</v>
      </c>
      <c r="AC32" s="1707">
        <v>21795</v>
      </c>
      <c r="AD32" s="1708">
        <v>2977.4956521920471</v>
      </c>
      <c r="AE32" s="1707">
        <v>398</v>
      </c>
      <c r="AF32" s="1708">
        <v>112.25363792100001</v>
      </c>
      <c r="AG32" s="1715" t="s">
        <v>121</v>
      </c>
      <c r="AH32" s="1716" t="s">
        <v>121</v>
      </c>
      <c r="AI32" s="1715">
        <v>8</v>
      </c>
      <c r="AJ32" s="1716">
        <v>0.77448562042400004</v>
      </c>
      <c r="AK32" s="1715">
        <v>80</v>
      </c>
      <c r="AL32" s="1716">
        <v>27.515308151324522</v>
      </c>
      <c r="AM32" s="1713">
        <v>19</v>
      </c>
      <c r="AN32" s="1713">
        <v>22</v>
      </c>
      <c r="AO32" s="1713">
        <v>36</v>
      </c>
      <c r="AP32" s="1713">
        <v>3</v>
      </c>
    </row>
    <row r="33" spans="1:42" s="1660" customFormat="1" x14ac:dyDescent="0.2">
      <c r="A33" s="1705"/>
      <c r="B33" s="1719"/>
      <c r="C33" s="1699"/>
      <c r="D33" s="1700"/>
      <c r="E33" s="1699"/>
      <c r="F33" s="1700"/>
      <c r="G33" s="1701">
        <v>1</v>
      </c>
      <c r="H33" s="1701">
        <v>1</v>
      </c>
      <c r="I33" s="1702">
        <v>0.97902758109110521</v>
      </c>
      <c r="J33" s="1702">
        <v>0.89203691195881218</v>
      </c>
      <c r="K33" s="1702">
        <v>1.9488839436239802E-2</v>
      </c>
      <c r="L33" s="1702">
        <v>0.10323751322121513</v>
      </c>
      <c r="M33" s="1711" t="s">
        <v>191</v>
      </c>
      <c r="N33" s="1711" t="s">
        <v>191</v>
      </c>
      <c r="O33" s="1703">
        <v>4.0461258345134534E-4</v>
      </c>
      <c r="P33" s="1703">
        <v>8.7536852873393677E-5</v>
      </c>
      <c r="Q33" s="1702">
        <v>1.0789668892035875E-3</v>
      </c>
      <c r="R33" s="1702">
        <v>4.6380379670992906E-3</v>
      </c>
      <c r="S33" s="1704">
        <v>0.75</v>
      </c>
      <c r="T33" s="1704">
        <v>0.1875</v>
      </c>
      <c r="U33" s="1704">
        <v>6.25E-2</v>
      </c>
      <c r="V33" s="1704" t="s">
        <v>191</v>
      </c>
      <c r="W33" s="1699"/>
      <c r="X33" s="1700"/>
      <c r="Y33" s="1699"/>
      <c r="Z33" s="1700"/>
      <c r="AA33" s="1701">
        <v>1</v>
      </c>
      <c r="AB33" s="1701">
        <v>1</v>
      </c>
      <c r="AC33" s="1702">
        <v>0.97818769355055879</v>
      </c>
      <c r="AD33" s="1702">
        <v>0.9549256991616526</v>
      </c>
      <c r="AE33" s="1702">
        <v>1.7862753018266685E-2</v>
      </c>
      <c r="AF33" s="1702">
        <v>3.6001356910876851E-2</v>
      </c>
      <c r="AG33" s="1702" t="s">
        <v>121</v>
      </c>
      <c r="AH33" s="1702" t="s">
        <v>121</v>
      </c>
      <c r="AI33" s="1702">
        <v>3.5905031192495849E-4</v>
      </c>
      <c r="AJ33" s="1702">
        <v>2.483886826264733E-4</v>
      </c>
      <c r="AK33" s="1702">
        <v>3.5905031192495847E-3</v>
      </c>
      <c r="AL33" s="1702">
        <v>8.8245552448441185E-3</v>
      </c>
      <c r="AM33" s="1704">
        <v>0.23749999999999999</v>
      </c>
      <c r="AN33" s="1704">
        <v>0.27500000000000002</v>
      </c>
      <c r="AO33" s="1704">
        <v>0.45</v>
      </c>
      <c r="AP33" s="1704">
        <v>3.7499999999999999E-2</v>
      </c>
    </row>
    <row r="34" spans="1:42" s="1660" customFormat="1" x14ac:dyDescent="0.2">
      <c r="A34" s="1705">
        <v>14</v>
      </c>
      <c r="B34" s="1706" t="s">
        <v>550</v>
      </c>
      <c r="C34" s="1707">
        <v>9</v>
      </c>
      <c r="D34" s="1708">
        <v>2.5313585989999998</v>
      </c>
      <c r="E34" s="1707">
        <v>2972</v>
      </c>
      <c r="F34" s="1708">
        <v>117.73680233200001</v>
      </c>
      <c r="G34" s="1709">
        <v>2981</v>
      </c>
      <c r="H34" s="1710">
        <v>120.26816093100001</v>
      </c>
      <c r="I34" s="1707">
        <v>2886</v>
      </c>
      <c r="J34" s="1708">
        <v>109.64075612399998</v>
      </c>
      <c r="K34" s="1707">
        <v>80</v>
      </c>
      <c r="L34" s="1708">
        <v>6.6747964830000006</v>
      </c>
      <c r="M34" s="1711">
        <v>0</v>
      </c>
      <c r="N34" s="1711">
        <v>0</v>
      </c>
      <c r="O34" s="1712">
        <v>0</v>
      </c>
      <c r="P34" s="1712">
        <v>0</v>
      </c>
      <c r="Q34" s="1707">
        <v>15</v>
      </c>
      <c r="R34" s="1708">
        <v>3.9526083240000327</v>
      </c>
      <c r="S34" s="1713">
        <v>5</v>
      </c>
      <c r="T34" s="1713">
        <v>2</v>
      </c>
      <c r="U34" s="1713">
        <v>1</v>
      </c>
      <c r="V34" s="1713">
        <v>7</v>
      </c>
      <c r="W34" s="1707">
        <v>15</v>
      </c>
      <c r="X34" s="1708">
        <v>3.95</v>
      </c>
      <c r="Y34" s="1707">
        <v>4922</v>
      </c>
      <c r="Z34" s="1708">
        <v>245.57627010699997</v>
      </c>
      <c r="AA34" s="1709">
        <v>4937</v>
      </c>
      <c r="AB34" s="1710">
        <v>249.52627010699996</v>
      </c>
      <c r="AC34" s="1707">
        <v>4785</v>
      </c>
      <c r="AD34" s="1708">
        <v>227.30879027800003</v>
      </c>
      <c r="AE34" s="1707">
        <v>143</v>
      </c>
      <c r="AF34" s="1708">
        <v>18.181769209999999</v>
      </c>
      <c r="AG34" s="1715" t="s">
        <v>121</v>
      </c>
      <c r="AH34" s="1716" t="s">
        <v>121</v>
      </c>
      <c r="AI34" s="1715" t="s">
        <v>121</v>
      </c>
      <c r="AJ34" s="1716" t="s">
        <v>121</v>
      </c>
      <c r="AK34" s="1715">
        <v>9</v>
      </c>
      <c r="AL34" s="1716">
        <v>4.0357106189999286</v>
      </c>
      <c r="AM34" s="1713" t="s">
        <v>121</v>
      </c>
      <c r="AN34" s="1713">
        <v>3</v>
      </c>
      <c r="AO34" s="1713" t="s">
        <v>121</v>
      </c>
      <c r="AP34" s="1713">
        <v>6</v>
      </c>
    </row>
    <row r="35" spans="1:42" s="1660" customFormat="1" x14ac:dyDescent="0.2">
      <c r="A35" s="1705"/>
      <c r="B35" s="1706"/>
      <c r="C35" s="1699"/>
      <c r="D35" s="1700"/>
      <c r="E35" s="1699"/>
      <c r="F35" s="1700"/>
      <c r="G35" s="1701">
        <v>1</v>
      </c>
      <c r="H35" s="1701">
        <v>1</v>
      </c>
      <c r="I35" s="1702">
        <v>0.9681314994968131</v>
      </c>
      <c r="J35" s="1702">
        <v>0.91163575858537349</v>
      </c>
      <c r="K35" s="1702">
        <v>2.6836632002683661E-2</v>
      </c>
      <c r="L35" s="1702">
        <v>5.5499281200694923E-2</v>
      </c>
      <c r="M35" s="1711" t="s">
        <v>191</v>
      </c>
      <c r="N35" s="1711" t="s">
        <v>191</v>
      </c>
      <c r="O35" s="1712" t="s">
        <v>121</v>
      </c>
      <c r="P35" s="1712" t="s">
        <v>121</v>
      </c>
      <c r="Q35" s="1702">
        <v>5.0318685005031867E-3</v>
      </c>
      <c r="R35" s="1702">
        <v>3.2864960213931552E-2</v>
      </c>
      <c r="S35" s="1704">
        <v>0.33333333333333331</v>
      </c>
      <c r="T35" s="1704">
        <v>0.13333333333333333</v>
      </c>
      <c r="U35" s="1704">
        <v>6.6666666666666666E-2</v>
      </c>
      <c r="V35" s="1704">
        <v>0.46666666666666667</v>
      </c>
      <c r="W35" s="1699"/>
      <c r="X35" s="1700"/>
      <c r="Y35" s="1699"/>
      <c r="Z35" s="1700"/>
      <c r="AA35" s="1701">
        <v>1</v>
      </c>
      <c r="AB35" s="1701">
        <v>1</v>
      </c>
      <c r="AC35" s="1702">
        <v>0.96921207210856797</v>
      </c>
      <c r="AD35" s="1702">
        <v>0.91096135962168312</v>
      </c>
      <c r="AE35" s="1702">
        <v>2.8964958476807776E-2</v>
      </c>
      <c r="AF35" s="1702">
        <v>7.2865150439684889E-2</v>
      </c>
      <c r="AG35" s="1702" t="s">
        <v>121</v>
      </c>
      <c r="AH35" s="1702" t="s">
        <v>121</v>
      </c>
      <c r="AI35" s="1702" t="s">
        <v>121</v>
      </c>
      <c r="AJ35" s="1702" t="s">
        <v>121</v>
      </c>
      <c r="AK35" s="1702">
        <v>1.8229694146242657E-3</v>
      </c>
      <c r="AL35" s="1702">
        <v>1.6173489938631977E-2</v>
      </c>
      <c r="AM35" s="1704" t="s">
        <v>121</v>
      </c>
      <c r="AN35" s="1704">
        <v>0.33333333333333331</v>
      </c>
      <c r="AO35" s="1704" t="s">
        <v>121</v>
      </c>
      <c r="AP35" s="1704">
        <v>0.66666666666666663</v>
      </c>
    </row>
    <row r="36" spans="1:42" s="1660" customFormat="1" x14ac:dyDescent="0.2">
      <c r="A36" s="1705">
        <v>15</v>
      </c>
      <c r="B36" s="1706" t="s">
        <v>229</v>
      </c>
      <c r="C36" s="1707">
        <v>9</v>
      </c>
      <c r="D36" s="1708">
        <v>12.142200569</v>
      </c>
      <c r="E36" s="1707">
        <v>4393</v>
      </c>
      <c r="F36" s="1708">
        <v>301.99957921299983</v>
      </c>
      <c r="G36" s="1709">
        <v>4402</v>
      </c>
      <c r="H36" s="1710">
        <v>314.14177978199984</v>
      </c>
      <c r="I36" s="1707">
        <v>4336</v>
      </c>
      <c r="J36" s="1708">
        <v>299.91504010799883</v>
      </c>
      <c r="K36" s="1707">
        <v>50</v>
      </c>
      <c r="L36" s="1708">
        <v>6.9497419880000013</v>
      </c>
      <c r="M36" s="1711">
        <v>0</v>
      </c>
      <c r="N36" s="1711">
        <v>0</v>
      </c>
      <c r="O36" s="1712">
        <v>0</v>
      </c>
      <c r="P36" s="1712">
        <v>0</v>
      </c>
      <c r="Q36" s="1707">
        <v>16</v>
      </c>
      <c r="R36" s="1708">
        <v>7.2769976860010086</v>
      </c>
      <c r="S36" s="1713">
        <v>8</v>
      </c>
      <c r="T36" s="1713">
        <v>1</v>
      </c>
      <c r="U36" s="1713">
        <v>0</v>
      </c>
      <c r="V36" s="1713">
        <v>7</v>
      </c>
      <c r="W36" s="1707">
        <v>16</v>
      </c>
      <c r="X36" s="1708">
        <v>7.2769976860000005</v>
      </c>
      <c r="Y36" s="1707">
        <v>7117</v>
      </c>
      <c r="Z36" s="1708">
        <v>606.31030755899928</v>
      </c>
      <c r="AA36" s="1709">
        <v>7133</v>
      </c>
      <c r="AB36" s="1710">
        <v>613.58730524499924</v>
      </c>
      <c r="AC36" s="1707">
        <v>7049</v>
      </c>
      <c r="AD36" s="1708">
        <v>586.1454367059971</v>
      </c>
      <c r="AE36" s="1707">
        <v>60</v>
      </c>
      <c r="AF36" s="1708">
        <v>19.126574967</v>
      </c>
      <c r="AG36" s="1715" t="s">
        <v>121</v>
      </c>
      <c r="AH36" s="1716" t="s">
        <v>121</v>
      </c>
      <c r="AI36" s="1715" t="s">
        <v>121</v>
      </c>
      <c r="AJ36" s="1716" t="s">
        <v>121</v>
      </c>
      <c r="AK36" s="1715">
        <v>24</v>
      </c>
      <c r="AL36" s="1716">
        <v>8.3152935720021439</v>
      </c>
      <c r="AM36" s="1713">
        <v>13</v>
      </c>
      <c r="AN36" s="1713">
        <v>2</v>
      </c>
      <c r="AO36" s="1713">
        <v>1</v>
      </c>
      <c r="AP36" s="1713">
        <v>8</v>
      </c>
    </row>
    <row r="37" spans="1:42" s="1660" customFormat="1" x14ac:dyDescent="0.2">
      <c r="A37" s="1705"/>
      <c r="B37" s="1706"/>
      <c r="C37" s="1699"/>
      <c r="D37" s="1700"/>
      <c r="E37" s="1699"/>
      <c r="F37" s="1700"/>
      <c r="G37" s="1701">
        <v>1</v>
      </c>
      <c r="H37" s="1701">
        <v>1</v>
      </c>
      <c r="I37" s="1702">
        <v>0.98500681508405274</v>
      </c>
      <c r="J37" s="1702">
        <v>0.95471236050208375</v>
      </c>
      <c r="K37" s="1702">
        <v>1.1358473421172195E-2</v>
      </c>
      <c r="L37" s="1702">
        <v>2.21229471381451E-2</v>
      </c>
      <c r="M37" s="1711" t="s">
        <v>191</v>
      </c>
      <c r="N37" s="1711" t="s">
        <v>191</v>
      </c>
      <c r="O37" s="1712" t="s">
        <v>121</v>
      </c>
      <c r="P37" s="1712" t="s">
        <v>121</v>
      </c>
      <c r="Q37" s="1702">
        <v>3.6347114947751021E-3</v>
      </c>
      <c r="R37" s="1702">
        <v>2.3164692359771168E-2</v>
      </c>
      <c r="S37" s="1704">
        <v>0.5</v>
      </c>
      <c r="T37" s="1704">
        <v>6.25E-2</v>
      </c>
      <c r="U37" s="1704" t="s">
        <v>191</v>
      </c>
      <c r="V37" s="1704">
        <v>0.4375</v>
      </c>
      <c r="W37" s="1699"/>
      <c r="X37" s="1700"/>
      <c r="Y37" s="1699"/>
      <c r="Z37" s="1700"/>
      <c r="AA37" s="1701">
        <v>1</v>
      </c>
      <c r="AB37" s="1701">
        <v>1</v>
      </c>
      <c r="AC37" s="1702">
        <v>0.98822374877330721</v>
      </c>
      <c r="AD37" s="1702">
        <v>0.95527634241382342</v>
      </c>
      <c r="AE37" s="1702">
        <v>8.411608019066312E-3</v>
      </c>
      <c r="AF37" s="1702">
        <v>3.11717253657374E-2</v>
      </c>
      <c r="AG37" s="1702" t="s">
        <v>121</v>
      </c>
      <c r="AH37" s="1702" t="s">
        <v>121</v>
      </c>
      <c r="AI37" s="1702" t="s">
        <v>121</v>
      </c>
      <c r="AJ37" s="1702" t="s">
        <v>121</v>
      </c>
      <c r="AK37" s="1702">
        <v>3.3646432076265245E-3</v>
      </c>
      <c r="AL37" s="1702">
        <v>1.3551932220439161E-2</v>
      </c>
      <c r="AM37" s="1704">
        <v>0.54166666666666663</v>
      </c>
      <c r="AN37" s="1704">
        <v>8.3333333333333329E-2</v>
      </c>
      <c r="AO37" s="1704">
        <v>4.1666666666666664E-2</v>
      </c>
      <c r="AP37" s="1704">
        <v>0.33333333333333331</v>
      </c>
    </row>
    <row r="38" spans="1:42" s="1660" customFormat="1" x14ac:dyDescent="0.2">
      <c r="A38" s="1705">
        <v>16</v>
      </c>
      <c r="B38" s="1720" t="s">
        <v>102</v>
      </c>
      <c r="C38" s="1707">
        <v>1</v>
      </c>
      <c r="D38" s="1708">
        <v>1.500105E-2</v>
      </c>
      <c r="E38" s="1707">
        <v>20051</v>
      </c>
      <c r="F38" s="1708">
        <v>928.07208007000077</v>
      </c>
      <c r="G38" s="1709">
        <v>20052</v>
      </c>
      <c r="H38" s="1710">
        <v>928.08708112000079</v>
      </c>
      <c r="I38" s="1707">
        <v>19922</v>
      </c>
      <c r="J38" s="1708">
        <v>885.57227377200093</v>
      </c>
      <c r="K38" s="1707">
        <v>129</v>
      </c>
      <c r="L38" s="1708">
        <v>42.014807347999998</v>
      </c>
      <c r="M38" s="1711">
        <v>0</v>
      </c>
      <c r="N38" s="1711">
        <v>0</v>
      </c>
      <c r="O38" s="1712">
        <v>0</v>
      </c>
      <c r="P38" s="1712">
        <v>0</v>
      </c>
      <c r="Q38" s="1707">
        <v>1</v>
      </c>
      <c r="R38" s="1708">
        <v>0.499999999999865</v>
      </c>
      <c r="S38" s="1713">
        <v>1</v>
      </c>
      <c r="T38" s="1714">
        <v>0</v>
      </c>
      <c r="U38" s="1714">
        <v>0</v>
      </c>
      <c r="V38" s="1714">
        <v>0</v>
      </c>
      <c r="W38" s="1707">
        <v>1</v>
      </c>
      <c r="X38" s="1708">
        <v>0.5</v>
      </c>
      <c r="Y38" s="1707">
        <v>31034</v>
      </c>
      <c r="Z38" s="1708">
        <v>2076.8133686019992</v>
      </c>
      <c r="AA38" s="1709">
        <v>31035</v>
      </c>
      <c r="AB38" s="1710">
        <v>2077.3133686019992</v>
      </c>
      <c r="AC38" s="1707">
        <v>30830</v>
      </c>
      <c r="AD38" s="1708">
        <v>2008.9432215419972</v>
      </c>
      <c r="AE38" s="1707">
        <v>205</v>
      </c>
      <c r="AF38" s="1708">
        <v>68.370146991999988</v>
      </c>
      <c r="AG38" s="1715" t="s">
        <v>121</v>
      </c>
      <c r="AH38" s="1716" t="s">
        <v>121</v>
      </c>
      <c r="AI38" s="1715" t="s">
        <v>121</v>
      </c>
      <c r="AJ38" s="1716" t="s">
        <v>121</v>
      </c>
      <c r="AK38" s="1715" t="s">
        <v>121</v>
      </c>
      <c r="AL38" s="1716" t="s">
        <v>121</v>
      </c>
      <c r="AM38" s="1713" t="s">
        <v>121</v>
      </c>
      <c r="AN38" s="1713" t="s">
        <v>121</v>
      </c>
      <c r="AO38" s="1713" t="s">
        <v>121</v>
      </c>
      <c r="AP38" s="1713" t="s">
        <v>121</v>
      </c>
    </row>
    <row r="39" spans="1:42" s="1660" customFormat="1" x14ac:dyDescent="0.2">
      <c r="A39" s="1705"/>
      <c r="B39" s="1720"/>
      <c r="C39" s="1699"/>
      <c r="D39" s="1700"/>
      <c r="E39" s="1699"/>
      <c r="F39" s="1700"/>
      <c r="G39" s="1701">
        <v>0.99999999999999989</v>
      </c>
      <c r="H39" s="1701">
        <v>1</v>
      </c>
      <c r="I39" s="1702">
        <v>0.99351685617394769</v>
      </c>
      <c r="J39" s="1702">
        <v>0.95419092861771804</v>
      </c>
      <c r="K39" s="1702">
        <v>6.4332734889287852E-3</v>
      </c>
      <c r="L39" s="1702">
        <v>4.5270328833041391E-2</v>
      </c>
      <c r="M39" s="1711" t="s">
        <v>191</v>
      </c>
      <c r="N39" s="1711" t="s">
        <v>191</v>
      </c>
      <c r="O39" s="1712" t="s">
        <v>121</v>
      </c>
      <c r="P39" s="1712" t="s">
        <v>121</v>
      </c>
      <c r="Q39" s="1702">
        <v>4.9870337123478956E-5</v>
      </c>
      <c r="R39" s="1702">
        <v>5.3874254924060887E-4</v>
      </c>
      <c r="S39" s="1704">
        <v>1</v>
      </c>
      <c r="T39" s="1714" t="s">
        <v>191</v>
      </c>
      <c r="U39" s="1714" t="s">
        <v>191</v>
      </c>
      <c r="V39" s="1714" t="s">
        <v>191</v>
      </c>
      <c r="W39" s="1699"/>
      <c r="X39" s="1700"/>
      <c r="Y39" s="1699"/>
      <c r="Z39" s="1700"/>
      <c r="AA39" s="1701">
        <v>1</v>
      </c>
      <c r="AB39" s="1701">
        <v>1</v>
      </c>
      <c r="AC39" s="1702">
        <v>0.9933945545352022</v>
      </c>
      <c r="AD39" s="1702">
        <v>0.96708722521435753</v>
      </c>
      <c r="AE39" s="1702">
        <v>6.6054454647978093E-3</v>
      </c>
      <c r="AF39" s="1702">
        <v>3.2912774752906958E-2</v>
      </c>
      <c r="AG39" s="1702" t="s">
        <v>121</v>
      </c>
      <c r="AH39" s="1702" t="s">
        <v>121</v>
      </c>
      <c r="AI39" s="1702" t="s">
        <v>121</v>
      </c>
      <c r="AJ39" s="1702" t="s">
        <v>121</v>
      </c>
      <c r="AK39" s="1702" t="s">
        <v>121</v>
      </c>
      <c r="AL39" s="1702" t="s">
        <v>121</v>
      </c>
      <c r="AM39" s="1704" t="s">
        <v>121</v>
      </c>
      <c r="AN39" s="1704" t="s">
        <v>121</v>
      </c>
      <c r="AO39" s="1704" t="s">
        <v>121</v>
      </c>
      <c r="AP39" s="1704" t="s">
        <v>121</v>
      </c>
    </row>
    <row r="40" spans="1:42" s="1660" customFormat="1" x14ac:dyDescent="0.2">
      <c r="A40" s="1705">
        <v>17</v>
      </c>
      <c r="B40" s="1706" t="s">
        <v>581</v>
      </c>
      <c r="C40" s="1707">
        <v>0</v>
      </c>
      <c r="D40" s="1708">
        <v>0</v>
      </c>
      <c r="E40" s="1707">
        <v>5315</v>
      </c>
      <c r="F40" s="1708">
        <v>353.15800182900011</v>
      </c>
      <c r="G40" s="1709">
        <v>5315</v>
      </c>
      <c r="H40" s="1710">
        <v>353.15800182900011</v>
      </c>
      <c r="I40" s="1707">
        <v>5218</v>
      </c>
      <c r="J40" s="1708">
        <v>331.70322335599963</v>
      </c>
      <c r="K40" s="1707">
        <v>97</v>
      </c>
      <c r="L40" s="1708">
        <v>21.454778472999998</v>
      </c>
      <c r="M40" s="1711">
        <v>0</v>
      </c>
      <c r="N40" s="1711">
        <v>0</v>
      </c>
      <c r="O40" s="1712">
        <v>0</v>
      </c>
      <c r="P40" s="1712">
        <v>0</v>
      </c>
      <c r="Q40" s="1707">
        <v>0</v>
      </c>
      <c r="R40" s="1708">
        <v>4.9027448767446913E-13</v>
      </c>
      <c r="S40" s="1714">
        <v>0</v>
      </c>
      <c r="T40" s="1714">
        <v>0</v>
      </c>
      <c r="U40" s="1714">
        <v>0</v>
      </c>
      <c r="V40" s="1714">
        <v>0</v>
      </c>
      <c r="W40" s="1714">
        <v>0</v>
      </c>
      <c r="X40" s="1714">
        <v>0</v>
      </c>
      <c r="Y40" s="1707">
        <v>8586</v>
      </c>
      <c r="Z40" s="1708">
        <v>717.42685247800034</v>
      </c>
      <c r="AA40" s="1709">
        <v>8586</v>
      </c>
      <c r="AB40" s="1710">
        <v>717.42685247800034</v>
      </c>
      <c r="AC40" s="1707">
        <v>8357</v>
      </c>
      <c r="AD40" s="1708">
        <v>669.69050825800059</v>
      </c>
      <c r="AE40" s="1707">
        <v>224</v>
      </c>
      <c r="AF40" s="1708">
        <v>43.207858619999996</v>
      </c>
      <c r="AG40" s="1715" t="s">
        <v>121</v>
      </c>
      <c r="AH40" s="1716" t="s">
        <v>121</v>
      </c>
      <c r="AI40" s="1715">
        <v>3</v>
      </c>
      <c r="AJ40" s="1716">
        <v>2.0284856000000002</v>
      </c>
      <c r="AK40" s="1715">
        <v>2</v>
      </c>
      <c r="AL40" s="1716">
        <v>2.4999999999997544</v>
      </c>
      <c r="AM40" s="1713">
        <v>1</v>
      </c>
      <c r="AN40" s="1713" t="s">
        <v>121</v>
      </c>
      <c r="AO40" s="1713">
        <v>1</v>
      </c>
      <c r="AP40" s="1713" t="s">
        <v>121</v>
      </c>
    </row>
    <row r="41" spans="1:42" s="1660" customFormat="1" x14ac:dyDescent="0.2">
      <c r="A41" s="1705"/>
      <c r="B41" s="1706"/>
      <c r="C41" s="1699"/>
      <c r="D41" s="1700"/>
      <c r="E41" s="1699"/>
      <c r="F41" s="1700"/>
      <c r="G41" s="1701">
        <v>1</v>
      </c>
      <c r="H41" s="1701">
        <v>1</v>
      </c>
      <c r="I41" s="1702">
        <v>0.98174976481655696</v>
      </c>
      <c r="J41" s="1702">
        <v>0.93924878280575119</v>
      </c>
      <c r="K41" s="1702">
        <v>1.8250235183443087E-2</v>
      </c>
      <c r="L41" s="1702">
        <v>6.0751217194247371E-2</v>
      </c>
      <c r="M41" s="1711" t="s">
        <v>191</v>
      </c>
      <c r="N41" s="1711" t="s">
        <v>191</v>
      </c>
      <c r="O41" s="1712" t="s">
        <v>121</v>
      </c>
      <c r="P41" s="1712" t="s">
        <v>121</v>
      </c>
      <c r="Q41" s="1702" t="s">
        <v>191</v>
      </c>
      <c r="R41" s="1702">
        <v>1.3882581879366877E-15</v>
      </c>
      <c r="S41" s="1704" t="s">
        <v>191</v>
      </c>
      <c r="T41" s="1714" t="s">
        <v>191</v>
      </c>
      <c r="U41" s="1714" t="s">
        <v>191</v>
      </c>
      <c r="V41" s="1714" t="s">
        <v>191</v>
      </c>
      <c r="W41" s="1714"/>
      <c r="X41" s="1714"/>
      <c r="Y41" s="1699"/>
      <c r="Z41" s="1700"/>
      <c r="AA41" s="1701">
        <v>1</v>
      </c>
      <c r="AB41" s="1701">
        <v>0.99999999999999989</v>
      </c>
      <c r="AC41" s="1702">
        <v>0.97332867458653627</v>
      </c>
      <c r="AD41" s="1702">
        <v>0.93346172636956937</v>
      </c>
      <c r="AE41" s="1702">
        <v>2.6088982063824831E-2</v>
      </c>
      <c r="AF41" s="1702">
        <v>6.0226151935573041E-2</v>
      </c>
      <c r="AG41" s="1702" t="s">
        <v>121</v>
      </c>
      <c r="AH41" s="1702" t="s">
        <v>121</v>
      </c>
      <c r="AI41" s="1702">
        <v>3.4940600978336826E-4</v>
      </c>
      <c r="AJ41" s="1702">
        <v>2.8274458824528079E-3</v>
      </c>
      <c r="AK41" s="1702">
        <v>2.3293733985557886E-4</v>
      </c>
      <c r="AL41" s="1702">
        <v>3.4846758124047442E-3</v>
      </c>
      <c r="AM41" s="1704">
        <v>0.5</v>
      </c>
      <c r="AN41" s="1704" t="s">
        <v>121</v>
      </c>
      <c r="AO41" s="1704">
        <v>0.5</v>
      </c>
      <c r="AP41" s="1704" t="s">
        <v>121</v>
      </c>
    </row>
    <row r="42" spans="1:42" s="1660" customFormat="1" x14ac:dyDescent="0.2">
      <c r="A42" s="1705">
        <v>18</v>
      </c>
      <c r="B42" s="1706" t="s">
        <v>693</v>
      </c>
      <c r="C42" s="1707">
        <v>2</v>
      </c>
      <c r="D42" s="1708">
        <v>0.22150799230000107</v>
      </c>
      <c r="E42" s="1707">
        <v>645</v>
      </c>
      <c r="F42" s="1708">
        <v>29.286068448746875</v>
      </c>
      <c r="G42" s="1709">
        <v>647</v>
      </c>
      <c r="H42" s="1710">
        <v>29.507576441046876</v>
      </c>
      <c r="I42" s="1707">
        <v>638</v>
      </c>
      <c r="J42" s="1708">
        <v>28.625236416000003</v>
      </c>
      <c r="K42" s="1707">
        <v>8</v>
      </c>
      <c r="L42" s="1708">
        <v>0.67379055899999996</v>
      </c>
      <c r="M42" s="1711">
        <v>0</v>
      </c>
      <c r="N42" s="1711">
        <v>0</v>
      </c>
      <c r="O42" s="1712">
        <v>0</v>
      </c>
      <c r="P42" s="1712">
        <v>0</v>
      </c>
      <c r="Q42" s="1707">
        <v>1</v>
      </c>
      <c r="R42" s="1708">
        <v>0.2085494660468723</v>
      </c>
      <c r="S42" s="1713">
        <v>1</v>
      </c>
      <c r="T42" s="1714">
        <v>0</v>
      </c>
      <c r="U42" s="1714">
        <v>0</v>
      </c>
      <c r="V42" s="1714">
        <v>0</v>
      </c>
      <c r="W42" s="1707">
        <v>1</v>
      </c>
      <c r="X42" s="1708">
        <v>0.21</v>
      </c>
      <c r="Y42" s="1707">
        <v>1060</v>
      </c>
      <c r="Z42" s="1708">
        <v>52.828706370524046</v>
      </c>
      <c r="AA42" s="1709">
        <v>1061</v>
      </c>
      <c r="AB42" s="1710">
        <v>53.038706370524046</v>
      </c>
      <c r="AC42" s="1707">
        <v>1043</v>
      </c>
      <c r="AD42" s="1708">
        <v>51.34</v>
      </c>
      <c r="AE42" s="1707">
        <v>16</v>
      </c>
      <c r="AF42" s="1708">
        <v>1.5</v>
      </c>
      <c r="AG42" s="1715" t="s">
        <v>121</v>
      </c>
      <c r="AH42" s="1716" t="s">
        <v>121</v>
      </c>
      <c r="AI42" s="1715" t="s">
        <v>121</v>
      </c>
      <c r="AJ42" s="1716" t="s">
        <v>121</v>
      </c>
      <c r="AK42" s="1715">
        <v>2</v>
      </c>
      <c r="AL42" s="1716">
        <v>0.19870637052404305</v>
      </c>
      <c r="AM42" s="1713">
        <v>2</v>
      </c>
      <c r="AN42" s="1713" t="s">
        <v>121</v>
      </c>
      <c r="AO42" s="1713" t="s">
        <v>121</v>
      </c>
      <c r="AP42" s="1713" t="s">
        <v>121</v>
      </c>
    </row>
    <row r="43" spans="1:42" s="1660" customFormat="1" x14ac:dyDescent="0.2">
      <c r="A43" s="1705"/>
      <c r="B43" s="1706"/>
      <c r="C43" s="1699"/>
      <c r="D43" s="1700"/>
      <c r="E43" s="1699"/>
      <c r="F43" s="1700"/>
      <c r="G43" s="1701">
        <v>0.99999999999999989</v>
      </c>
      <c r="H43" s="1701">
        <v>0.99999999999999989</v>
      </c>
      <c r="I43" s="1702">
        <v>0.98608964451313752</v>
      </c>
      <c r="J43" s="1702">
        <v>0.97009784836753032</v>
      </c>
      <c r="K43" s="1702">
        <v>1.2364760432766615E-2</v>
      </c>
      <c r="L43" s="1702">
        <v>2.2834493383289703E-2</v>
      </c>
      <c r="M43" s="1711" t="s">
        <v>191</v>
      </c>
      <c r="N43" s="1711" t="s">
        <v>191</v>
      </c>
      <c r="O43" s="1712" t="s">
        <v>121</v>
      </c>
      <c r="P43" s="1712" t="s">
        <v>121</v>
      </c>
      <c r="Q43" s="1702">
        <v>1.5455950540958269E-3</v>
      </c>
      <c r="R43" s="1702">
        <v>7.0676582491799294E-3</v>
      </c>
      <c r="S43" s="1704">
        <v>1</v>
      </c>
      <c r="T43" s="1704" t="s">
        <v>191</v>
      </c>
      <c r="U43" s="1704" t="s">
        <v>191</v>
      </c>
      <c r="V43" s="1704" t="s">
        <v>191</v>
      </c>
      <c r="W43" s="1699"/>
      <c r="X43" s="1700"/>
      <c r="Y43" s="1699"/>
      <c r="Z43" s="1700"/>
      <c r="AA43" s="1701">
        <v>0.99999999999999989</v>
      </c>
      <c r="AB43" s="1701">
        <v>1</v>
      </c>
      <c r="AC43" s="1702">
        <v>0.98303487276154566</v>
      </c>
      <c r="AD43" s="1702">
        <v>0.96797232649949982</v>
      </c>
      <c r="AE43" s="1702">
        <v>1.5080113100848256E-2</v>
      </c>
      <c r="AF43" s="1702">
        <v>2.8281232757094852E-2</v>
      </c>
      <c r="AG43" s="1702" t="s">
        <v>121</v>
      </c>
      <c r="AH43" s="1702" t="s">
        <v>121</v>
      </c>
      <c r="AI43" s="1702" t="s">
        <v>121</v>
      </c>
      <c r="AJ43" s="1702" t="s">
        <v>121</v>
      </c>
      <c r="AK43" s="1702">
        <v>1.885014137606032E-3</v>
      </c>
      <c r="AL43" s="1702">
        <v>3.7464407434053288E-3</v>
      </c>
      <c r="AM43" s="1704">
        <v>1</v>
      </c>
      <c r="AN43" s="1704" t="s">
        <v>121</v>
      </c>
      <c r="AO43" s="1704" t="s">
        <v>121</v>
      </c>
      <c r="AP43" s="1704" t="s">
        <v>121</v>
      </c>
    </row>
    <row r="44" spans="1:42" s="1660" customFormat="1" x14ac:dyDescent="0.2">
      <c r="A44" s="1705">
        <v>19</v>
      </c>
      <c r="B44" s="1706" t="s">
        <v>104</v>
      </c>
      <c r="C44" s="1707">
        <v>2</v>
      </c>
      <c r="D44" s="1708">
        <v>0.57195938809999791</v>
      </c>
      <c r="E44" s="1707">
        <v>9414</v>
      </c>
      <c r="F44" s="1708">
        <v>215.42158328099998</v>
      </c>
      <c r="G44" s="1709">
        <v>9416</v>
      </c>
      <c r="H44" s="1710">
        <v>215.99354266909998</v>
      </c>
      <c r="I44" s="1707">
        <v>9274</v>
      </c>
      <c r="J44" s="1708">
        <v>205.261737213</v>
      </c>
      <c r="K44" s="1707">
        <v>138</v>
      </c>
      <c r="L44" s="1708">
        <v>9.2484032239999987</v>
      </c>
      <c r="M44" s="1711">
        <v>0</v>
      </c>
      <c r="N44" s="1711">
        <v>0</v>
      </c>
      <c r="O44" s="1712">
        <v>0</v>
      </c>
      <c r="P44" s="1712">
        <v>0</v>
      </c>
      <c r="Q44" s="1707">
        <v>4</v>
      </c>
      <c r="R44" s="1708">
        <v>1.4834022320999782</v>
      </c>
      <c r="S44" s="1713">
        <v>4</v>
      </c>
      <c r="T44" s="1714">
        <v>0</v>
      </c>
      <c r="U44" s="1714">
        <v>0</v>
      </c>
      <c r="V44" s="1714">
        <v>0</v>
      </c>
      <c r="W44" s="1707">
        <v>4</v>
      </c>
      <c r="X44" s="1708">
        <v>1.4819051239999992</v>
      </c>
      <c r="Y44" s="1707">
        <v>13726</v>
      </c>
      <c r="Z44" s="1708">
        <v>359.28114944699951</v>
      </c>
      <c r="AA44" s="1709">
        <v>13730</v>
      </c>
      <c r="AB44" s="1710">
        <v>360.76305457099949</v>
      </c>
      <c r="AC44" s="1707">
        <v>13548</v>
      </c>
      <c r="AD44" s="1708">
        <v>344.14290301299951</v>
      </c>
      <c r="AE44" s="1707">
        <v>174</v>
      </c>
      <c r="AF44" s="1708">
        <v>14.482292556999997</v>
      </c>
      <c r="AG44" s="1715" t="s">
        <v>121</v>
      </c>
      <c r="AH44" s="1716" t="s">
        <v>121</v>
      </c>
      <c r="AI44" s="1715">
        <v>5</v>
      </c>
      <c r="AJ44" s="1716">
        <v>1.5963797379999993</v>
      </c>
      <c r="AK44" s="1715">
        <v>3</v>
      </c>
      <c r="AL44" s="1716">
        <v>0.54147926299997828</v>
      </c>
      <c r="AM44" s="1713">
        <v>1</v>
      </c>
      <c r="AN44" s="1713">
        <v>2</v>
      </c>
      <c r="AO44" s="1713" t="s">
        <v>121</v>
      </c>
      <c r="AP44" s="1713" t="s">
        <v>121</v>
      </c>
    </row>
    <row r="45" spans="1:42" s="1660" customFormat="1" x14ac:dyDescent="0.2">
      <c r="A45" s="1705"/>
      <c r="B45" s="1706"/>
      <c r="C45" s="1699"/>
      <c r="D45" s="1700"/>
      <c r="E45" s="1699"/>
      <c r="F45" s="1700"/>
      <c r="G45" s="1701">
        <v>1</v>
      </c>
      <c r="H45" s="1701">
        <v>1</v>
      </c>
      <c r="I45" s="1702">
        <v>0.98491928632115544</v>
      </c>
      <c r="J45" s="1702">
        <v>0.95031423012242089</v>
      </c>
      <c r="K45" s="1702">
        <v>1.4655904842820731E-2</v>
      </c>
      <c r="L45" s="1702">
        <v>4.2817961637716472E-2</v>
      </c>
      <c r="M45" s="1711" t="s">
        <v>191</v>
      </c>
      <c r="N45" s="1711" t="s">
        <v>191</v>
      </c>
      <c r="O45" s="1712" t="s">
        <v>121</v>
      </c>
      <c r="P45" s="1712" t="s">
        <v>121</v>
      </c>
      <c r="Q45" s="1702">
        <v>4.248088360237893E-4</v>
      </c>
      <c r="R45" s="1702">
        <v>6.8678082398626892E-3</v>
      </c>
      <c r="S45" s="1704">
        <v>1</v>
      </c>
      <c r="T45" s="1714" t="s">
        <v>191</v>
      </c>
      <c r="U45" s="1714" t="s">
        <v>191</v>
      </c>
      <c r="V45" s="1714" t="s">
        <v>191</v>
      </c>
      <c r="W45" s="1699"/>
      <c r="X45" s="1700"/>
      <c r="Y45" s="1699"/>
      <c r="Z45" s="1700"/>
      <c r="AA45" s="1701">
        <v>1</v>
      </c>
      <c r="AB45" s="1701">
        <v>1</v>
      </c>
      <c r="AC45" s="1702">
        <v>0.9867443554260743</v>
      </c>
      <c r="AD45" s="1702">
        <v>0.95393056093905237</v>
      </c>
      <c r="AE45" s="1702">
        <v>1.2672978878368536E-2</v>
      </c>
      <c r="AF45" s="1702">
        <v>4.0143502427712786E-2</v>
      </c>
      <c r="AG45" s="1702" t="s">
        <v>121</v>
      </c>
      <c r="AH45" s="1702" t="s">
        <v>121</v>
      </c>
      <c r="AI45" s="1702">
        <v>3.6416605972323381E-4</v>
      </c>
      <c r="AJ45" s="1702">
        <v>4.4250089297484477E-3</v>
      </c>
      <c r="AK45" s="1702">
        <v>2.1849963583394028E-4</v>
      </c>
      <c r="AL45" s="1702">
        <v>1.5009277034863701E-3</v>
      </c>
      <c r="AM45" s="1704">
        <v>0.33333333333333331</v>
      </c>
      <c r="AN45" s="1704">
        <v>0.66666666666666663</v>
      </c>
      <c r="AO45" s="1704" t="s">
        <v>121</v>
      </c>
      <c r="AP45" s="1704" t="s">
        <v>121</v>
      </c>
    </row>
    <row r="46" spans="1:42" s="1660" customFormat="1" x14ac:dyDescent="0.2">
      <c r="A46" s="1705">
        <v>20</v>
      </c>
      <c r="B46" s="1706" t="s">
        <v>105</v>
      </c>
      <c r="C46" s="1707">
        <v>46</v>
      </c>
      <c r="D46" s="1708">
        <v>0.579634133</v>
      </c>
      <c r="E46" s="1707">
        <v>839</v>
      </c>
      <c r="F46" s="1708">
        <v>8.6770964409999998</v>
      </c>
      <c r="G46" s="1709">
        <v>885</v>
      </c>
      <c r="H46" s="1710">
        <v>9.2567305740000005</v>
      </c>
      <c r="I46" s="1707">
        <v>860</v>
      </c>
      <c r="J46" s="1708">
        <v>9.0228122410000005</v>
      </c>
      <c r="K46" s="1707">
        <v>16</v>
      </c>
      <c r="L46" s="1708">
        <v>0.21021833300000001</v>
      </c>
      <c r="M46" s="1717">
        <v>7</v>
      </c>
      <c r="N46" s="1711">
        <v>0</v>
      </c>
      <c r="O46" s="1712">
        <v>0</v>
      </c>
      <c r="P46" s="1712">
        <v>0</v>
      </c>
      <c r="Q46" s="1707">
        <v>2</v>
      </c>
      <c r="R46" s="1708">
        <v>2.3700000000000082E-2</v>
      </c>
      <c r="S46" s="1713">
        <v>2</v>
      </c>
      <c r="T46" s="1714">
        <v>0</v>
      </c>
      <c r="U46" s="1714">
        <v>0</v>
      </c>
      <c r="V46" s="1714">
        <v>0</v>
      </c>
      <c r="W46" s="1707">
        <v>2</v>
      </c>
      <c r="X46" s="1708">
        <v>2.3699999999999999E-2</v>
      </c>
      <c r="Y46" s="1707">
        <v>1164</v>
      </c>
      <c r="Z46" s="1708">
        <v>12.823381951000002</v>
      </c>
      <c r="AA46" s="1709">
        <v>1166</v>
      </c>
      <c r="AB46" s="1710">
        <v>12.847081951000002</v>
      </c>
      <c r="AC46" s="1707">
        <v>1132</v>
      </c>
      <c r="AD46" s="1708">
        <v>12.472925940000001</v>
      </c>
      <c r="AE46" s="1707">
        <v>16</v>
      </c>
      <c r="AF46" s="1708">
        <v>0.31377851899999998</v>
      </c>
      <c r="AG46" s="1715">
        <v>15</v>
      </c>
      <c r="AH46" s="1716">
        <v>5.0000000000000001E-4</v>
      </c>
      <c r="AI46" s="1715" t="s">
        <v>121</v>
      </c>
      <c r="AJ46" s="1716" t="s">
        <v>121</v>
      </c>
      <c r="AK46" s="1715">
        <v>3</v>
      </c>
      <c r="AL46" s="1716">
        <v>5.9877492000000199E-2</v>
      </c>
      <c r="AM46" s="1713">
        <v>2</v>
      </c>
      <c r="AN46" s="1713" t="s">
        <v>121</v>
      </c>
      <c r="AO46" s="1713">
        <v>1</v>
      </c>
      <c r="AP46" s="1713" t="s">
        <v>121</v>
      </c>
    </row>
    <row r="47" spans="1:42" s="1660" customFormat="1" x14ac:dyDescent="0.2">
      <c r="A47" s="1705"/>
      <c r="B47" s="1706"/>
      <c r="C47" s="1699"/>
      <c r="D47" s="1700"/>
      <c r="E47" s="1699"/>
      <c r="F47" s="1700"/>
      <c r="G47" s="1701">
        <v>1</v>
      </c>
      <c r="H47" s="1701">
        <v>0.99999999999999989</v>
      </c>
      <c r="I47" s="1702">
        <v>0.97175141242937857</v>
      </c>
      <c r="J47" s="1702">
        <v>0.97472991882716964</v>
      </c>
      <c r="K47" s="1702">
        <v>1.8079096045197741E-2</v>
      </c>
      <c r="L47" s="1702">
        <v>2.2709781960215447E-2</v>
      </c>
      <c r="M47" s="1703">
        <v>7.9096045197740109E-3</v>
      </c>
      <c r="N47" s="1711" t="s">
        <v>191</v>
      </c>
      <c r="O47" s="1712" t="s">
        <v>121</v>
      </c>
      <c r="P47" s="1712" t="s">
        <v>121</v>
      </c>
      <c r="Q47" s="1702">
        <v>2.2598870056497176E-3</v>
      </c>
      <c r="R47" s="1702">
        <v>2.5602992126148578E-3</v>
      </c>
      <c r="S47" s="1704">
        <v>1</v>
      </c>
      <c r="T47" s="1704" t="s">
        <v>191</v>
      </c>
      <c r="U47" s="1704" t="s">
        <v>191</v>
      </c>
      <c r="V47" s="1704" t="s">
        <v>191</v>
      </c>
      <c r="W47" s="1699"/>
      <c r="X47" s="1700"/>
      <c r="Y47" s="1699"/>
      <c r="Z47" s="1700"/>
      <c r="AA47" s="1701">
        <v>1</v>
      </c>
      <c r="AB47" s="1701">
        <v>1</v>
      </c>
      <c r="AC47" s="1702">
        <v>0.97084048027444259</v>
      </c>
      <c r="AD47" s="1702">
        <v>0.97087618710403911</v>
      </c>
      <c r="AE47" s="1702">
        <v>1.3722126929674099E-2</v>
      </c>
      <c r="AF47" s="1702">
        <v>2.4424108151312587E-2</v>
      </c>
      <c r="AG47" s="1702">
        <v>1.2864493996569469E-2</v>
      </c>
      <c r="AH47" s="1702">
        <v>3.8919343856219476E-5</v>
      </c>
      <c r="AI47" s="1702" t="s">
        <v>121</v>
      </c>
      <c r="AJ47" s="1702" t="s">
        <v>121</v>
      </c>
      <c r="AK47" s="1702">
        <v>2.5728987993138938E-3</v>
      </c>
      <c r="AL47" s="1702">
        <v>4.6607854007920772E-3</v>
      </c>
      <c r="AM47" s="1704">
        <v>0.66666666666666663</v>
      </c>
      <c r="AN47" s="1704" t="s">
        <v>121</v>
      </c>
      <c r="AO47" s="1704">
        <v>0.33333333333333331</v>
      </c>
      <c r="AP47" s="1704" t="s">
        <v>121</v>
      </c>
    </row>
    <row r="48" spans="1:42" s="1660" customFormat="1" x14ac:dyDescent="0.2">
      <c r="A48" s="1705">
        <v>21</v>
      </c>
      <c r="B48" s="1706" t="s">
        <v>334</v>
      </c>
      <c r="C48" s="1707">
        <v>36</v>
      </c>
      <c r="D48" s="1708">
        <v>7.7760731420001212</v>
      </c>
      <c r="E48" s="1707">
        <v>34183</v>
      </c>
      <c r="F48" s="1708">
        <v>1614.5511568355773</v>
      </c>
      <c r="G48" s="1709">
        <v>34219</v>
      </c>
      <c r="H48" s="1710">
        <v>1622.3272299775774</v>
      </c>
      <c r="I48" s="1707">
        <v>31855</v>
      </c>
      <c r="J48" s="1708">
        <v>1398.7752488049996</v>
      </c>
      <c r="K48" s="1707">
        <v>1302</v>
      </c>
      <c r="L48" s="1708">
        <v>103.960217938</v>
      </c>
      <c r="M48" s="1711">
        <v>0</v>
      </c>
      <c r="N48" s="1711">
        <v>0</v>
      </c>
      <c r="O48" s="1717">
        <v>150</v>
      </c>
      <c r="P48" s="1718">
        <v>18.051193688577982</v>
      </c>
      <c r="Q48" s="1707">
        <v>912</v>
      </c>
      <c r="R48" s="1708">
        <v>101.54056954599984</v>
      </c>
      <c r="S48" s="1713">
        <v>763</v>
      </c>
      <c r="T48" s="1713">
        <v>143</v>
      </c>
      <c r="U48" s="1713">
        <v>5</v>
      </c>
      <c r="V48" s="1713">
        <v>1</v>
      </c>
      <c r="W48" s="1707">
        <v>912</v>
      </c>
      <c r="X48" s="1708">
        <v>101.5405695</v>
      </c>
      <c r="Y48" s="1707">
        <v>54874</v>
      </c>
      <c r="Z48" s="1708">
        <v>2808.6041708837402</v>
      </c>
      <c r="AA48" s="1709">
        <v>55786</v>
      </c>
      <c r="AB48" s="1710">
        <v>2910.1447403837401</v>
      </c>
      <c r="AC48" s="1707">
        <v>54140</v>
      </c>
      <c r="AD48" s="1708">
        <v>2751.5275383125127</v>
      </c>
      <c r="AE48" s="1707">
        <v>1541</v>
      </c>
      <c r="AF48" s="1708">
        <v>127.57561624500001</v>
      </c>
      <c r="AG48" s="1715" t="s">
        <v>121</v>
      </c>
      <c r="AH48" s="1716" t="s">
        <v>121</v>
      </c>
      <c r="AI48" s="1715">
        <v>69</v>
      </c>
      <c r="AJ48" s="1716">
        <v>10.643347468730017</v>
      </c>
      <c r="AK48" s="1715">
        <v>36</v>
      </c>
      <c r="AL48" s="1716">
        <v>20.399999999999999</v>
      </c>
      <c r="AM48" s="1713">
        <v>20</v>
      </c>
      <c r="AN48" s="1713">
        <v>16</v>
      </c>
      <c r="AO48" s="1713" t="s">
        <v>121</v>
      </c>
      <c r="AP48" s="1713" t="s">
        <v>121</v>
      </c>
    </row>
    <row r="49" spans="1:42" s="1660" customFormat="1" x14ac:dyDescent="0.2">
      <c r="A49" s="1705"/>
      <c r="B49" s="1706"/>
      <c r="C49" s="1699"/>
      <c r="D49" s="1700"/>
      <c r="E49" s="1699"/>
      <c r="F49" s="1700"/>
      <c r="G49" s="1701">
        <v>1</v>
      </c>
      <c r="H49" s="1701">
        <v>1</v>
      </c>
      <c r="I49" s="1702">
        <v>0.93091557321955642</v>
      </c>
      <c r="J49" s="1702">
        <v>0.86220290392606702</v>
      </c>
      <c r="K49" s="1702">
        <v>3.8049037084660571E-2</v>
      </c>
      <c r="L49" s="1702">
        <v>6.4080917842596313E-2</v>
      </c>
      <c r="M49" s="1703" t="s">
        <v>191</v>
      </c>
      <c r="N49" s="1703" t="s">
        <v>191</v>
      </c>
      <c r="O49" s="1703">
        <v>4.3835296180484524E-3</v>
      </c>
      <c r="P49" s="1703">
        <v>1.1126727922102049E-2</v>
      </c>
      <c r="Q49" s="1702">
        <v>2.6651860077734593E-2</v>
      </c>
      <c r="R49" s="1702">
        <v>6.2589450309234629E-2</v>
      </c>
      <c r="S49" s="1704">
        <v>0.83662280701754388</v>
      </c>
      <c r="T49" s="1704">
        <v>0.15679824561403508</v>
      </c>
      <c r="U49" s="1704">
        <v>5.4824561403508769E-3</v>
      </c>
      <c r="V49" s="1704">
        <v>1.0964912280701754E-3</v>
      </c>
      <c r="W49" s="1699"/>
      <c r="X49" s="1700"/>
      <c r="Y49" s="1699"/>
      <c r="Z49" s="1700"/>
      <c r="AA49" s="1701">
        <v>0.99948015631161935</v>
      </c>
      <c r="AB49" s="1701">
        <v>0.99330253482836495</v>
      </c>
      <c r="AC49" s="1702">
        <v>0.97049438927329434</v>
      </c>
      <c r="AD49" s="1702">
        <v>0.94549508144041261</v>
      </c>
      <c r="AE49" s="1702">
        <v>2.7623418061879325E-2</v>
      </c>
      <c r="AF49" s="1702">
        <v>4.3838237485114749E-2</v>
      </c>
      <c r="AG49" s="1702" t="s">
        <v>121</v>
      </c>
      <c r="AH49" s="1702" t="s">
        <v>121</v>
      </c>
      <c r="AI49" s="1702">
        <v>1.2368694654572832E-3</v>
      </c>
      <c r="AJ49" s="1702">
        <v>3.6573258096181684E-3</v>
      </c>
      <c r="AK49" s="1702">
        <v>1.2547951098842004E-4</v>
      </c>
      <c r="AL49" s="1702">
        <v>3.1189009321936072E-4</v>
      </c>
      <c r="AM49" s="1704">
        <v>0.55555555555555558</v>
      </c>
      <c r="AN49" s="1704">
        <v>0.44444444444444442</v>
      </c>
      <c r="AO49" s="1704" t="s">
        <v>121</v>
      </c>
      <c r="AP49" s="1704" t="s">
        <v>121</v>
      </c>
    </row>
    <row r="50" spans="1:42" s="1660" customFormat="1" x14ac:dyDescent="0.2">
      <c r="A50" s="1705">
        <v>22</v>
      </c>
      <c r="B50" s="1706" t="s">
        <v>361</v>
      </c>
      <c r="C50" s="1707">
        <v>5</v>
      </c>
      <c r="D50" s="1708">
        <v>0.1194441</v>
      </c>
      <c r="E50" s="1707">
        <v>3681</v>
      </c>
      <c r="F50" s="1708">
        <v>123.54560931899999</v>
      </c>
      <c r="G50" s="1709">
        <v>3686</v>
      </c>
      <c r="H50" s="1710">
        <v>123.66505341899999</v>
      </c>
      <c r="I50" s="1707">
        <v>3506</v>
      </c>
      <c r="J50" s="1708">
        <v>95.810657864999996</v>
      </c>
      <c r="K50" s="1707">
        <v>137</v>
      </c>
      <c r="L50" s="1708">
        <v>18.721729115999999</v>
      </c>
      <c r="M50" s="1717">
        <v>32</v>
      </c>
      <c r="N50" s="1718">
        <v>8.1510598979999997</v>
      </c>
      <c r="O50" s="1712">
        <v>0</v>
      </c>
      <c r="P50" s="1712">
        <v>0</v>
      </c>
      <c r="Q50" s="1707">
        <v>11</v>
      </c>
      <c r="R50" s="1708">
        <v>0.98160653999999425</v>
      </c>
      <c r="S50" s="1713">
        <v>9</v>
      </c>
      <c r="T50" s="1714">
        <v>0</v>
      </c>
      <c r="U50" s="1713">
        <v>2</v>
      </c>
      <c r="V50" s="1714">
        <v>0</v>
      </c>
      <c r="W50" s="1707">
        <v>11</v>
      </c>
      <c r="X50" s="1708">
        <v>0.98160654000000003</v>
      </c>
      <c r="Y50" s="1707">
        <v>5854</v>
      </c>
      <c r="Z50" s="1708">
        <v>202.180575944</v>
      </c>
      <c r="AA50" s="1709">
        <v>5865</v>
      </c>
      <c r="AB50" s="1710">
        <v>203.162182484</v>
      </c>
      <c r="AC50" s="1707">
        <v>5620</v>
      </c>
      <c r="AD50" s="1708">
        <v>167.39339271600002</v>
      </c>
      <c r="AE50" s="1707">
        <v>163</v>
      </c>
      <c r="AF50" s="1708">
        <v>23.578231328000001</v>
      </c>
      <c r="AG50" s="1715">
        <v>78</v>
      </c>
      <c r="AH50" s="1716">
        <v>12.125510440000001</v>
      </c>
      <c r="AI50" s="1715" t="s">
        <v>121</v>
      </c>
      <c r="AJ50" s="1716" t="s">
        <v>121</v>
      </c>
      <c r="AK50" s="1715">
        <v>4</v>
      </c>
      <c r="AL50" s="1716">
        <v>6.5047999999974238E-2</v>
      </c>
      <c r="AM50" s="1713">
        <v>4</v>
      </c>
      <c r="AN50" s="1713" t="s">
        <v>121</v>
      </c>
      <c r="AO50" s="1713" t="s">
        <v>121</v>
      </c>
      <c r="AP50" s="1713" t="s">
        <v>121</v>
      </c>
    </row>
    <row r="51" spans="1:42" s="1660" customFormat="1" x14ac:dyDescent="0.2">
      <c r="A51" s="1705"/>
      <c r="B51" s="1706"/>
      <c r="C51" s="1699"/>
      <c r="D51" s="1700"/>
      <c r="E51" s="1699"/>
      <c r="F51" s="1700"/>
      <c r="G51" s="1701">
        <v>1</v>
      </c>
      <c r="H51" s="1701">
        <v>1</v>
      </c>
      <c r="I51" s="1702">
        <v>0.95116657623440048</v>
      </c>
      <c r="J51" s="1702">
        <v>0.77475936180915905</v>
      </c>
      <c r="K51" s="1702">
        <v>3.7167661421595229E-2</v>
      </c>
      <c r="L51" s="1702">
        <v>0.15139062005308265</v>
      </c>
      <c r="M51" s="1703">
        <v>8.6814975583288118E-3</v>
      </c>
      <c r="N51" s="1703">
        <v>6.5912395399068055E-2</v>
      </c>
      <c r="O51" s="1712" t="s">
        <v>121</v>
      </c>
      <c r="P51" s="1712" t="s">
        <v>121</v>
      </c>
      <c r="Q51" s="1702">
        <v>2.9842647856755289E-3</v>
      </c>
      <c r="R51" s="1702">
        <v>7.9376227386902132E-3</v>
      </c>
      <c r="S51" s="1704">
        <v>0.81818181818181823</v>
      </c>
      <c r="T51" s="1714" t="s">
        <v>191</v>
      </c>
      <c r="U51" s="1704">
        <v>0.18181818181818182</v>
      </c>
      <c r="V51" s="1704" t="s">
        <v>191</v>
      </c>
      <c r="W51" s="1699"/>
      <c r="X51" s="1700"/>
      <c r="Y51" s="1699"/>
      <c r="Z51" s="1700"/>
      <c r="AA51" s="1701">
        <v>1</v>
      </c>
      <c r="AB51" s="1701">
        <v>1</v>
      </c>
      <c r="AC51" s="1702">
        <v>0.95822676896845693</v>
      </c>
      <c r="AD51" s="1702">
        <v>0.82393972475257815</v>
      </c>
      <c r="AE51" s="1702">
        <v>2.7791986359761295E-2</v>
      </c>
      <c r="AF51" s="1702">
        <v>0.11605620219135468</v>
      </c>
      <c r="AG51" s="1702">
        <v>1.3299232736572891E-2</v>
      </c>
      <c r="AH51" s="1702">
        <v>5.9683895357616291E-2</v>
      </c>
      <c r="AI51" s="1702" t="s">
        <v>121</v>
      </c>
      <c r="AJ51" s="1702" t="s">
        <v>121</v>
      </c>
      <c r="AK51" s="1702">
        <v>6.8201193520886613E-4</v>
      </c>
      <c r="AL51" s="1702">
        <v>3.2017769845082798E-4</v>
      </c>
      <c r="AM51" s="1704">
        <v>1</v>
      </c>
      <c r="AN51" s="1704" t="s">
        <v>121</v>
      </c>
      <c r="AO51" s="1704" t="s">
        <v>121</v>
      </c>
      <c r="AP51" s="1704" t="s">
        <v>121</v>
      </c>
    </row>
    <row r="52" spans="1:42" s="1660" customFormat="1" x14ac:dyDescent="0.2">
      <c r="A52" s="1705">
        <v>23</v>
      </c>
      <c r="B52" s="1706" t="s">
        <v>874</v>
      </c>
      <c r="C52" s="1707">
        <v>3</v>
      </c>
      <c r="D52" s="1708">
        <v>0.72106499999999996</v>
      </c>
      <c r="E52" s="1707">
        <v>1632</v>
      </c>
      <c r="F52" s="1708">
        <v>77.404958717000113</v>
      </c>
      <c r="G52" s="1709">
        <v>1635</v>
      </c>
      <c r="H52" s="1710">
        <v>78.126023717000109</v>
      </c>
      <c r="I52" s="1707">
        <v>1569</v>
      </c>
      <c r="J52" s="1708">
        <v>72.494127605000003</v>
      </c>
      <c r="K52" s="1707">
        <v>58</v>
      </c>
      <c r="L52" s="1708">
        <v>4.6134841120000001</v>
      </c>
      <c r="M52" s="1711">
        <v>0</v>
      </c>
      <c r="N52" s="1711">
        <v>0</v>
      </c>
      <c r="O52" s="1712">
        <v>0</v>
      </c>
      <c r="P52" s="1712">
        <v>0</v>
      </c>
      <c r="Q52" s="1707">
        <v>8</v>
      </c>
      <c r="R52" s="1708">
        <v>1.0184120000001062</v>
      </c>
      <c r="S52" s="1713">
        <v>8</v>
      </c>
      <c r="T52" s="1714">
        <v>0</v>
      </c>
      <c r="U52" s="1714">
        <v>0</v>
      </c>
      <c r="V52" s="1714">
        <v>0</v>
      </c>
      <c r="W52" s="1707">
        <v>8</v>
      </c>
      <c r="X52" s="1708">
        <v>1.0184120000000001</v>
      </c>
      <c r="Y52" s="1707">
        <v>2943</v>
      </c>
      <c r="Z52" s="1708">
        <v>170.29835069000001</v>
      </c>
      <c r="AA52" s="1709">
        <v>2951</v>
      </c>
      <c r="AB52" s="1710">
        <v>171.31676269000002</v>
      </c>
      <c r="AC52" s="1707">
        <v>2875</v>
      </c>
      <c r="AD52" s="1708">
        <v>156.60075225500003</v>
      </c>
      <c r="AE52" s="1707">
        <v>74</v>
      </c>
      <c r="AF52" s="1708">
        <v>14.316010434999999</v>
      </c>
      <c r="AG52" s="1715" t="s">
        <v>121</v>
      </c>
      <c r="AH52" s="1716" t="s">
        <v>121</v>
      </c>
      <c r="AI52" s="1715" t="s">
        <v>121</v>
      </c>
      <c r="AJ52" s="1716" t="s">
        <v>121</v>
      </c>
      <c r="AK52" s="1715">
        <v>2</v>
      </c>
      <c r="AL52" s="1716">
        <v>0.39999999999998792</v>
      </c>
      <c r="AM52" s="1713" t="s">
        <v>121</v>
      </c>
      <c r="AN52" s="1713">
        <v>1</v>
      </c>
      <c r="AO52" s="1713">
        <v>1</v>
      </c>
      <c r="AP52" s="1713" t="s">
        <v>121</v>
      </c>
    </row>
    <row r="53" spans="1:42" s="1660" customFormat="1" x14ac:dyDescent="0.2">
      <c r="A53" s="1705"/>
      <c r="B53" s="1706"/>
      <c r="C53" s="1699"/>
      <c r="D53" s="1700"/>
      <c r="E53" s="1699"/>
      <c r="F53" s="1700"/>
      <c r="G53" s="1701">
        <v>1</v>
      </c>
      <c r="H53" s="1701">
        <v>1</v>
      </c>
      <c r="I53" s="1702">
        <v>0.95963302752293578</v>
      </c>
      <c r="J53" s="1702">
        <v>0.92791267436826408</v>
      </c>
      <c r="K53" s="1702">
        <v>3.5474006116207948E-2</v>
      </c>
      <c r="L53" s="1702">
        <v>5.9051822843456871E-2</v>
      </c>
      <c r="M53" s="1711" t="s">
        <v>191</v>
      </c>
      <c r="N53" s="1711"/>
      <c r="O53" s="1712" t="s">
        <v>121</v>
      </c>
      <c r="P53" s="1712" t="s">
        <v>121</v>
      </c>
      <c r="Q53" s="1702">
        <v>4.8929663608562688E-3</v>
      </c>
      <c r="R53" s="1702">
        <v>1.3035502788279E-2</v>
      </c>
      <c r="S53" s="1704">
        <v>1</v>
      </c>
      <c r="T53" s="1704" t="s">
        <v>191</v>
      </c>
      <c r="U53" s="1714" t="s">
        <v>191</v>
      </c>
      <c r="V53" s="1714" t="s">
        <v>191</v>
      </c>
      <c r="W53" s="1699"/>
      <c r="X53" s="1700"/>
      <c r="Y53" s="1699"/>
      <c r="Z53" s="1700"/>
      <c r="AA53" s="1701">
        <v>1</v>
      </c>
      <c r="AB53" s="1701">
        <v>1</v>
      </c>
      <c r="AC53" s="1702">
        <v>0.97424601829888169</v>
      </c>
      <c r="AD53" s="1702">
        <v>0.91410058067914346</v>
      </c>
      <c r="AE53" s="1702">
        <v>2.507624534056252E-2</v>
      </c>
      <c r="AF53" s="1702">
        <v>8.3564563153139967E-2</v>
      </c>
      <c r="AG53" s="1702" t="s">
        <v>121</v>
      </c>
      <c r="AH53" s="1702" t="s">
        <v>121</v>
      </c>
      <c r="AI53" s="1702" t="s">
        <v>121</v>
      </c>
      <c r="AJ53" s="1702" t="s">
        <v>121</v>
      </c>
      <c r="AK53" s="1702">
        <v>6.7773636055574386E-4</v>
      </c>
      <c r="AL53" s="1702">
        <v>2.3348561677166016E-3</v>
      </c>
      <c r="AM53" s="1704" t="s">
        <v>121</v>
      </c>
      <c r="AN53" s="1704">
        <v>0.5</v>
      </c>
      <c r="AO53" s="1704">
        <v>0.5</v>
      </c>
      <c r="AP53" s="1704" t="s">
        <v>121</v>
      </c>
    </row>
    <row r="54" spans="1:42" s="1660" customFormat="1" x14ac:dyDescent="0.2">
      <c r="A54" s="1705">
        <v>24</v>
      </c>
      <c r="B54" s="1706" t="s">
        <v>109</v>
      </c>
      <c r="C54" s="1707">
        <v>0</v>
      </c>
      <c r="D54" s="1708">
        <v>0</v>
      </c>
      <c r="E54" s="1707">
        <v>4648</v>
      </c>
      <c r="F54" s="1708">
        <v>546.32999999999993</v>
      </c>
      <c r="G54" s="1709">
        <v>4648</v>
      </c>
      <c r="H54" s="1710">
        <v>546.32999999999993</v>
      </c>
      <c r="I54" s="1707">
        <v>4556</v>
      </c>
      <c r="J54" s="1708">
        <v>478.4</v>
      </c>
      <c r="K54" s="1707">
        <v>90</v>
      </c>
      <c r="L54" s="1708">
        <v>63.53</v>
      </c>
      <c r="M54" s="1711">
        <v>0</v>
      </c>
      <c r="N54" s="1711">
        <v>0</v>
      </c>
      <c r="O54" s="1712">
        <v>0</v>
      </c>
      <c r="P54" s="1712">
        <v>0</v>
      </c>
      <c r="Q54" s="1707">
        <v>2</v>
      </c>
      <c r="R54" s="1708">
        <v>4.3999999999999488</v>
      </c>
      <c r="S54" s="1713">
        <v>1</v>
      </c>
      <c r="T54" s="1713">
        <v>1</v>
      </c>
      <c r="U54" s="1714">
        <v>0</v>
      </c>
      <c r="V54" s="1714">
        <v>0</v>
      </c>
      <c r="W54" s="1707">
        <v>2</v>
      </c>
      <c r="X54" s="1708">
        <v>4.4000000000000004</v>
      </c>
      <c r="Y54" s="1707">
        <v>8067</v>
      </c>
      <c r="Z54" s="1708">
        <v>1599.5271973669992</v>
      </c>
      <c r="AA54" s="1709">
        <v>8069</v>
      </c>
      <c r="AB54" s="1710">
        <v>1603.9271973669993</v>
      </c>
      <c r="AC54" s="1707">
        <v>7950</v>
      </c>
      <c r="AD54" s="1708">
        <v>1518.17</v>
      </c>
      <c r="AE54" s="1707">
        <v>117</v>
      </c>
      <c r="AF54" s="1708">
        <v>80.629797404000001</v>
      </c>
      <c r="AG54" s="1715" t="s">
        <v>121</v>
      </c>
      <c r="AH54" s="1716" t="s">
        <v>121</v>
      </c>
      <c r="AI54" s="1715" t="s">
        <v>121</v>
      </c>
      <c r="AJ54" s="1716" t="s">
        <v>121</v>
      </c>
      <c r="AK54" s="1715">
        <v>2</v>
      </c>
      <c r="AL54" s="1716">
        <v>5.1273999629992062</v>
      </c>
      <c r="AM54" s="1713">
        <v>2</v>
      </c>
      <c r="AN54" s="1713" t="s">
        <v>121</v>
      </c>
      <c r="AO54" s="1713" t="s">
        <v>121</v>
      </c>
      <c r="AP54" s="1713" t="s">
        <v>121</v>
      </c>
    </row>
    <row r="55" spans="1:42" s="1660" customFormat="1" x14ac:dyDescent="0.2">
      <c r="A55" s="1705"/>
      <c r="B55" s="1706"/>
      <c r="C55" s="1699"/>
      <c r="D55" s="1700"/>
      <c r="E55" s="1699"/>
      <c r="F55" s="1700"/>
      <c r="G55" s="1701">
        <v>1</v>
      </c>
      <c r="H55" s="1701">
        <v>1</v>
      </c>
      <c r="I55" s="1702">
        <v>0.98020654044750433</v>
      </c>
      <c r="J55" s="1702">
        <v>0.87566123039188781</v>
      </c>
      <c r="K55" s="1702">
        <v>1.93631669535284E-2</v>
      </c>
      <c r="L55" s="1702">
        <v>0.11628502919480901</v>
      </c>
      <c r="M55" s="1711" t="s">
        <v>191</v>
      </c>
      <c r="N55" s="1711" t="s">
        <v>191</v>
      </c>
      <c r="O55" s="1712" t="s">
        <v>121</v>
      </c>
      <c r="P55" s="1712" t="s">
        <v>121</v>
      </c>
      <c r="Q55" s="1702">
        <v>4.3029259896729778E-4</v>
      </c>
      <c r="R55" s="1702">
        <v>8.0537404133032217E-3</v>
      </c>
      <c r="S55" s="1704">
        <v>0.5</v>
      </c>
      <c r="T55" s="1704">
        <v>0.5</v>
      </c>
      <c r="U55" s="1704" t="s">
        <v>191</v>
      </c>
      <c r="V55" s="1704" t="s">
        <v>191</v>
      </c>
      <c r="W55" s="1699"/>
      <c r="X55" s="1700"/>
      <c r="Y55" s="1699"/>
      <c r="Z55" s="1700"/>
      <c r="AA55" s="1701">
        <v>1</v>
      </c>
      <c r="AB55" s="1701">
        <v>1</v>
      </c>
      <c r="AC55" s="1702">
        <v>0.98525219977692402</v>
      </c>
      <c r="AD55" s="1702">
        <v>0.94653298634266081</v>
      </c>
      <c r="AE55" s="1702">
        <v>1.4499938034452844E-2</v>
      </c>
      <c r="AF55" s="1702">
        <v>5.0270235168006105E-2</v>
      </c>
      <c r="AG55" s="1702" t="s">
        <v>121</v>
      </c>
      <c r="AH55" s="1702" t="s">
        <v>121</v>
      </c>
      <c r="AI55" s="1702" t="s">
        <v>121</v>
      </c>
      <c r="AJ55" s="1702" t="s">
        <v>121</v>
      </c>
      <c r="AK55" s="1702">
        <v>2.4786218862312553E-4</v>
      </c>
      <c r="AL55" s="1702">
        <v>3.1967784893331356E-3</v>
      </c>
      <c r="AM55" s="1704">
        <v>1</v>
      </c>
      <c r="AN55" s="1704" t="s">
        <v>121</v>
      </c>
      <c r="AO55" s="1704" t="s">
        <v>121</v>
      </c>
      <c r="AP55" s="1704" t="s">
        <v>121</v>
      </c>
    </row>
    <row r="56" spans="1:42" s="1731" customFormat="1" x14ac:dyDescent="0.2">
      <c r="A56" s="1722"/>
      <c r="B56" s="1723" t="s">
        <v>706</v>
      </c>
      <c r="C56" s="1724">
        <v>319</v>
      </c>
      <c r="D56" s="1725">
        <v>104.9581497708571</v>
      </c>
      <c r="E56" s="1724">
        <v>154012</v>
      </c>
      <c r="F56" s="1725">
        <v>9016.9904544556593</v>
      </c>
      <c r="G56" s="1724">
        <v>154331</v>
      </c>
      <c r="H56" s="1726">
        <v>9121.948604226518</v>
      </c>
      <c r="I56" s="1724">
        <v>149734</v>
      </c>
      <c r="J56" s="1726">
        <v>8125.9194417469635</v>
      </c>
      <c r="K56" s="1724">
        <v>2996</v>
      </c>
      <c r="L56" s="1726">
        <v>587.69236820399999</v>
      </c>
      <c r="M56" s="1727">
        <v>98</v>
      </c>
      <c r="N56" s="1728">
        <v>56.154057394000006</v>
      </c>
      <c r="O56" s="1727">
        <v>173</v>
      </c>
      <c r="P56" s="1728">
        <v>21.335283567169384</v>
      </c>
      <c r="Q56" s="1724">
        <v>1330</v>
      </c>
      <c r="R56" s="1726">
        <v>330.84745331438518</v>
      </c>
      <c r="S56" s="1724">
        <v>1109</v>
      </c>
      <c r="T56" s="1724">
        <v>192</v>
      </c>
      <c r="U56" s="1724">
        <v>14</v>
      </c>
      <c r="V56" s="1724">
        <v>15</v>
      </c>
      <c r="W56" s="1724">
        <v>1330</v>
      </c>
      <c r="X56" s="1725">
        <v>330.84479831141601</v>
      </c>
      <c r="Y56" s="1724">
        <v>240490</v>
      </c>
      <c r="Z56" s="1725">
        <v>18163.812365280315</v>
      </c>
      <c r="AA56" s="1724">
        <v>241820</v>
      </c>
      <c r="AB56" s="1726">
        <v>18494.657163591735</v>
      </c>
      <c r="AC56" s="1724">
        <v>237245</v>
      </c>
      <c r="AD56" s="1726">
        <v>17409.192874598797</v>
      </c>
      <c r="AE56" s="1724">
        <v>3896</v>
      </c>
      <c r="AF56" s="1726">
        <v>751.93039125307996</v>
      </c>
      <c r="AG56" s="1729">
        <v>281</v>
      </c>
      <c r="AH56" s="1730">
        <v>183.95483269599998</v>
      </c>
      <c r="AI56" s="1729">
        <v>102</v>
      </c>
      <c r="AJ56" s="1730">
        <v>20.699034867154015</v>
      </c>
      <c r="AK56" s="1729">
        <v>296</v>
      </c>
      <c r="AL56" s="1730">
        <v>128.88003017670428</v>
      </c>
      <c r="AM56" s="1729">
        <v>182</v>
      </c>
      <c r="AN56" s="1729">
        <v>53</v>
      </c>
      <c r="AO56" s="1729">
        <v>44</v>
      </c>
      <c r="AP56" s="1729">
        <v>17</v>
      </c>
    </row>
    <row r="57" spans="1:42" s="1731" customFormat="1" x14ac:dyDescent="0.2">
      <c r="A57" s="1722"/>
      <c r="B57" s="1723"/>
      <c r="C57" s="1699"/>
      <c r="D57" s="1700"/>
      <c r="E57" s="1699"/>
      <c r="F57" s="1700"/>
      <c r="G57" s="1701">
        <v>1</v>
      </c>
      <c r="H57" s="1701">
        <v>1</v>
      </c>
      <c r="I57" s="1702">
        <v>0.97021337255638851</v>
      </c>
      <c r="J57" s="1702">
        <v>0.89080960596313163</v>
      </c>
      <c r="K57" s="1702">
        <v>1.9412820496206205E-2</v>
      </c>
      <c r="L57" s="1702">
        <v>6.4426187178000707E-2</v>
      </c>
      <c r="M57" s="1703">
        <v>6.3499880127777309E-4</v>
      </c>
      <c r="N57" s="1703">
        <v>6.1559278428714084E-3</v>
      </c>
      <c r="O57" s="1703">
        <v>1.1209672716434157E-3</v>
      </c>
      <c r="P57" s="1703">
        <v>2.3388953931711477E-3</v>
      </c>
      <c r="Q57" s="1702">
        <v>8.6178408744840632E-3</v>
      </c>
      <c r="R57" s="1702">
        <v>3.6269383622825058E-2</v>
      </c>
      <c r="S57" s="1704">
        <v>0.83383458646616537</v>
      </c>
      <c r="T57" s="1704">
        <v>0.14436090225563911</v>
      </c>
      <c r="U57" s="1704">
        <v>1.0526315789473684E-2</v>
      </c>
      <c r="V57" s="1704">
        <v>1.1278195488721804E-2</v>
      </c>
      <c r="W57" s="1699"/>
      <c r="X57" s="1700"/>
      <c r="Y57" s="1699"/>
      <c r="Z57" s="1700"/>
      <c r="AA57" s="1701">
        <v>1</v>
      </c>
      <c r="AB57" s="1701">
        <v>1</v>
      </c>
      <c r="AC57" s="1702">
        <v>0.98108096931602018</v>
      </c>
      <c r="AD57" s="1702">
        <v>0.94130930466071228</v>
      </c>
      <c r="AE57" s="1702">
        <v>1.6111157058969483E-2</v>
      </c>
      <c r="AF57" s="1702">
        <v>4.0656627727780607E-2</v>
      </c>
      <c r="AG57" s="1702">
        <v>1.1620213381854272E-3</v>
      </c>
      <c r="AH57" s="1702">
        <v>9.9463770033072201E-3</v>
      </c>
      <c r="AI57" s="1702">
        <v>4.2180133983955008E-4</v>
      </c>
      <c r="AJ57" s="1702">
        <v>1.1191899738429204E-3</v>
      </c>
      <c r="AK57" s="1702">
        <v>1.224050946985361E-3</v>
      </c>
      <c r="AL57" s="1702">
        <v>6.9685006343570026E-3</v>
      </c>
      <c r="AM57" s="1704">
        <v>0.61486486486486491</v>
      </c>
      <c r="AN57" s="1704">
        <v>0.17905405405405406</v>
      </c>
      <c r="AO57" s="1704">
        <v>0.14864864864864866</v>
      </c>
      <c r="AP57" s="1704">
        <v>5.7432432432432436E-2</v>
      </c>
    </row>
    <row r="58" spans="1:42" s="1731" customFormat="1" x14ac:dyDescent="0.2">
      <c r="A58" s="1722"/>
      <c r="B58" s="1723" t="s">
        <v>186</v>
      </c>
      <c r="C58" s="1724">
        <v>6194</v>
      </c>
      <c r="D58" s="1725">
        <v>454.64814977085689</v>
      </c>
      <c r="E58" s="1724">
        <v>1095113</v>
      </c>
      <c r="F58" s="1725">
        <v>27772.640454455661</v>
      </c>
      <c r="G58" s="1709">
        <v>1101307</v>
      </c>
      <c r="H58" s="1710">
        <v>28227.288604226516</v>
      </c>
      <c r="I58" s="1724">
        <v>1083623</v>
      </c>
      <c r="J58" s="1725">
        <v>26421.499441746964</v>
      </c>
      <c r="K58" s="1724">
        <v>9527</v>
      </c>
      <c r="L58" s="1725">
        <v>864.62236820399994</v>
      </c>
      <c r="M58" s="1727">
        <v>3032</v>
      </c>
      <c r="N58" s="1732">
        <v>60.074057394000008</v>
      </c>
      <c r="O58" s="1727">
        <v>2070</v>
      </c>
      <c r="P58" s="1732">
        <v>257.82528356716938</v>
      </c>
      <c r="Q58" s="1724">
        <v>3055</v>
      </c>
      <c r="R58" s="1725">
        <v>623.2674533143836</v>
      </c>
      <c r="S58" s="1724">
        <v>1901</v>
      </c>
      <c r="T58" s="1724">
        <v>1125</v>
      </c>
      <c r="U58" s="1724">
        <v>14</v>
      </c>
      <c r="V58" s="1724">
        <v>15</v>
      </c>
      <c r="W58" s="1724">
        <v>3055</v>
      </c>
      <c r="X58" s="1725">
        <v>623.26479831141603</v>
      </c>
      <c r="Y58" s="1724">
        <v>1605869</v>
      </c>
      <c r="Z58" s="1725">
        <v>47457.272365280311</v>
      </c>
      <c r="AA58" s="1709">
        <v>1608924</v>
      </c>
      <c r="AB58" s="1710">
        <v>48080.537163591725</v>
      </c>
      <c r="AC58" s="1724">
        <v>1587110</v>
      </c>
      <c r="AD58" s="1725">
        <v>45817.572874598802</v>
      </c>
      <c r="AE58" s="1724">
        <v>12609</v>
      </c>
      <c r="AF58" s="1725">
        <v>1099.12039125308</v>
      </c>
      <c r="AG58" s="1729">
        <v>3900</v>
      </c>
      <c r="AH58" s="1733">
        <v>192.45483269599998</v>
      </c>
      <c r="AI58" s="1729">
        <v>2727</v>
      </c>
      <c r="AJ58" s="1733">
        <v>482.35903486715404</v>
      </c>
      <c r="AK58" s="1729">
        <v>2578</v>
      </c>
      <c r="AL58" s="1733">
        <v>489.03003017670068</v>
      </c>
      <c r="AM58" s="1729">
        <v>1393</v>
      </c>
      <c r="AN58" s="1729">
        <v>1124</v>
      </c>
      <c r="AO58" s="1729">
        <v>44</v>
      </c>
      <c r="AP58" s="1729">
        <v>17</v>
      </c>
    </row>
    <row r="59" spans="1:42" s="1731" customFormat="1" x14ac:dyDescent="0.2">
      <c r="A59" s="1734"/>
      <c r="B59" s="1735"/>
      <c r="C59" s="1736"/>
      <c r="D59" s="1737"/>
      <c r="E59" s="1736"/>
      <c r="F59" s="1737"/>
      <c r="G59" s="1738">
        <v>1</v>
      </c>
      <c r="H59" s="1738">
        <v>1</v>
      </c>
      <c r="I59" s="1739">
        <v>0.98394271533732192</v>
      </c>
      <c r="J59" s="1739">
        <v>0.93602682893853406</v>
      </c>
      <c r="K59" s="1739">
        <v>8.6506305689512553E-3</v>
      </c>
      <c r="L59" s="1739">
        <v>3.0630726894347857E-2</v>
      </c>
      <c r="M59" s="1740">
        <v>2.7530924619565663E-3</v>
      </c>
      <c r="N59" s="1740">
        <v>2.1282262790555456E-3</v>
      </c>
      <c r="O59" s="1740">
        <v>1.8795848932223259E-3</v>
      </c>
      <c r="P59" s="1740">
        <v>9.1339018487438008E-3</v>
      </c>
      <c r="Q59" s="1739">
        <v>2.7739767385479251E-3</v>
      </c>
      <c r="R59" s="1739">
        <v>2.2080316039318801E-2</v>
      </c>
      <c r="S59" s="1741">
        <v>0.6222585924713584</v>
      </c>
      <c r="T59" s="1741">
        <v>0.36824877250409166</v>
      </c>
      <c r="U59" s="1741">
        <v>4.5826513911620291E-3</v>
      </c>
      <c r="V59" s="1741">
        <v>4.9099836333878887E-3</v>
      </c>
      <c r="W59" s="1736"/>
      <c r="X59" s="1737"/>
      <c r="Y59" s="1736"/>
      <c r="Z59" s="1737"/>
      <c r="AA59" s="1738">
        <v>1</v>
      </c>
      <c r="AB59" s="1738">
        <v>1.0000000000000004</v>
      </c>
      <c r="AC59" s="1739">
        <v>0.98644187046746767</v>
      </c>
      <c r="AD59" s="1739">
        <v>0.95293388089044651</v>
      </c>
      <c r="AE59" s="1739">
        <v>7.8369146087695872E-3</v>
      </c>
      <c r="AF59" s="1739">
        <v>2.2859985684298315E-2</v>
      </c>
      <c r="AG59" s="1739">
        <v>2.423980250154762E-3</v>
      </c>
      <c r="AH59" s="1739">
        <v>4.0027596206170003E-3</v>
      </c>
      <c r="AI59" s="1739">
        <v>1.6949215749159066E-3</v>
      </c>
      <c r="AJ59" s="1739">
        <v>1.00323137660869E-2</v>
      </c>
      <c r="AK59" s="1739">
        <v>1.6023130986920452E-3</v>
      </c>
      <c r="AL59" s="1739">
        <v>1.0171060038551553E-2</v>
      </c>
      <c r="AM59" s="1741">
        <v>0.54034134988363069</v>
      </c>
      <c r="AN59" s="1741">
        <v>0.4359968968192397</v>
      </c>
      <c r="AO59" s="1741">
        <v>1.7067494181536073E-2</v>
      </c>
      <c r="AP59" s="1741">
        <v>6.5942591155934835E-3</v>
      </c>
    </row>
    <row r="60" spans="1:42" s="1660" customFormat="1" ht="16.5" customHeight="1" x14ac:dyDescent="0.2">
      <c r="A60" s="1742" t="s">
        <v>875</v>
      </c>
      <c r="C60" s="1743"/>
      <c r="D60" s="1743"/>
      <c r="E60" s="1743"/>
      <c r="F60" s="1743"/>
      <c r="G60" s="1743"/>
      <c r="H60" s="1743"/>
      <c r="I60" s="1743"/>
      <c r="J60" s="1743"/>
      <c r="K60" s="1743"/>
      <c r="L60" s="1743"/>
      <c r="M60" s="1743"/>
      <c r="N60" s="1743"/>
      <c r="O60" s="1743"/>
      <c r="P60" s="1743"/>
      <c r="Q60" s="1743"/>
      <c r="R60" s="1743"/>
      <c r="S60" s="1743"/>
      <c r="W60" s="1744"/>
      <c r="X60" s="1744"/>
      <c r="Y60" s="1744"/>
      <c r="Z60" s="1744"/>
      <c r="AA60" s="1744"/>
      <c r="AB60" s="1744"/>
      <c r="AC60" s="1744"/>
      <c r="AD60" s="1744"/>
      <c r="AE60" s="1744"/>
      <c r="AF60" s="1744"/>
      <c r="AG60" s="1744"/>
      <c r="AH60" s="1744"/>
      <c r="AI60" s="1744"/>
      <c r="AJ60" s="1744"/>
      <c r="AK60" s="1744"/>
      <c r="AL60" s="1744"/>
      <c r="AM60" s="1744"/>
    </row>
    <row r="61" spans="1:42" s="1660" customFormat="1" x14ac:dyDescent="0.2">
      <c r="D61" s="1745"/>
      <c r="F61" s="1745"/>
      <c r="H61" s="1745"/>
      <c r="J61" s="1745"/>
      <c r="L61" s="1745"/>
      <c r="M61" s="1661"/>
      <c r="N61" s="1745"/>
      <c r="O61" s="1661"/>
      <c r="P61" s="1745"/>
      <c r="R61" s="1745"/>
      <c r="X61" s="1745"/>
      <c r="Z61" s="1745"/>
      <c r="AB61" s="1745"/>
      <c r="AD61" s="1745"/>
      <c r="AF61" s="1745"/>
      <c r="AG61" s="1661"/>
      <c r="AH61" s="1745"/>
      <c r="AI61" s="1661"/>
      <c r="AJ61" s="1745"/>
      <c r="AL61" s="1745"/>
    </row>
    <row r="62" spans="1:42" s="1660" customFormat="1" x14ac:dyDescent="0.2">
      <c r="D62" s="1745"/>
      <c r="F62" s="1745"/>
      <c r="H62" s="1745"/>
      <c r="J62" s="1745"/>
      <c r="L62" s="1745"/>
      <c r="M62" s="1661"/>
      <c r="N62" s="1745"/>
      <c r="O62" s="1661"/>
      <c r="P62" s="1745"/>
      <c r="R62" s="1745"/>
      <c r="X62" s="1745"/>
      <c r="Z62" s="1745"/>
      <c r="AB62" s="1745"/>
      <c r="AD62" s="1745"/>
      <c r="AF62" s="1745"/>
      <c r="AG62" s="1661"/>
      <c r="AH62" s="1745"/>
      <c r="AI62" s="1661"/>
      <c r="AJ62" s="1745"/>
      <c r="AL62" s="1745"/>
    </row>
    <row r="63" spans="1:42" s="1660" customFormat="1" x14ac:dyDescent="0.2">
      <c r="D63" s="1745"/>
      <c r="F63" s="1745"/>
      <c r="H63" s="1745"/>
      <c r="J63" s="1745"/>
      <c r="L63" s="1745"/>
      <c r="M63" s="1661"/>
      <c r="N63" s="1745"/>
      <c r="O63" s="1661"/>
      <c r="P63" s="1745"/>
      <c r="R63" s="1745"/>
      <c r="X63" s="1745"/>
      <c r="Z63" s="1745"/>
      <c r="AB63" s="1745"/>
      <c r="AD63" s="1745"/>
      <c r="AF63" s="1745"/>
      <c r="AG63" s="1661"/>
      <c r="AH63" s="1745"/>
      <c r="AI63" s="1661"/>
      <c r="AJ63" s="1745"/>
      <c r="AL63" s="1745"/>
    </row>
    <row r="64" spans="1:42" s="1660" customFormat="1" x14ac:dyDescent="0.2">
      <c r="D64" s="1745"/>
      <c r="F64" s="1745"/>
      <c r="H64" s="1745"/>
      <c r="J64" s="1745"/>
      <c r="L64" s="1745"/>
      <c r="M64" s="1661"/>
      <c r="N64" s="1745"/>
      <c r="P64" s="1745"/>
      <c r="R64" s="1745"/>
      <c r="X64" s="1745"/>
      <c r="Z64" s="1745"/>
      <c r="AB64" s="1745"/>
      <c r="AD64" s="1745"/>
      <c r="AF64" s="1745"/>
      <c r="AG64" s="1661"/>
      <c r="AH64" s="1745"/>
      <c r="AJ64" s="1745"/>
      <c r="AL64" s="1745"/>
    </row>
    <row r="65" spans="4:38" s="1660" customFormat="1" x14ac:dyDescent="0.2">
      <c r="D65" s="1745"/>
      <c r="F65" s="1745"/>
      <c r="H65" s="1745"/>
      <c r="J65" s="1745"/>
      <c r="L65" s="1745"/>
      <c r="M65" s="1661"/>
      <c r="N65" s="1745"/>
      <c r="P65" s="1745"/>
      <c r="R65" s="1745"/>
      <c r="X65" s="1745"/>
      <c r="Z65" s="1745"/>
      <c r="AB65" s="1745"/>
      <c r="AD65" s="1745"/>
      <c r="AF65" s="1745"/>
      <c r="AG65" s="1661"/>
      <c r="AH65" s="1745"/>
      <c r="AJ65" s="1745"/>
      <c r="AL65" s="1745"/>
    </row>
    <row r="66" spans="4:38" s="1660" customFormat="1" x14ac:dyDescent="0.2">
      <c r="D66" s="1745"/>
      <c r="F66" s="1745"/>
      <c r="H66" s="1745"/>
      <c r="J66" s="1745"/>
      <c r="L66" s="1745"/>
      <c r="M66" s="1661"/>
      <c r="N66" s="1745"/>
      <c r="P66" s="1745"/>
      <c r="R66" s="1745"/>
      <c r="X66" s="1745"/>
      <c r="Z66" s="1745"/>
      <c r="AB66" s="1745"/>
      <c r="AD66" s="1745"/>
      <c r="AF66" s="1745"/>
      <c r="AG66" s="1661"/>
      <c r="AH66" s="1745"/>
      <c r="AJ66" s="1745"/>
      <c r="AL66" s="1745"/>
    </row>
    <row r="67" spans="4:38" s="1660" customFormat="1" x14ac:dyDescent="0.2">
      <c r="D67" s="1745"/>
      <c r="F67" s="1745"/>
      <c r="H67" s="1745"/>
      <c r="J67" s="1745"/>
      <c r="L67" s="1745"/>
      <c r="M67" s="1661"/>
      <c r="N67" s="1745"/>
      <c r="P67" s="1745"/>
      <c r="R67" s="1745"/>
      <c r="X67" s="1745"/>
      <c r="Z67" s="1745"/>
      <c r="AB67" s="1745"/>
      <c r="AD67" s="1745"/>
      <c r="AF67" s="1745"/>
      <c r="AG67" s="1661"/>
      <c r="AH67" s="1745"/>
      <c r="AJ67" s="1745"/>
      <c r="AL67" s="1745"/>
    </row>
    <row r="68" spans="4:38" s="1660" customFormat="1" x14ac:dyDescent="0.2">
      <c r="D68" s="1745"/>
      <c r="F68" s="1745"/>
      <c r="H68" s="1745"/>
      <c r="J68" s="1745"/>
      <c r="L68" s="1745"/>
      <c r="M68" s="1661"/>
      <c r="N68" s="1745"/>
      <c r="P68" s="1745"/>
      <c r="R68" s="1745"/>
      <c r="X68" s="1745"/>
      <c r="Z68" s="1745"/>
      <c r="AB68" s="1745"/>
      <c r="AD68" s="1745"/>
      <c r="AF68" s="1745"/>
      <c r="AG68" s="1661"/>
      <c r="AH68" s="1745"/>
      <c r="AJ68" s="1745"/>
      <c r="AL68" s="1745"/>
    </row>
    <row r="73" spans="4:38" x14ac:dyDescent="0.2">
      <c r="AD73" s="1746">
        <v>1579524.9</v>
      </c>
    </row>
  </sheetData>
  <mergeCells count="107"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2:A43"/>
    <mergeCell ref="B42:B43"/>
    <mergeCell ref="A44:A45"/>
    <mergeCell ref="B44:B45"/>
    <mergeCell ref="A46:A47"/>
    <mergeCell ref="B46:B47"/>
    <mergeCell ref="B34:B35"/>
    <mergeCell ref="A36:A37"/>
    <mergeCell ref="B36:B37"/>
    <mergeCell ref="A38:A39"/>
    <mergeCell ref="B38:B39"/>
    <mergeCell ref="A40:A41"/>
    <mergeCell ref="B40:B41"/>
    <mergeCell ref="A24:A25"/>
    <mergeCell ref="A26:A27"/>
    <mergeCell ref="A28:A29"/>
    <mergeCell ref="A30:A31"/>
    <mergeCell ref="A32:A33"/>
    <mergeCell ref="A34:A35"/>
    <mergeCell ref="A16:A17"/>
    <mergeCell ref="B16:B17"/>
    <mergeCell ref="A18:A19"/>
    <mergeCell ref="A20:A21"/>
    <mergeCell ref="A22:A23"/>
    <mergeCell ref="B22:B23"/>
    <mergeCell ref="A10:A11"/>
    <mergeCell ref="B10:B11"/>
    <mergeCell ref="A12:A13"/>
    <mergeCell ref="B12:B13"/>
    <mergeCell ref="A14:A15"/>
    <mergeCell ref="B14:B15"/>
    <mergeCell ref="AM4:AM5"/>
    <mergeCell ref="AN4:AN5"/>
    <mergeCell ref="AO4:AO5"/>
    <mergeCell ref="AP4:AP5"/>
    <mergeCell ref="A7:A8"/>
    <mergeCell ref="B7:B8"/>
    <mergeCell ref="AG4:AG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F4:AF5"/>
    <mergeCell ref="U4:U5"/>
    <mergeCell ref="V4:V5"/>
    <mergeCell ref="W4:W5"/>
    <mergeCell ref="X4:X5"/>
    <mergeCell ref="Y4:Y5"/>
    <mergeCell ref="Z4:Z5"/>
    <mergeCell ref="O4:O5"/>
    <mergeCell ref="P4:P5"/>
    <mergeCell ref="Q4:Q5"/>
    <mergeCell ref="R4:R5"/>
    <mergeCell ref="S4:S5"/>
    <mergeCell ref="T4:T5"/>
    <mergeCell ref="I4:I5"/>
    <mergeCell ref="J4:J5"/>
    <mergeCell ref="K4:K5"/>
    <mergeCell ref="L4:L5"/>
    <mergeCell ref="M4:M5"/>
    <mergeCell ref="N4:N5"/>
    <mergeCell ref="C4:C5"/>
    <mergeCell ref="D4:D5"/>
    <mergeCell ref="E4:E5"/>
    <mergeCell ref="F4:F5"/>
    <mergeCell ref="G4:G5"/>
    <mergeCell ref="H4:H5"/>
    <mergeCell ref="AC3:AD3"/>
    <mergeCell ref="AE3:AF3"/>
    <mergeCell ref="AG3:AH3"/>
    <mergeCell ref="AI3:AJ3"/>
    <mergeCell ref="AK3:AL3"/>
    <mergeCell ref="AM3:AP3"/>
    <mergeCell ref="O3:P3"/>
    <mergeCell ref="Q3:R3"/>
    <mergeCell ref="S3:V3"/>
    <mergeCell ref="W3:X3"/>
    <mergeCell ref="Y3:Z3"/>
    <mergeCell ref="AA3:AB3"/>
    <mergeCell ref="A2:A5"/>
    <mergeCell ref="B2:B5"/>
    <mergeCell ref="C2:V2"/>
    <mergeCell ref="W2:AP2"/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zoomScaleNormal="100" workbookViewId="0"/>
  </sheetViews>
  <sheetFormatPr defaultRowHeight="12.75" x14ac:dyDescent="0.2"/>
  <cols>
    <col min="1" max="1" width="36.28515625" style="522" customWidth="1"/>
    <col min="2" max="7" width="9.28515625" style="522" bestFit="1" customWidth="1"/>
    <col min="8" max="9" width="10.28515625" style="522" bestFit="1" customWidth="1"/>
    <col min="10" max="10" width="10.28515625" style="522" customWidth="1"/>
    <col min="11" max="16" width="9.28515625" style="522" bestFit="1" customWidth="1"/>
    <col min="17" max="19" width="10.28515625" style="522" bestFit="1" customWidth="1"/>
    <col min="20" max="16384" width="9.140625" style="522"/>
  </cols>
  <sheetData>
    <row r="1" spans="1:19" s="521" customFormat="1" ht="19.5" customHeight="1" x14ac:dyDescent="0.2">
      <c r="A1" s="520" t="s">
        <v>878</v>
      </c>
      <c r="B1" s="520"/>
      <c r="C1" s="520"/>
      <c r="D1" s="520"/>
      <c r="E1" s="520"/>
      <c r="F1" s="520"/>
      <c r="G1" s="520"/>
      <c r="H1" s="520"/>
    </row>
    <row r="2" spans="1:19" ht="15" customHeight="1" x14ac:dyDescent="0.2">
      <c r="A2" s="1395" t="s">
        <v>276</v>
      </c>
      <c r="B2" s="1399" t="s">
        <v>584</v>
      </c>
      <c r="C2" s="1400"/>
      <c r="D2" s="1400"/>
      <c r="E2" s="1400"/>
      <c r="F2" s="1400"/>
      <c r="G2" s="1400"/>
      <c r="H2" s="1400"/>
      <c r="I2" s="1400"/>
      <c r="J2" s="1401"/>
      <c r="K2" s="1395" t="s">
        <v>770</v>
      </c>
      <c r="L2" s="1395"/>
      <c r="M2" s="1395"/>
      <c r="N2" s="1395"/>
      <c r="O2" s="1395"/>
      <c r="P2" s="1395"/>
      <c r="Q2" s="1395"/>
      <c r="R2" s="1395"/>
      <c r="S2" s="1395"/>
    </row>
    <row r="3" spans="1:19" x14ac:dyDescent="0.2">
      <c r="A3" s="1395"/>
      <c r="B3" s="523" t="s">
        <v>83</v>
      </c>
      <c r="C3" s="524" t="s">
        <v>84</v>
      </c>
      <c r="D3" s="524" t="s">
        <v>85</v>
      </c>
      <c r="E3" s="524" t="s">
        <v>86</v>
      </c>
      <c r="F3" s="524" t="s">
        <v>117</v>
      </c>
      <c r="G3" s="524" t="s">
        <v>87</v>
      </c>
      <c r="H3" s="524" t="s">
        <v>88</v>
      </c>
      <c r="I3" s="524" t="s">
        <v>652</v>
      </c>
      <c r="J3" s="524" t="s">
        <v>755</v>
      </c>
      <c r="K3" s="525" t="s">
        <v>83</v>
      </c>
      <c r="L3" s="526" t="s">
        <v>84</v>
      </c>
      <c r="M3" s="527" t="s">
        <v>85</v>
      </c>
      <c r="N3" s="524" t="s">
        <v>86</v>
      </c>
      <c r="O3" s="524" t="s">
        <v>117</v>
      </c>
      <c r="P3" s="524" t="s">
        <v>87</v>
      </c>
      <c r="Q3" s="524" t="s">
        <v>88</v>
      </c>
      <c r="R3" s="524" t="s">
        <v>652</v>
      </c>
      <c r="S3" s="524" t="s">
        <v>755</v>
      </c>
    </row>
    <row r="4" spans="1:19" x14ac:dyDescent="0.2">
      <c r="A4" s="528" t="s">
        <v>269</v>
      </c>
      <c r="B4" s="529">
        <v>14331</v>
      </c>
      <c r="C4" s="530">
        <v>14158</v>
      </c>
      <c r="D4" s="531">
        <v>14388</v>
      </c>
      <c r="E4" s="531">
        <v>13815</v>
      </c>
      <c r="F4" s="531">
        <v>1887</v>
      </c>
      <c r="G4" s="532">
        <v>1422</v>
      </c>
      <c r="H4" s="533">
        <v>3168</v>
      </c>
      <c r="I4" s="532">
        <v>25460</v>
      </c>
      <c r="J4" s="532">
        <v>11232</v>
      </c>
      <c r="K4" s="584">
        <v>55.989644214000009</v>
      </c>
      <c r="L4" s="585">
        <v>62.785113402000093</v>
      </c>
      <c r="M4" s="586">
        <v>54.69</v>
      </c>
      <c r="N4" s="586">
        <v>67.081643035650387</v>
      </c>
      <c r="O4" s="586">
        <v>37.295535612861315</v>
      </c>
      <c r="P4" s="587">
        <v>47.003926350153833</v>
      </c>
      <c r="Q4" s="588">
        <v>50.269874383393613</v>
      </c>
      <c r="R4" s="588">
        <v>352.10373236999806</v>
      </c>
      <c r="S4" s="588">
        <v>351.51329253339998</v>
      </c>
    </row>
    <row r="5" spans="1:19" x14ac:dyDescent="0.2">
      <c r="A5" s="534" t="s">
        <v>270</v>
      </c>
      <c r="B5" s="535">
        <v>411647</v>
      </c>
      <c r="C5" s="536">
        <v>452625</v>
      </c>
      <c r="D5" s="537">
        <v>530949</v>
      </c>
      <c r="E5" s="537">
        <v>706431</v>
      </c>
      <c r="F5" s="537">
        <v>763913</v>
      </c>
      <c r="G5" s="532">
        <v>868620</v>
      </c>
      <c r="H5" s="532">
        <v>1022814</v>
      </c>
      <c r="I5" s="532">
        <v>1081527</v>
      </c>
      <c r="J5" s="532">
        <v>1424849</v>
      </c>
      <c r="K5" s="495">
        <v>3174.1173885347998</v>
      </c>
      <c r="L5" s="494">
        <v>3588.6076219772162</v>
      </c>
      <c r="M5" s="589">
        <v>4891.8999999999996</v>
      </c>
      <c r="N5" s="589">
        <v>6326.0884837100502</v>
      </c>
      <c r="O5" s="589">
        <v>7738.3499391788055</v>
      </c>
      <c r="P5" s="587">
        <v>9870.742268918706</v>
      </c>
      <c r="Q5" s="587">
        <v>11784.074606628419</v>
      </c>
      <c r="R5" s="587">
        <v>15330.334662718549</v>
      </c>
      <c r="S5" s="587">
        <v>26572.276934953508</v>
      </c>
    </row>
    <row r="6" spans="1:19" x14ac:dyDescent="0.2">
      <c r="A6" s="534" t="s">
        <v>271</v>
      </c>
      <c r="B6" s="538">
        <v>425978</v>
      </c>
      <c r="C6" s="536">
        <v>466783</v>
      </c>
      <c r="D6" s="537">
        <v>545337</v>
      </c>
      <c r="E6" s="537">
        <v>720246</v>
      </c>
      <c r="F6" s="537">
        <v>765800</v>
      </c>
      <c r="G6" s="532">
        <v>870042</v>
      </c>
      <c r="H6" s="532">
        <v>1025982</v>
      </c>
      <c r="I6" s="532">
        <v>1106987</v>
      </c>
      <c r="J6" s="532">
        <v>1436081</v>
      </c>
      <c r="K6" s="582">
        <v>3230.1070327487996</v>
      </c>
      <c r="L6" s="494">
        <v>3651.3927353792164</v>
      </c>
      <c r="M6" s="589">
        <v>4946.59</v>
      </c>
      <c r="N6" s="589">
        <v>6393.1701267457011</v>
      </c>
      <c r="O6" s="589">
        <v>7775.6454747916669</v>
      </c>
      <c r="P6" s="587">
        <v>9917.7461952688591</v>
      </c>
      <c r="Q6" s="587">
        <v>11834.344481011813</v>
      </c>
      <c r="R6" s="587">
        <v>15682.438395088548</v>
      </c>
      <c r="S6" s="587">
        <v>26923.790227486908</v>
      </c>
    </row>
    <row r="7" spans="1:19" x14ac:dyDescent="0.2">
      <c r="A7" s="534" t="s">
        <v>272</v>
      </c>
      <c r="B7" s="535">
        <v>409897</v>
      </c>
      <c r="C7" s="536">
        <v>448825</v>
      </c>
      <c r="D7" s="537">
        <v>528638</v>
      </c>
      <c r="E7" s="537">
        <v>715429</v>
      </c>
      <c r="F7" s="537">
        <v>761379</v>
      </c>
      <c r="G7" s="532">
        <v>862452</v>
      </c>
      <c r="H7" s="532">
        <v>997932</v>
      </c>
      <c r="I7" s="532">
        <v>1091756</v>
      </c>
      <c r="J7" s="532">
        <v>1418442</v>
      </c>
      <c r="K7" s="495">
        <v>3105.0795958314002</v>
      </c>
      <c r="L7" s="494">
        <v>3520.8192543176247</v>
      </c>
      <c r="M7" s="589">
        <v>4797.03</v>
      </c>
      <c r="N7" s="589">
        <v>6238.49</v>
      </c>
      <c r="O7" s="589">
        <v>7616.6201484917547</v>
      </c>
      <c r="P7" s="587">
        <v>9689.622170295921</v>
      </c>
      <c r="Q7" s="587">
        <v>11306.094229004459</v>
      </c>
      <c r="R7" s="587">
        <v>15029.691642756485</v>
      </c>
      <c r="S7" s="587">
        <v>26043.23929708674</v>
      </c>
    </row>
    <row r="8" spans="1:19" x14ac:dyDescent="0.2">
      <c r="A8" s="534" t="s">
        <v>273</v>
      </c>
      <c r="B8" s="535">
        <v>1922</v>
      </c>
      <c r="C8" s="536">
        <v>3570</v>
      </c>
      <c r="D8" s="537">
        <v>2885</v>
      </c>
      <c r="E8" s="537">
        <v>2586</v>
      </c>
      <c r="F8" s="537">
        <v>2693</v>
      </c>
      <c r="G8" s="532">
        <v>4398</v>
      </c>
      <c r="H8" s="532">
        <v>2543</v>
      </c>
      <c r="I8" s="532">
        <v>3980</v>
      </c>
      <c r="J8" s="532">
        <v>11149</v>
      </c>
      <c r="K8" s="495">
        <v>62.227792854000022</v>
      </c>
      <c r="L8" s="494">
        <v>75.67</v>
      </c>
      <c r="M8" s="589">
        <v>81.94</v>
      </c>
      <c r="N8" s="589">
        <v>105.82322568103856</v>
      </c>
      <c r="O8" s="589">
        <v>106.36685906686159</v>
      </c>
      <c r="P8" s="587">
        <v>177.24292696100002</v>
      </c>
      <c r="Q8" s="587">
        <v>174.95342131199999</v>
      </c>
      <c r="R8" s="587">
        <v>299.36384195400007</v>
      </c>
      <c r="S8" s="587">
        <v>600.87884464490003</v>
      </c>
    </row>
    <row r="9" spans="1:19" x14ac:dyDescent="0.2">
      <c r="A9" s="534" t="s">
        <v>274</v>
      </c>
      <c r="B9" s="535">
        <v>1</v>
      </c>
      <c r="C9" s="536">
        <v>0</v>
      </c>
      <c r="D9" s="537">
        <v>0</v>
      </c>
      <c r="E9" s="537">
        <v>344</v>
      </c>
      <c r="F9" s="537">
        <v>306</v>
      </c>
      <c r="G9" s="532">
        <v>24</v>
      </c>
      <c r="H9" s="532">
        <v>47</v>
      </c>
      <c r="I9" s="532">
        <v>19</v>
      </c>
      <c r="J9" s="532">
        <v>134</v>
      </c>
      <c r="K9" s="495">
        <v>1.1481075900000835E-2</v>
      </c>
      <c r="L9" s="494">
        <v>0</v>
      </c>
      <c r="M9" s="589">
        <v>0</v>
      </c>
      <c r="N9" s="589">
        <v>11.5</v>
      </c>
      <c r="O9" s="589">
        <v>5.468878927254238</v>
      </c>
      <c r="P9" s="587">
        <v>0.61076178154613847</v>
      </c>
      <c r="Q9" s="587">
        <v>1.1889492786657705</v>
      </c>
      <c r="R9" s="587">
        <v>1.8624744030562965</v>
      </c>
      <c r="S9" s="587">
        <v>2.1003045132820004</v>
      </c>
    </row>
    <row r="10" spans="1:19" x14ac:dyDescent="0.2">
      <c r="A10" s="539" t="s">
        <v>275</v>
      </c>
      <c r="B10" s="540">
        <v>14158</v>
      </c>
      <c r="C10" s="541">
        <v>14388</v>
      </c>
      <c r="D10" s="542">
        <v>13814</v>
      </c>
      <c r="E10" s="542">
        <v>1887</v>
      </c>
      <c r="F10" s="542">
        <v>1422</v>
      </c>
      <c r="G10" s="543">
        <v>3168</v>
      </c>
      <c r="H10" s="543">
        <v>25460</v>
      </c>
      <c r="I10" s="543">
        <v>11232</v>
      </c>
      <c r="J10" s="543">
        <v>6356</v>
      </c>
      <c r="K10" s="583">
        <v>62.78816298749998</v>
      </c>
      <c r="L10" s="590">
        <v>54.900807472592049</v>
      </c>
      <c r="M10" s="591">
        <v>67.62</v>
      </c>
      <c r="N10" s="591">
        <v>37.360658205042171</v>
      </c>
      <c r="O10" s="591">
        <v>47.189588305795922</v>
      </c>
      <c r="P10" s="592">
        <v>50.270336230392836</v>
      </c>
      <c r="Q10" s="592">
        <v>352.10788141669099</v>
      </c>
      <c r="R10" s="592">
        <v>351.52043597500472</v>
      </c>
      <c r="S10" s="592">
        <v>277.57178124198327</v>
      </c>
    </row>
    <row r="11" spans="1:19" x14ac:dyDescent="0.2">
      <c r="A11" s="544"/>
      <c r="C11" s="545"/>
      <c r="D11" s="545"/>
      <c r="E11" s="545"/>
      <c r="F11" s="545"/>
      <c r="G11" s="545"/>
      <c r="H11" s="545"/>
    </row>
    <row r="18" spans="1:8" ht="15" customHeight="1" x14ac:dyDescent="0.2">
      <c r="A18" s="301"/>
      <c r="B18" s="1397"/>
      <c r="C18" s="1397"/>
      <c r="D18" s="1397"/>
      <c r="E18" s="1397"/>
      <c r="F18" s="1397"/>
      <c r="G18" s="1397"/>
    </row>
    <row r="19" spans="1:8" s="546" customFormat="1" ht="15" customHeight="1" x14ac:dyDescent="0.2">
      <c r="A19" s="301"/>
      <c r="B19" s="302"/>
      <c r="C19" s="302"/>
      <c r="D19" s="1398"/>
      <c r="E19" s="1398"/>
      <c r="F19" s="1398"/>
      <c r="G19" s="1398"/>
    </row>
    <row r="20" spans="1:8" s="546" customFormat="1" ht="16.5" customHeight="1" x14ac:dyDescent="0.2">
      <c r="A20" s="301"/>
      <c r="B20" s="302"/>
      <c r="C20" s="302"/>
      <c r="D20" s="1398"/>
      <c r="E20" s="1398"/>
      <c r="F20" s="1398"/>
      <c r="G20" s="1398"/>
    </row>
    <row r="21" spans="1:8" s="546" customFormat="1" ht="16.5" customHeight="1" x14ac:dyDescent="0.2">
      <c r="A21" s="206"/>
      <c r="B21" s="303"/>
      <c r="C21" s="303"/>
      <c r="D21" s="303"/>
      <c r="E21" s="304"/>
      <c r="F21" s="304"/>
      <c r="G21" s="305"/>
    </row>
    <row r="22" spans="1:8" s="547" customFormat="1" ht="16.5" customHeight="1" x14ac:dyDescent="0.2">
      <c r="A22" s="306"/>
      <c r="B22" s="307"/>
      <c r="C22" s="307"/>
      <c r="D22" s="308"/>
      <c r="E22" s="308"/>
      <c r="F22" s="308"/>
      <c r="G22" s="308"/>
      <c r="H22" s="303"/>
    </row>
    <row r="23" spans="1:8" s="546" customFormat="1" ht="16.5" customHeight="1" x14ac:dyDescent="0.2">
      <c r="A23" s="206"/>
      <c r="B23" s="303"/>
      <c r="C23" s="305"/>
      <c r="D23" s="305"/>
      <c r="E23" s="305"/>
      <c r="F23" s="305"/>
      <c r="G23" s="305"/>
    </row>
    <row r="24" spans="1:8" s="547" customFormat="1" ht="16.5" customHeight="1" x14ac:dyDescent="0.2">
      <c r="A24" s="306"/>
      <c r="B24" s="307"/>
      <c r="C24" s="307"/>
      <c r="D24" s="307"/>
      <c r="E24" s="307"/>
      <c r="F24" s="307"/>
      <c r="G24" s="307"/>
    </row>
    <row r="25" spans="1:8" s="546" customFormat="1" ht="16.5" customHeight="1" x14ac:dyDescent="0.2">
      <c r="A25" s="206"/>
      <c r="B25" s="304"/>
      <c r="C25" s="303"/>
      <c r="D25" s="303"/>
      <c r="E25" s="308"/>
      <c r="F25" s="308"/>
      <c r="G25" s="308"/>
    </row>
    <row r="26" spans="1:8" x14ac:dyDescent="0.2">
      <c r="A26" s="1396"/>
      <c r="B26" s="1396"/>
    </row>
    <row r="27" spans="1:8" s="546" customFormat="1" ht="16.5" customHeight="1" x14ac:dyDescent="0.2">
      <c r="A27" s="206"/>
      <c r="B27" s="303"/>
      <c r="C27" s="303"/>
      <c r="D27" s="309"/>
      <c r="E27" s="309"/>
      <c r="F27" s="305"/>
      <c r="G27" s="309"/>
    </row>
    <row r="28" spans="1:8" s="547" customFormat="1" ht="16.5" customHeight="1" x14ac:dyDescent="0.2">
      <c r="A28" s="306"/>
      <c r="B28" s="308"/>
      <c r="C28" s="307"/>
      <c r="D28" s="308"/>
      <c r="E28" s="308"/>
      <c r="F28" s="308"/>
      <c r="G28" s="308"/>
    </row>
    <row r="29" spans="1:8" s="546" customFormat="1" ht="16.5" customHeight="1" x14ac:dyDescent="0.2">
      <c r="A29" s="206"/>
      <c r="B29" s="303"/>
      <c r="C29" s="304"/>
      <c r="D29" s="304"/>
      <c r="E29" s="305"/>
      <c r="F29" s="305"/>
      <c r="G29" s="305"/>
    </row>
    <row r="30" spans="1:8" s="547" customFormat="1" ht="16.5" customHeight="1" x14ac:dyDescent="0.2">
      <c r="A30" s="306"/>
      <c r="B30" s="307"/>
      <c r="C30" s="307"/>
      <c r="D30" s="310"/>
      <c r="E30" s="307"/>
      <c r="F30" s="307"/>
      <c r="G30" s="307"/>
    </row>
    <row r="31" spans="1:8" s="546" customFormat="1" ht="16.5" customHeight="1" x14ac:dyDescent="0.2">
      <c r="A31" s="206"/>
      <c r="B31" s="311"/>
      <c r="C31" s="303"/>
      <c r="D31" s="303"/>
      <c r="E31" s="303"/>
      <c r="F31" s="303"/>
      <c r="G31" s="303"/>
    </row>
    <row r="32" spans="1:8" s="547" customFormat="1" ht="16.5" customHeight="1" x14ac:dyDescent="0.2">
      <c r="A32" s="306"/>
      <c r="B32" s="307"/>
      <c r="C32" s="308"/>
      <c r="D32" s="303"/>
      <c r="E32" s="303"/>
      <c r="F32" s="303"/>
      <c r="G32" s="303"/>
    </row>
    <row r="33" spans="1:7" s="546" customFormat="1" ht="16.5" customHeight="1" x14ac:dyDescent="0.2">
      <c r="A33" s="206"/>
      <c r="B33" s="303"/>
      <c r="C33" s="303"/>
      <c r="D33" s="303"/>
      <c r="E33" s="304"/>
      <c r="F33" s="304"/>
      <c r="G33" s="304"/>
    </row>
    <row r="34" spans="1:7" s="547" customFormat="1" ht="16.5" customHeight="1" x14ac:dyDescent="0.2">
      <c r="A34" s="306"/>
      <c r="B34" s="307"/>
      <c r="C34" s="307"/>
      <c r="D34" s="310"/>
      <c r="E34" s="310"/>
      <c r="F34" s="310"/>
      <c r="G34" s="310"/>
    </row>
    <row r="35" spans="1:7" s="546" customFormat="1" ht="16.5" customHeight="1" x14ac:dyDescent="0.2">
      <c r="A35" s="206"/>
      <c r="B35" s="548"/>
      <c r="C35" s="549"/>
      <c r="D35" s="549"/>
      <c r="E35" s="303"/>
      <c r="F35" s="303"/>
      <c r="G35" s="303"/>
    </row>
    <row r="36" spans="1:7" s="547" customFormat="1" ht="16.5" customHeight="1" x14ac:dyDescent="0.2">
      <c r="A36" s="312"/>
      <c r="B36" s="550"/>
      <c r="C36" s="307"/>
      <c r="D36" s="310"/>
      <c r="E36" s="310"/>
      <c r="F36" s="310"/>
      <c r="G36" s="310"/>
    </row>
    <row r="37" spans="1:7" s="546" customFormat="1" ht="16.5" customHeight="1" x14ac:dyDescent="0.2">
      <c r="A37" s="206"/>
      <c r="B37" s="549"/>
      <c r="C37" s="303"/>
      <c r="D37" s="303"/>
      <c r="E37" s="303"/>
      <c r="F37" s="303"/>
      <c r="G37" s="303"/>
    </row>
    <row r="38" spans="1:7" s="547" customFormat="1" ht="16.5" customHeight="1" x14ac:dyDescent="0.2">
      <c r="A38" s="306"/>
      <c r="B38" s="550"/>
      <c r="C38" s="307"/>
      <c r="D38" s="310"/>
      <c r="E38" s="310"/>
      <c r="F38" s="310"/>
      <c r="G38" s="310"/>
    </row>
    <row r="39" spans="1:7" s="546" customFormat="1" ht="16.5" customHeight="1" x14ac:dyDescent="0.2">
      <c r="A39" s="301"/>
      <c r="B39" s="311"/>
      <c r="C39" s="311"/>
      <c r="D39" s="311"/>
      <c r="E39" s="311"/>
      <c r="F39" s="311"/>
      <c r="G39" s="311"/>
    </row>
    <row r="40" spans="1:7" ht="29.25" hidden="1" customHeight="1" x14ac:dyDescent="0.2">
      <c r="A40" s="206"/>
      <c r="B40" s="303"/>
      <c r="C40" s="303"/>
      <c r="D40" s="303"/>
      <c r="E40" s="303"/>
      <c r="F40" s="303"/>
      <c r="G40" s="303"/>
    </row>
    <row r="41" spans="1:7" s="551" customFormat="1" ht="1.5" hidden="1" customHeight="1" x14ac:dyDescent="0.2">
      <c r="A41" s="306"/>
      <c r="B41" s="307"/>
      <c r="C41" s="310"/>
      <c r="D41" s="310"/>
      <c r="E41" s="310"/>
      <c r="F41" s="310"/>
      <c r="G41" s="310"/>
    </row>
    <row r="42" spans="1:7" ht="16.5" customHeight="1" x14ac:dyDescent="0.2">
      <c r="A42" s="301"/>
      <c r="C42" s="311"/>
      <c r="D42" s="311"/>
      <c r="E42" s="311"/>
      <c r="F42" s="311"/>
      <c r="G42" s="311"/>
    </row>
    <row r="43" spans="1:7" s="546" customFormat="1" ht="21.75" hidden="1" customHeight="1" x14ac:dyDescent="0.2">
      <c r="A43" s="206"/>
      <c r="B43" s="313"/>
      <c r="C43" s="313"/>
      <c r="D43" s="313"/>
      <c r="E43" s="313"/>
      <c r="F43" s="313"/>
      <c r="G43" s="314"/>
    </row>
    <row r="44" spans="1:7" s="546" customFormat="1" ht="21.75" hidden="1" customHeight="1" x14ac:dyDescent="0.2">
      <c r="A44" s="206"/>
      <c r="B44" s="313"/>
      <c r="C44" s="313"/>
      <c r="D44" s="313"/>
      <c r="E44" s="313"/>
      <c r="F44" s="313"/>
      <c r="G44" s="313"/>
    </row>
    <row r="45" spans="1:7" s="546" customFormat="1" hidden="1" x14ac:dyDescent="0.2">
      <c r="A45" s="206"/>
      <c r="B45" s="313"/>
      <c r="C45" s="313"/>
      <c r="D45" s="313"/>
      <c r="E45" s="313"/>
      <c r="F45" s="313"/>
      <c r="G45" s="303"/>
    </row>
    <row r="46" spans="1:7" s="546" customFormat="1" ht="21.75" hidden="1" customHeight="1" x14ac:dyDescent="0.2">
      <c r="A46" s="206"/>
      <c r="B46" s="315"/>
      <c r="C46" s="316"/>
      <c r="D46" s="316"/>
      <c r="E46" s="316"/>
      <c r="F46" s="316"/>
      <c r="G46" s="316"/>
    </row>
    <row r="47" spans="1:7" s="546" customFormat="1" ht="21.75" hidden="1" customHeight="1" x14ac:dyDescent="0.2">
      <c r="A47" s="206"/>
      <c r="B47" s="317"/>
      <c r="C47" s="314"/>
      <c r="D47" s="314"/>
      <c r="E47" s="314"/>
      <c r="F47" s="314"/>
      <c r="G47" s="314"/>
    </row>
    <row r="48" spans="1:7" s="552" customFormat="1" ht="21.75" hidden="1" customHeight="1" x14ac:dyDescent="0.2">
      <c r="A48" s="301"/>
      <c r="B48" s="318"/>
      <c r="C48" s="319"/>
      <c r="D48" s="319"/>
      <c r="E48" s="319"/>
      <c r="F48" s="319"/>
      <c r="G48" s="319"/>
    </row>
    <row r="49" spans="1:7" s="546" customFormat="1" ht="21.75" hidden="1" customHeight="1" x14ac:dyDescent="0.2">
      <c r="A49" s="301"/>
      <c r="B49" s="317"/>
      <c r="C49" s="314"/>
      <c r="D49" s="314"/>
      <c r="E49" s="314"/>
      <c r="F49" s="314"/>
      <c r="G49" s="314"/>
    </row>
    <row r="50" spans="1:7" s="546" customFormat="1" ht="21.75" hidden="1" customHeight="1" x14ac:dyDescent="0.2">
      <c r="A50" s="206"/>
      <c r="B50" s="315"/>
      <c r="C50" s="316"/>
      <c r="D50" s="316"/>
      <c r="E50" s="316"/>
      <c r="F50" s="316"/>
      <c r="G50" s="316"/>
    </row>
    <row r="51" spans="1:7" s="546" customFormat="1" ht="18" hidden="1" customHeight="1" x14ac:dyDescent="0.2">
      <c r="A51" s="206"/>
      <c r="B51" s="317"/>
      <c r="C51" s="314"/>
      <c r="D51" s="314"/>
      <c r="E51" s="314"/>
      <c r="F51" s="314"/>
      <c r="G51" s="314"/>
    </row>
    <row r="52" spans="1:7" s="552" customFormat="1" ht="18" customHeight="1" x14ac:dyDescent="0.2">
      <c r="A52" s="301"/>
      <c r="C52" s="319"/>
      <c r="D52" s="319"/>
      <c r="E52" s="319"/>
      <c r="F52" s="319"/>
      <c r="G52" s="319"/>
    </row>
  </sheetData>
  <mergeCells count="10">
    <mergeCell ref="K2:S2"/>
    <mergeCell ref="A26:B26"/>
    <mergeCell ref="A2:A3"/>
    <mergeCell ref="B18:C18"/>
    <mergeCell ref="D18:G18"/>
    <mergeCell ref="D19:D20"/>
    <mergeCell ref="E19:E20"/>
    <mergeCell ref="F19:F20"/>
    <mergeCell ref="G19:G20"/>
    <mergeCell ref="B2:J2"/>
  </mergeCells>
  <printOptions horizontalCentered="1" verticalCentered="1"/>
  <pageMargins left="9.8425196850393706E-2" right="9.8425196850393706E-2" top="0.39370078740157483" bottom="0.19685039370078741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3"/>
  <sheetViews>
    <sheetView zoomScale="80" zoomScaleNormal="8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.5703125" style="1660" customWidth="1"/>
    <col min="2" max="2" width="25.28515625" style="1774" customWidth="1"/>
    <col min="3" max="3" width="9.140625" style="1660"/>
    <col min="4" max="4" width="9.140625" style="1745"/>
    <col min="5" max="5" width="9.140625" style="1660"/>
    <col min="6" max="6" width="11.85546875" style="1745" customWidth="1"/>
    <col min="7" max="7" width="9.140625" style="1660"/>
    <col min="8" max="8" width="10.140625" style="1745" customWidth="1"/>
    <col min="9" max="9" width="10.85546875" style="1660" customWidth="1"/>
    <col min="10" max="10" width="10.7109375" style="1745" bestFit="1" customWidth="1"/>
    <col min="11" max="11" width="9.140625" style="1660" customWidth="1"/>
    <col min="12" max="12" width="9.140625" style="1745" customWidth="1"/>
    <col min="13" max="13" width="9.140625" style="1661" customWidth="1"/>
    <col min="14" max="14" width="9.140625" style="1745" customWidth="1"/>
    <col min="15" max="15" width="9.140625" style="1660"/>
    <col min="16" max="16" width="9.140625" style="1745"/>
    <col min="17" max="17" width="9.140625" style="1660"/>
    <col min="18" max="18" width="9.140625" style="1745"/>
    <col min="19" max="19" width="10.7109375" style="1660" customWidth="1"/>
    <col min="20" max="23" width="9.140625" style="1660"/>
    <col min="24" max="24" width="9.140625" style="1745"/>
    <col min="25" max="25" width="9.140625" style="1660"/>
    <col min="26" max="26" width="11.85546875" style="1745" customWidth="1"/>
    <col min="27" max="27" width="9.140625" style="1660"/>
    <col min="28" max="28" width="10.140625" style="1745" customWidth="1"/>
    <col min="29" max="29" width="10.85546875" style="1660" customWidth="1"/>
    <col min="30" max="30" width="10.7109375" style="1745" bestFit="1" customWidth="1"/>
    <col min="31" max="31" width="9.140625" style="1660" customWidth="1"/>
    <col min="32" max="32" width="9.140625" style="1745" customWidth="1"/>
    <col min="33" max="33" width="9.140625" style="1661" customWidth="1"/>
    <col min="34" max="34" width="9.140625" style="1745" customWidth="1"/>
    <col min="35" max="35" width="9.140625" style="1660"/>
    <col min="36" max="36" width="9.140625" style="1745"/>
    <col min="37" max="37" width="9.140625" style="1660"/>
    <col min="38" max="38" width="9.140625" style="1745"/>
    <col min="39" max="39" width="10.7109375" style="1660" customWidth="1"/>
    <col min="40" max="275" width="9.140625" style="1660"/>
    <col min="276" max="276" width="25.28515625" style="1660" customWidth="1"/>
    <col min="277" max="280" width="0" style="1660" hidden="1" customWidth="1"/>
    <col min="281" max="281" width="9.140625" style="1660"/>
    <col min="282" max="282" width="10.140625" style="1660" customWidth="1"/>
    <col min="283" max="283" width="11.28515625" style="1660" customWidth="1"/>
    <col min="284" max="284" width="12" style="1660" customWidth="1"/>
    <col min="285" max="288" width="9.140625" style="1660" customWidth="1"/>
    <col min="289" max="292" width="9.140625" style="1660"/>
    <col min="293" max="293" width="10.7109375" style="1660" customWidth="1"/>
    <col min="294" max="294" width="12.42578125" style="1660" bestFit="1" customWidth="1"/>
    <col min="295" max="296" width="10" style="1660" bestFit="1" customWidth="1"/>
    <col min="297" max="297" width="9.140625" style="1660"/>
    <col min="298" max="298" width="9.140625" style="1660" customWidth="1"/>
    <col min="299" max="531" width="9.140625" style="1660"/>
    <col min="532" max="532" width="25.28515625" style="1660" customWidth="1"/>
    <col min="533" max="536" width="0" style="1660" hidden="1" customWidth="1"/>
    <col min="537" max="537" width="9.140625" style="1660"/>
    <col min="538" max="538" width="10.140625" style="1660" customWidth="1"/>
    <col min="539" max="539" width="11.28515625" style="1660" customWidth="1"/>
    <col min="540" max="540" width="12" style="1660" customWidth="1"/>
    <col min="541" max="544" width="9.140625" style="1660" customWidth="1"/>
    <col min="545" max="548" width="9.140625" style="1660"/>
    <col min="549" max="549" width="10.7109375" style="1660" customWidth="1"/>
    <col min="550" max="550" width="12.42578125" style="1660" bestFit="1" customWidth="1"/>
    <col min="551" max="552" width="10" style="1660" bestFit="1" customWidth="1"/>
    <col min="553" max="553" width="9.140625" style="1660"/>
    <col min="554" max="554" width="9.140625" style="1660" customWidth="1"/>
    <col min="555" max="787" width="9.140625" style="1660"/>
    <col min="788" max="788" width="25.28515625" style="1660" customWidth="1"/>
    <col min="789" max="792" width="0" style="1660" hidden="1" customWidth="1"/>
    <col min="793" max="793" width="9.140625" style="1660"/>
    <col min="794" max="794" width="10.140625" style="1660" customWidth="1"/>
    <col min="795" max="795" width="11.28515625" style="1660" customWidth="1"/>
    <col min="796" max="796" width="12" style="1660" customWidth="1"/>
    <col min="797" max="800" width="9.140625" style="1660" customWidth="1"/>
    <col min="801" max="804" width="9.140625" style="1660"/>
    <col min="805" max="805" width="10.7109375" style="1660" customWidth="1"/>
    <col min="806" max="806" width="12.42578125" style="1660" bestFit="1" customWidth="1"/>
    <col min="807" max="808" width="10" style="1660" bestFit="1" customWidth="1"/>
    <col min="809" max="809" width="9.140625" style="1660"/>
    <col min="810" max="810" width="9.140625" style="1660" customWidth="1"/>
    <col min="811" max="1043" width="9.140625" style="1660"/>
    <col min="1044" max="1044" width="25.28515625" style="1660" customWidth="1"/>
    <col min="1045" max="1048" width="0" style="1660" hidden="1" customWidth="1"/>
    <col min="1049" max="1049" width="9.140625" style="1660"/>
    <col min="1050" max="1050" width="10.140625" style="1660" customWidth="1"/>
    <col min="1051" max="1051" width="11.28515625" style="1660" customWidth="1"/>
    <col min="1052" max="1052" width="12" style="1660" customWidth="1"/>
    <col min="1053" max="1056" width="9.140625" style="1660" customWidth="1"/>
    <col min="1057" max="1060" width="9.140625" style="1660"/>
    <col min="1061" max="1061" width="10.7109375" style="1660" customWidth="1"/>
    <col min="1062" max="1062" width="12.42578125" style="1660" bestFit="1" customWidth="1"/>
    <col min="1063" max="1064" width="10" style="1660" bestFit="1" customWidth="1"/>
    <col min="1065" max="1065" width="9.140625" style="1660"/>
    <col min="1066" max="1066" width="9.140625" style="1660" customWidth="1"/>
    <col min="1067" max="1299" width="9.140625" style="1660"/>
    <col min="1300" max="1300" width="25.28515625" style="1660" customWidth="1"/>
    <col min="1301" max="1304" width="0" style="1660" hidden="1" customWidth="1"/>
    <col min="1305" max="1305" width="9.140625" style="1660"/>
    <col min="1306" max="1306" width="10.140625" style="1660" customWidth="1"/>
    <col min="1307" max="1307" width="11.28515625" style="1660" customWidth="1"/>
    <col min="1308" max="1308" width="12" style="1660" customWidth="1"/>
    <col min="1309" max="1312" width="9.140625" style="1660" customWidth="1"/>
    <col min="1313" max="1316" width="9.140625" style="1660"/>
    <col min="1317" max="1317" width="10.7109375" style="1660" customWidth="1"/>
    <col min="1318" max="1318" width="12.42578125" style="1660" bestFit="1" customWidth="1"/>
    <col min="1319" max="1320" width="10" style="1660" bestFit="1" customWidth="1"/>
    <col min="1321" max="1321" width="9.140625" style="1660"/>
    <col min="1322" max="1322" width="9.140625" style="1660" customWidth="1"/>
    <col min="1323" max="1555" width="9.140625" style="1660"/>
    <col min="1556" max="1556" width="25.28515625" style="1660" customWidth="1"/>
    <col min="1557" max="1560" width="0" style="1660" hidden="1" customWidth="1"/>
    <col min="1561" max="1561" width="9.140625" style="1660"/>
    <col min="1562" max="1562" width="10.140625" style="1660" customWidth="1"/>
    <col min="1563" max="1563" width="11.28515625" style="1660" customWidth="1"/>
    <col min="1564" max="1564" width="12" style="1660" customWidth="1"/>
    <col min="1565" max="1568" width="9.140625" style="1660" customWidth="1"/>
    <col min="1569" max="1572" width="9.140625" style="1660"/>
    <col min="1573" max="1573" width="10.7109375" style="1660" customWidth="1"/>
    <col min="1574" max="1574" width="12.42578125" style="1660" bestFit="1" customWidth="1"/>
    <col min="1575" max="1576" width="10" style="1660" bestFit="1" customWidth="1"/>
    <col min="1577" max="1577" width="9.140625" style="1660"/>
    <col min="1578" max="1578" width="9.140625" style="1660" customWidth="1"/>
    <col min="1579" max="1811" width="9.140625" style="1660"/>
    <col min="1812" max="1812" width="25.28515625" style="1660" customWidth="1"/>
    <col min="1813" max="1816" width="0" style="1660" hidden="1" customWidth="1"/>
    <col min="1817" max="1817" width="9.140625" style="1660"/>
    <col min="1818" max="1818" width="10.140625" style="1660" customWidth="1"/>
    <col min="1819" max="1819" width="11.28515625" style="1660" customWidth="1"/>
    <col min="1820" max="1820" width="12" style="1660" customWidth="1"/>
    <col min="1821" max="1824" width="9.140625" style="1660" customWidth="1"/>
    <col min="1825" max="1828" width="9.140625" style="1660"/>
    <col min="1829" max="1829" width="10.7109375" style="1660" customWidth="1"/>
    <col min="1830" max="1830" width="12.42578125" style="1660" bestFit="1" customWidth="1"/>
    <col min="1831" max="1832" width="10" style="1660" bestFit="1" customWidth="1"/>
    <col min="1833" max="1833" width="9.140625" style="1660"/>
    <col min="1834" max="1834" width="9.140625" style="1660" customWidth="1"/>
    <col min="1835" max="2067" width="9.140625" style="1660"/>
    <col min="2068" max="2068" width="25.28515625" style="1660" customWidth="1"/>
    <col min="2069" max="2072" width="0" style="1660" hidden="1" customWidth="1"/>
    <col min="2073" max="2073" width="9.140625" style="1660"/>
    <col min="2074" max="2074" width="10.140625" style="1660" customWidth="1"/>
    <col min="2075" max="2075" width="11.28515625" style="1660" customWidth="1"/>
    <col min="2076" max="2076" width="12" style="1660" customWidth="1"/>
    <col min="2077" max="2080" width="9.140625" style="1660" customWidth="1"/>
    <col min="2081" max="2084" width="9.140625" style="1660"/>
    <col min="2085" max="2085" width="10.7109375" style="1660" customWidth="1"/>
    <col min="2086" max="2086" width="12.42578125" style="1660" bestFit="1" customWidth="1"/>
    <col min="2087" max="2088" width="10" style="1660" bestFit="1" customWidth="1"/>
    <col min="2089" max="2089" width="9.140625" style="1660"/>
    <col min="2090" max="2090" width="9.140625" style="1660" customWidth="1"/>
    <col min="2091" max="2323" width="9.140625" style="1660"/>
    <col min="2324" max="2324" width="25.28515625" style="1660" customWidth="1"/>
    <col min="2325" max="2328" width="0" style="1660" hidden="1" customWidth="1"/>
    <col min="2329" max="2329" width="9.140625" style="1660"/>
    <col min="2330" max="2330" width="10.140625" style="1660" customWidth="1"/>
    <col min="2331" max="2331" width="11.28515625" style="1660" customWidth="1"/>
    <col min="2332" max="2332" width="12" style="1660" customWidth="1"/>
    <col min="2333" max="2336" width="9.140625" style="1660" customWidth="1"/>
    <col min="2337" max="2340" width="9.140625" style="1660"/>
    <col min="2341" max="2341" width="10.7109375" style="1660" customWidth="1"/>
    <col min="2342" max="2342" width="12.42578125" style="1660" bestFit="1" customWidth="1"/>
    <col min="2343" max="2344" width="10" style="1660" bestFit="1" customWidth="1"/>
    <col min="2345" max="2345" width="9.140625" style="1660"/>
    <col min="2346" max="2346" width="9.140625" style="1660" customWidth="1"/>
    <col min="2347" max="2579" width="9.140625" style="1660"/>
    <col min="2580" max="2580" width="25.28515625" style="1660" customWidth="1"/>
    <col min="2581" max="2584" width="0" style="1660" hidden="1" customWidth="1"/>
    <col min="2585" max="2585" width="9.140625" style="1660"/>
    <col min="2586" max="2586" width="10.140625" style="1660" customWidth="1"/>
    <col min="2587" max="2587" width="11.28515625" style="1660" customWidth="1"/>
    <col min="2588" max="2588" width="12" style="1660" customWidth="1"/>
    <col min="2589" max="2592" width="9.140625" style="1660" customWidth="1"/>
    <col min="2593" max="2596" width="9.140625" style="1660"/>
    <col min="2597" max="2597" width="10.7109375" style="1660" customWidth="1"/>
    <col min="2598" max="2598" width="12.42578125" style="1660" bestFit="1" customWidth="1"/>
    <col min="2599" max="2600" width="10" style="1660" bestFit="1" customWidth="1"/>
    <col min="2601" max="2601" width="9.140625" style="1660"/>
    <col min="2602" max="2602" width="9.140625" style="1660" customWidth="1"/>
    <col min="2603" max="2835" width="9.140625" style="1660"/>
    <col min="2836" max="2836" width="25.28515625" style="1660" customWidth="1"/>
    <col min="2837" max="2840" width="0" style="1660" hidden="1" customWidth="1"/>
    <col min="2841" max="2841" width="9.140625" style="1660"/>
    <col min="2842" max="2842" width="10.140625" style="1660" customWidth="1"/>
    <col min="2843" max="2843" width="11.28515625" style="1660" customWidth="1"/>
    <col min="2844" max="2844" width="12" style="1660" customWidth="1"/>
    <col min="2845" max="2848" width="9.140625" style="1660" customWidth="1"/>
    <col min="2849" max="2852" width="9.140625" style="1660"/>
    <col min="2853" max="2853" width="10.7109375" style="1660" customWidth="1"/>
    <col min="2854" max="2854" width="12.42578125" style="1660" bestFit="1" customWidth="1"/>
    <col min="2855" max="2856" width="10" style="1660" bestFit="1" customWidth="1"/>
    <col min="2857" max="2857" width="9.140625" style="1660"/>
    <col min="2858" max="2858" width="9.140625" style="1660" customWidth="1"/>
    <col min="2859" max="3091" width="9.140625" style="1660"/>
    <col min="3092" max="3092" width="25.28515625" style="1660" customWidth="1"/>
    <col min="3093" max="3096" width="0" style="1660" hidden="1" customWidth="1"/>
    <col min="3097" max="3097" width="9.140625" style="1660"/>
    <col min="3098" max="3098" width="10.140625" style="1660" customWidth="1"/>
    <col min="3099" max="3099" width="11.28515625" style="1660" customWidth="1"/>
    <col min="3100" max="3100" width="12" style="1660" customWidth="1"/>
    <col min="3101" max="3104" width="9.140625" style="1660" customWidth="1"/>
    <col min="3105" max="3108" width="9.140625" style="1660"/>
    <col min="3109" max="3109" width="10.7109375" style="1660" customWidth="1"/>
    <col min="3110" max="3110" width="12.42578125" style="1660" bestFit="1" customWidth="1"/>
    <col min="3111" max="3112" width="10" style="1660" bestFit="1" customWidth="1"/>
    <col min="3113" max="3113" width="9.140625" style="1660"/>
    <col min="3114" max="3114" width="9.140625" style="1660" customWidth="1"/>
    <col min="3115" max="3347" width="9.140625" style="1660"/>
    <col min="3348" max="3348" width="25.28515625" style="1660" customWidth="1"/>
    <col min="3349" max="3352" width="0" style="1660" hidden="1" customWidth="1"/>
    <col min="3353" max="3353" width="9.140625" style="1660"/>
    <col min="3354" max="3354" width="10.140625" style="1660" customWidth="1"/>
    <col min="3355" max="3355" width="11.28515625" style="1660" customWidth="1"/>
    <col min="3356" max="3356" width="12" style="1660" customWidth="1"/>
    <col min="3357" max="3360" width="9.140625" style="1660" customWidth="1"/>
    <col min="3361" max="3364" width="9.140625" style="1660"/>
    <col min="3365" max="3365" width="10.7109375" style="1660" customWidth="1"/>
    <col min="3366" max="3366" width="12.42578125" style="1660" bestFit="1" customWidth="1"/>
    <col min="3367" max="3368" width="10" style="1660" bestFit="1" customWidth="1"/>
    <col min="3369" max="3369" width="9.140625" style="1660"/>
    <col min="3370" max="3370" width="9.140625" style="1660" customWidth="1"/>
    <col min="3371" max="3603" width="9.140625" style="1660"/>
    <col min="3604" max="3604" width="25.28515625" style="1660" customWidth="1"/>
    <col min="3605" max="3608" width="0" style="1660" hidden="1" customWidth="1"/>
    <col min="3609" max="3609" width="9.140625" style="1660"/>
    <col min="3610" max="3610" width="10.140625" style="1660" customWidth="1"/>
    <col min="3611" max="3611" width="11.28515625" style="1660" customWidth="1"/>
    <col min="3612" max="3612" width="12" style="1660" customWidth="1"/>
    <col min="3613" max="3616" width="9.140625" style="1660" customWidth="1"/>
    <col min="3617" max="3620" width="9.140625" style="1660"/>
    <col min="3621" max="3621" width="10.7109375" style="1660" customWidth="1"/>
    <col min="3622" max="3622" width="12.42578125" style="1660" bestFit="1" customWidth="1"/>
    <col min="3623" max="3624" width="10" style="1660" bestFit="1" customWidth="1"/>
    <col min="3625" max="3625" width="9.140625" style="1660"/>
    <col min="3626" max="3626" width="9.140625" style="1660" customWidth="1"/>
    <col min="3627" max="3859" width="9.140625" style="1660"/>
    <col min="3860" max="3860" width="25.28515625" style="1660" customWidth="1"/>
    <col min="3861" max="3864" width="0" style="1660" hidden="1" customWidth="1"/>
    <col min="3865" max="3865" width="9.140625" style="1660"/>
    <col min="3866" max="3866" width="10.140625" style="1660" customWidth="1"/>
    <col min="3867" max="3867" width="11.28515625" style="1660" customWidth="1"/>
    <col min="3868" max="3868" width="12" style="1660" customWidth="1"/>
    <col min="3869" max="3872" width="9.140625" style="1660" customWidth="1"/>
    <col min="3873" max="3876" width="9.140625" style="1660"/>
    <col min="3877" max="3877" width="10.7109375" style="1660" customWidth="1"/>
    <col min="3878" max="3878" width="12.42578125" style="1660" bestFit="1" customWidth="1"/>
    <col min="3879" max="3880" width="10" style="1660" bestFit="1" customWidth="1"/>
    <col min="3881" max="3881" width="9.140625" style="1660"/>
    <col min="3882" max="3882" width="9.140625" style="1660" customWidth="1"/>
    <col min="3883" max="4115" width="9.140625" style="1660"/>
    <col min="4116" max="4116" width="25.28515625" style="1660" customWidth="1"/>
    <col min="4117" max="4120" width="0" style="1660" hidden="1" customWidth="1"/>
    <col min="4121" max="4121" width="9.140625" style="1660"/>
    <col min="4122" max="4122" width="10.140625" style="1660" customWidth="1"/>
    <col min="4123" max="4123" width="11.28515625" style="1660" customWidth="1"/>
    <col min="4124" max="4124" width="12" style="1660" customWidth="1"/>
    <col min="4125" max="4128" width="9.140625" style="1660" customWidth="1"/>
    <col min="4129" max="4132" width="9.140625" style="1660"/>
    <col min="4133" max="4133" width="10.7109375" style="1660" customWidth="1"/>
    <col min="4134" max="4134" width="12.42578125" style="1660" bestFit="1" customWidth="1"/>
    <col min="4135" max="4136" width="10" style="1660" bestFit="1" customWidth="1"/>
    <col min="4137" max="4137" width="9.140625" style="1660"/>
    <col min="4138" max="4138" width="9.140625" style="1660" customWidth="1"/>
    <col min="4139" max="4371" width="9.140625" style="1660"/>
    <col min="4372" max="4372" width="25.28515625" style="1660" customWidth="1"/>
    <col min="4373" max="4376" width="0" style="1660" hidden="1" customWidth="1"/>
    <col min="4377" max="4377" width="9.140625" style="1660"/>
    <col min="4378" max="4378" width="10.140625" style="1660" customWidth="1"/>
    <col min="4379" max="4379" width="11.28515625" style="1660" customWidth="1"/>
    <col min="4380" max="4380" width="12" style="1660" customWidth="1"/>
    <col min="4381" max="4384" width="9.140625" style="1660" customWidth="1"/>
    <col min="4385" max="4388" width="9.140625" style="1660"/>
    <col min="4389" max="4389" width="10.7109375" style="1660" customWidth="1"/>
    <col min="4390" max="4390" width="12.42578125" style="1660" bestFit="1" customWidth="1"/>
    <col min="4391" max="4392" width="10" style="1660" bestFit="1" customWidth="1"/>
    <col min="4393" max="4393" width="9.140625" style="1660"/>
    <col min="4394" max="4394" width="9.140625" style="1660" customWidth="1"/>
    <col min="4395" max="4627" width="9.140625" style="1660"/>
    <col min="4628" max="4628" width="25.28515625" style="1660" customWidth="1"/>
    <col min="4629" max="4632" width="0" style="1660" hidden="1" customWidth="1"/>
    <col min="4633" max="4633" width="9.140625" style="1660"/>
    <col min="4634" max="4634" width="10.140625" style="1660" customWidth="1"/>
    <col min="4635" max="4635" width="11.28515625" style="1660" customWidth="1"/>
    <col min="4636" max="4636" width="12" style="1660" customWidth="1"/>
    <col min="4637" max="4640" width="9.140625" style="1660" customWidth="1"/>
    <col min="4641" max="4644" width="9.140625" style="1660"/>
    <col min="4645" max="4645" width="10.7109375" style="1660" customWidth="1"/>
    <col min="4646" max="4646" width="12.42578125" style="1660" bestFit="1" customWidth="1"/>
    <col min="4647" max="4648" width="10" style="1660" bestFit="1" customWidth="1"/>
    <col min="4649" max="4649" width="9.140625" style="1660"/>
    <col min="4650" max="4650" width="9.140625" style="1660" customWidth="1"/>
    <col min="4651" max="4883" width="9.140625" style="1660"/>
    <col min="4884" max="4884" width="25.28515625" style="1660" customWidth="1"/>
    <col min="4885" max="4888" width="0" style="1660" hidden="1" customWidth="1"/>
    <col min="4889" max="4889" width="9.140625" style="1660"/>
    <col min="4890" max="4890" width="10.140625" style="1660" customWidth="1"/>
    <col min="4891" max="4891" width="11.28515625" style="1660" customWidth="1"/>
    <col min="4892" max="4892" width="12" style="1660" customWidth="1"/>
    <col min="4893" max="4896" width="9.140625" style="1660" customWidth="1"/>
    <col min="4897" max="4900" width="9.140625" style="1660"/>
    <col min="4901" max="4901" width="10.7109375" style="1660" customWidth="1"/>
    <col min="4902" max="4902" width="12.42578125" style="1660" bestFit="1" customWidth="1"/>
    <col min="4903" max="4904" width="10" style="1660" bestFit="1" customWidth="1"/>
    <col min="4905" max="4905" width="9.140625" style="1660"/>
    <col min="4906" max="4906" width="9.140625" style="1660" customWidth="1"/>
    <col min="4907" max="5139" width="9.140625" style="1660"/>
    <col min="5140" max="5140" width="25.28515625" style="1660" customWidth="1"/>
    <col min="5141" max="5144" width="0" style="1660" hidden="1" customWidth="1"/>
    <col min="5145" max="5145" width="9.140625" style="1660"/>
    <col min="5146" max="5146" width="10.140625" style="1660" customWidth="1"/>
    <col min="5147" max="5147" width="11.28515625" style="1660" customWidth="1"/>
    <col min="5148" max="5148" width="12" style="1660" customWidth="1"/>
    <col min="5149" max="5152" width="9.140625" style="1660" customWidth="1"/>
    <col min="5153" max="5156" width="9.140625" style="1660"/>
    <col min="5157" max="5157" width="10.7109375" style="1660" customWidth="1"/>
    <col min="5158" max="5158" width="12.42578125" style="1660" bestFit="1" customWidth="1"/>
    <col min="5159" max="5160" width="10" style="1660" bestFit="1" customWidth="1"/>
    <col min="5161" max="5161" width="9.140625" style="1660"/>
    <col min="5162" max="5162" width="9.140625" style="1660" customWidth="1"/>
    <col min="5163" max="5395" width="9.140625" style="1660"/>
    <col min="5396" max="5396" width="25.28515625" style="1660" customWidth="1"/>
    <col min="5397" max="5400" width="0" style="1660" hidden="1" customWidth="1"/>
    <col min="5401" max="5401" width="9.140625" style="1660"/>
    <col min="5402" max="5402" width="10.140625" style="1660" customWidth="1"/>
    <col min="5403" max="5403" width="11.28515625" style="1660" customWidth="1"/>
    <col min="5404" max="5404" width="12" style="1660" customWidth="1"/>
    <col min="5405" max="5408" width="9.140625" style="1660" customWidth="1"/>
    <col min="5409" max="5412" width="9.140625" style="1660"/>
    <col min="5413" max="5413" width="10.7109375" style="1660" customWidth="1"/>
    <col min="5414" max="5414" width="12.42578125" style="1660" bestFit="1" customWidth="1"/>
    <col min="5415" max="5416" width="10" style="1660" bestFit="1" customWidth="1"/>
    <col min="5417" max="5417" width="9.140625" style="1660"/>
    <col min="5418" max="5418" width="9.140625" style="1660" customWidth="1"/>
    <col min="5419" max="5651" width="9.140625" style="1660"/>
    <col min="5652" max="5652" width="25.28515625" style="1660" customWidth="1"/>
    <col min="5653" max="5656" width="0" style="1660" hidden="1" customWidth="1"/>
    <col min="5657" max="5657" width="9.140625" style="1660"/>
    <col min="5658" max="5658" width="10.140625" style="1660" customWidth="1"/>
    <col min="5659" max="5659" width="11.28515625" style="1660" customWidth="1"/>
    <col min="5660" max="5660" width="12" style="1660" customWidth="1"/>
    <col min="5661" max="5664" width="9.140625" style="1660" customWidth="1"/>
    <col min="5665" max="5668" width="9.140625" style="1660"/>
    <col min="5669" max="5669" width="10.7109375" style="1660" customWidth="1"/>
    <col min="5670" max="5670" width="12.42578125" style="1660" bestFit="1" customWidth="1"/>
    <col min="5671" max="5672" width="10" style="1660" bestFit="1" customWidth="1"/>
    <col min="5673" max="5673" width="9.140625" style="1660"/>
    <col min="5674" max="5674" width="9.140625" style="1660" customWidth="1"/>
    <col min="5675" max="5907" width="9.140625" style="1660"/>
    <col min="5908" max="5908" width="25.28515625" style="1660" customWidth="1"/>
    <col min="5909" max="5912" width="0" style="1660" hidden="1" customWidth="1"/>
    <col min="5913" max="5913" width="9.140625" style="1660"/>
    <col min="5914" max="5914" width="10.140625" style="1660" customWidth="1"/>
    <col min="5915" max="5915" width="11.28515625" style="1660" customWidth="1"/>
    <col min="5916" max="5916" width="12" style="1660" customWidth="1"/>
    <col min="5917" max="5920" width="9.140625" style="1660" customWidth="1"/>
    <col min="5921" max="5924" width="9.140625" style="1660"/>
    <col min="5925" max="5925" width="10.7109375" style="1660" customWidth="1"/>
    <col min="5926" max="5926" width="12.42578125" style="1660" bestFit="1" customWidth="1"/>
    <col min="5927" max="5928" width="10" style="1660" bestFit="1" customWidth="1"/>
    <col min="5929" max="5929" width="9.140625" style="1660"/>
    <col min="5930" max="5930" width="9.140625" style="1660" customWidth="1"/>
    <col min="5931" max="6163" width="9.140625" style="1660"/>
    <col min="6164" max="6164" width="25.28515625" style="1660" customWidth="1"/>
    <col min="6165" max="6168" width="0" style="1660" hidden="1" customWidth="1"/>
    <col min="6169" max="6169" width="9.140625" style="1660"/>
    <col min="6170" max="6170" width="10.140625" style="1660" customWidth="1"/>
    <col min="6171" max="6171" width="11.28515625" style="1660" customWidth="1"/>
    <col min="6172" max="6172" width="12" style="1660" customWidth="1"/>
    <col min="6173" max="6176" width="9.140625" style="1660" customWidth="1"/>
    <col min="6177" max="6180" width="9.140625" style="1660"/>
    <col min="6181" max="6181" width="10.7109375" style="1660" customWidth="1"/>
    <col min="6182" max="6182" width="12.42578125" style="1660" bestFit="1" customWidth="1"/>
    <col min="6183" max="6184" width="10" style="1660" bestFit="1" customWidth="1"/>
    <col min="6185" max="6185" width="9.140625" style="1660"/>
    <col min="6186" max="6186" width="9.140625" style="1660" customWidth="1"/>
    <col min="6187" max="6419" width="9.140625" style="1660"/>
    <col min="6420" max="6420" width="25.28515625" style="1660" customWidth="1"/>
    <col min="6421" max="6424" width="0" style="1660" hidden="1" customWidth="1"/>
    <col min="6425" max="6425" width="9.140625" style="1660"/>
    <col min="6426" max="6426" width="10.140625" style="1660" customWidth="1"/>
    <col min="6427" max="6427" width="11.28515625" style="1660" customWidth="1"/>
    <col min="6428" max="6428" width="12" style="1660" customWidth="1"/>
    <col min="6429" max="6432" width="9.140625" style="1660" customWidth="1"/>
    <col min="6433" max="6436" width="9.140625" style="1660"/>
    <col min="6437" max="6437" width="10.7109375" style="1660" customWidth="1"/>
    <col min="6438" max="6438" width="12.42578125" style="1660" bestFit="1" customWidth="1"/>
    <col min="6439" max="6440" width="10" style="1660" bestFit="1" customWidth="1"/>
    <col min="6441" max="6441" width="9.140625" style="1660"/>
    <col min="6442" max="6442" width="9.140625" style="1660" customWidth="1"/>
    <col min="6443" max="6675" width="9.140625" style="1660"/>
    <col min="6676" max="6676" width="25.28515625" style="1660" customWidth="1"/>
    <col min="6677" max="6680" width="0" style="1660" hidden="1" customWidth="1"/>
    <col min="6681" max="6681" width="9.140625" style="1660"/>
    <col min="6682" max="6682" width="10.140625" style="1660" customWidth="1"/>
    <col min="6683" max="6683" width="11.28515625" style="1660" customWidth="1"/>
    <col min="6684" max="6684" width="12" style="1660" customWidth="1"/>
    <col min="6685" max="6688" width="9.140625" style="1660" customWidth="1"/>
    <col min="6689" max="6692" width="9.140625" style="1660"/>
    <col min="6693" max="6693" width="10.7109375" style="1660" customWidth="1"/>
    <col min="6694" max="6694" width="12.42578125" style="1660" bestFit="1" customWidth="1"/>
    <col min="6695" max="6696" width="10" style="1660" bestFit="1" customWidth="1"/>
    <col min="6697" max="6697" width="9.140625" style="1660"/>
    <col min="6698" max="6698" width="9.140625" style="1660" customWidth="1"/>
    <col min="6699" max="6931" width="9.140625" style="1660"/>
    <col min="6932" max="6932" width="25.28515625" style="1660" customWidth="1"/>
    <col min="6933" max="6936" width="0" style="1660" hidden="1" customWidth="1"/>
    <col min="6937" max="6937" width="9.140625" style="1660"/>
    <col min="6938" max="6938" width="10.140625" style="1660" customWidth="1"/>
    <col min="6939" max="6939" width="11.28515625" style="1660" customWidth="1"/>
    <col min="6940" max="6940" width="12" style="1660" customWidth="1"/>
    <col min="6941" max="6944" width="9.140625" style="1660" customWidth="1"/>
    <col min="6945" max="6948" width="9.140625" style="1660"/>
    <col min="6949" max="6949" width="10.7109375" style="1660" customWidth="1"/>
    <col min="6950" max="6950" width="12.42578125" style="1660" bestFit="1" customWidth="1"/>
    <col min="6951" max="6952" width="10" style="1660" bestFit="1" customWidth="1"/>
    <col min="6953" max="6953" width="9.140625" style="1660"/>
    <col min="6954" max="6954" width="9.140625" style="1660" customWidth="1"/>
    <col min="6955" max="7187" width="9.140625" style="1660"/>
    <col min="7188" max="7188" width="25.28515625" style="1660" customWidth="1"/>
    <col min="7189" max="7192" width="0" style="1660" hidden="1" customWidth="1"/>
    <col min="7193" max="7193" width="9.140625" style="1660"/>
    <col min="7194" max="7194" width="10.140625" style="1660" customWidth="1"/>
    <col min="7195" max="7195" width="11.28515625" style="1660" customWidth="1"/>
    <col min="7196" max="7196" width="12" style="1660" customWidth="1"/>
    <col min="7197" max="7200" width="9.140625" style="1660" customWidth="1"/>
    <col min="7201" max="7204" width="9.140625" style="1660"/>
    <col min="7205" max="7205" width="10.7109375" style="1660" customWidth="1"/>
    <col min="7206" max="7206" width="12.42578125" style="1660" bestFit="1" customWidth="1"/>
    <col min="7207" max="7208" width="10" style="1660" bestFit="1" customWidth="1"/>
    <col min="7209" max="7209" width="9.140625" style="1660"/>
    <col min="7210" max="7210" width="9.140625" style="1660" customWidth="1"/>
    <col min="7211" max="7443" width="9.140625" style="1660"/>
    <col min="7444" max="7444" width="25.28515625" style="1660" customWidth="1"/>
    <col min="7445" max="7448" width="0" style="1660" hidden="1" customWidth="1"/>
    <col min="7449" max="7449" width="9.140625" style="1660"/>
    <col min="7450" max="7450" width="10.140625" style="1660" customWidth="1"/>
    <col min="7451" max="7451" width="11.28515625" style="1660" customWidth="1"/>
    <col min="7452" max="7452" width="12" style="1660" customWidth="1"/>
    <col min="7453" max="7456" width="9.140625" style="1660" customWidth="1"/>
    <col min="7457" max="7460" width="9.140625" style="1660"/>
    <col min="7461" max="7461" width="10.7109375" style="1660" customWidth="1"/>
    <col min="7462" max="7462" width="12.42578125" style="1660" bestFit="1" customWidth="1"/>
    <col min="7463" max="7464" width="10" style="1660" bestFit="1" customWidth="1"/>
    <col min="7465" max="7465" width="9.140625" style="1660"/>
    <col min="7466" max="7466" width="9.140625" style="1660" customWidth="1"/>
    <col min="7467" max="7699" width="9.140625" style="1660"/>
    <col min="7700" max="7700" width="25.28515625" style="1660" customWidth="1"/>
    <col min="7701" max="7704" width="0" style="1660" hidden="1" customWidth="1"/>
    <col min="7705" max="7705" width="9.140625" style="1660"/>
    <col min="7706" max="7706" width="10.140625" style="1660" customWidth="1"/>
    <col min="7707" max="7707" width="11.28515625" style="1660" customWidth="1"/>
    <col min="7708" max="7708" width="12" style="1660" customWidth="1"/>
    <col min="7709" max="7712" width="9.140625" style="1660" customWidth="1"/>
    <col min="7713" max="7716" width="9.140625" style="1660"/>
    <col min="7717" max="7717" width="10.7109375" style="1660" customWidth="1"/>
    <col min="7718" max="7718" width="12.42578125" style="1660" bestFit="1" customWidth="1"/>
    <col min="7719" max="7720" width="10" style="1660" bestFit="1" customWidth="1"/>
    <col min="7721" max="7721" width="9.140625" style="1660"/>
    <col min="7722" max="7722" width="9.140625" style="1660" customWidth="1"/>
    <col min="7723" max="7955" width="9.140625" style="1660"/>
    <col min="7956" max="7956" width="25.28515625" style="1660" customWidth="1"/>
    <col min="7957" max="7960" width="0" style="1660" hidden="1" customWidth="1"/>
    <col min="7961" max="7961" width="9.140625" style="1660"/>
    <col min="7962" max="7962" width="10.140625" style="1660" customWidth="1"/>
    <col min="7963" max="7963" width="11.28515625" style="1660" customWidth="1"/>
    <col min="7964" max="7964" width="12" style="1660" customWidth="1"/>
    <col min="7965" max="7968" width="9.140625" style="1660" customWidth="1"/>
    <col min="7969" max="7972" width="9.140625" style="1660"/>
    <col min="7973" max="7973" width="10.7109375" style="1660" customWidth="1"/>
    <col min="7974" max="7974" width="12.42578125" style="1660" bestFit="1" customWidth="1"/>
    <col min="7975" max="7976" width="10" style="1660" bestFit="1" customWidth="1"/>
    <col min="7977" max="7977" width="9.140625" style="1660"/>
    <col min="7978" max="7978" width="9.140625" style="1660" customWidth="1"/>
    <col min="7979" max="8211" width="9.140625" style="1660"/>
    <col min="8212" max="8212" width="25.28515625" style="1660" customWidth="1"/>
    <col min="8213" max="8216" width="0" style="1660" hidden="1" customWidth="1"/>
    <col min="8217" max="8217" width="9.140625" style="1660"/>
    <col min="8218" max="8218" width="10.140625" style="1660" customWidth="1"/>
    <col min="8219" max="8219" width="11.28515625" style="1660" customWidth="1"/>
    <col min="8220" max="8220" width="12" style="1660" customWidth="1"/>
    <col min="8221" max="8224" width="9.140625" style="1660" customWidth="1"/>
    <col min="8225" max="8228" width="9.140625" style="1660"/>
    <col min="8229" max="8229" width="10.7109375" style="1660" customWidth="1"/>
    <col min="8230" max="8230" width="12.42578125" style="1660" bestFit="1" customWidth="1"/>
    <col min="8231" max="8232" width="10" style="1660" bestFit="1" customWidth="1"/>
    <col min="8233" max="8233" width="9.140625" style="1660"/>
    <col min="8234" max="8234" width="9.140625" style="1660" customWidth="1"/>
    <col min="8235" max="8467" width="9.140625" style="1660"/>
    <col min="8468" max="8468" width="25.28515625" style="1660" customWidth="1"/>
    <col min="8469" max="8472" width="0" style="1660" hidden="1" customWidth="1"/>
    <col min="8473" max="8473" width="9.140625" style="1660"/>
    <col min="8474" max="8474" width="10.140625" style="1660" customWidth="1"/>
    <col min="8475" max="8475" width="11.28515625" style="1660" customWidth="1"/>
    <col min="8476" max="8476" width="12" style="1660" customWidth="1"/>
    <col min="8477" max="8480" width="9.140625" style="1660" customWidth="1"/>
    <col min="8481" max="8484" width="9.140625" style="1660"/>
    <col min="8485" max="8485" width="10.7109375" style="1660" customWidth="1"/>
    <col min="8486" max="8486" width="12.42578125" style="1660" bestFit="1" customWidth="1"/>
    <col min="8487" max="8488" width="10" style="1660" bestFit="1" customWidth="1"/>
    <col min="8489" max="8489" width="9.140625" style="1660"/>
    <col min="8490" max="8490" width="9.140625" style="1660" customWidth="1"/>
    <col min="8491" max="8723" width="9.140625" style="1660"/>
    <col min="8724" max="8724" width="25.28515625" style="1660" customWidth="1"/>
    <col min="8725" max="8728" width="0" style="1660" hidden="1" customWidth="1"/>
    <col min="8729" max="8729" width="9.140625" style="1660"/>
    <col min="8730" max="8730" width="10.140625" style="1660" customWidth="1"/>
    <col min="8731" max="8731" width="11.28515625" style="1660" customWidth="1"/>
    <col min="8732" max="8732" width="12" style="1660" customWidth="1"/>
    <col min="8733" max="8736" width="9.140625" style="1660" customWidth="1"/>
    <col min="8737" max="8740" width="9.140625" style="1660"/>
    <col min="8741" max="8741" width="10.7109375" style="1660" customWidth="1"/>
    <col min="8742" max="8742" width="12.42578125" style="1660" bestFit="1" customWidth="1"/>
    <col min="8743" max="8744" width="10" style="1660" bestFit="1" customWidth="1"/>
    <col min="8745" max="8745" width="9.140625" style="1660"/>
    <col min="8746" max="8746" width="9.140625" style="1660" customWidth="1"/>
    <col min="8747" max="8979" width="9.140625" style="1660"/>
    <col min="8980" max="8980" width="25.28515625" style="1660" customWidth="1"/>
    <col min="8981" max="8984" width="0" style="1660" hidden="1" customWidth="1"/>
    <col min="8985" max="8985" width="9.140625" style="1660"/>
    <col min="8986" max="8986" width="10.140625" style="1660" customWidth="1"/>
    <col min="8987" max="8987" width="11.28515625" style="1660" customWidth="1"/>
    <col min="8988" max="8988" width="12" style="1660" customWidth="1"/>
    <col min="8989" max="8992" width="9.140625" style="1660" customWidth="1"/>
    <col min="8993" max="8996" width="9.140625" style="1660"/>
    <col min="8997" max="8997" width="10.7109375" style="1660" customWidth="1"/>
    <col min="8998" max="8998" width="12.42578125" style="1660" bestFit="1" customWidth="1"/>
    <col min="8999" max="9000" width="10" style="1660" bestFit="1" customWidth="1"/>
    <col min="9001" max="9001" width="9.140625" style="1660"/>
    <col min="9002" max="9002" width="9.140625" style="1660" customWidth="1"/>
    <col min="9003" max="9235" width="9.140625" style="1660"/>
    <col min="9236" max="9236" width="25.28515625" style="1660" customWidth="1"/>
    <col min="9237" max="9240" width="0" style="1660" hidden="1" customWidth="1"/>
    <col min="9241" max="9241" width="9.140625" style="1660"/>
    <col min="9242" max="9242" width="10.140625" style="1660" customWidth="1"/>
    <col min="9243" max="9243" width="11.28515625" style="1660" customWidth="1"/>
    <col min="9244" max="9244" width="12" style="1660" customWidth="1"/>
    <col min="9245" max="9248" width="9.140625" style="1660" customWidth="1"/>
    <col min="9249" max="9252" width="9.140625" style="1660"/>
    <col min="9253" max="9253" width="10.7109375" style="1660" customWidth="1"/>
    <col min="9254" max="9254" width="12.42578125" style="1660" bestFit="1" customWidth="1"/>
    <col min="9255" max="9256" width="10" style="1660" bestFit="1" customWidth="1"/>
    <col min="9257" max="9257" width="9.140625" style="1660"/>
    <col min="9258" max="9258" width="9.140625" style="1660" customWidth="1"/>
    <col min="9259" max="9491" width="9.140625" style="1660"/>
    <col min="9492" max="9492" width="25.28515625" style="1660" customWidth="1"/>
    <col min="9493" max="9496" width="0" style="1660" hidden="1" customWidth="1"/>
    <col min="9497" max="9497" width="9.140625" style="1660"/>
    <col min="9498" max="9498" width="10.140625" style="1660" customWidth="1"/>
    <col min="9499" max="9499" width="11.28515625" style="1660" customWidth="1"/>
    <col min="9500" max="9500" width="12" style="1660" customWidth="1"/>
    <col min="9501" max="9504" width="9.140625" style="1660" customWidth="1"/>
    <col min="9505" max="9508" width="9.140625" style="1660"/>
    <col min="9509" max="9509" width="10.7109375" style="1660" customWidth="1"/>
    <col min="9510" max="9510" width="12.42578125" style="1660" bestFit="1" customWidth="1"/>
    <col min="9511" max="9512" width="10" style="1660" bestFit="1" customWidth="1"/>
    <col min="9513" max="9513" width="9.140625" style="1660"/>
    <col min="9514" max="9514" width="9.140625" style="1660" customWidth="1"/>
    <col min="9515" max="9747" width="9.140625" style="1660"/>
    <col min="9748" max="9748" width="25.28515625" style="1660" customWidth="1"/>
    <col min="9749" max="9752" width="0" style="1660" hidden="1" customWidth="1"/>
    <col min="9753" max="9753" width="9.140625" style="1660"/>
    <col min="9754" max="9754" width="10.140625" style="1660" customWidth="1"/>
    <col min="9755" max="9755" width="11.28515625" style="1660" customWidth="1"/>
    <col min="9756" max="9756" width="12" style="1660" customWidth="1"/>
    <col min="9757" max="9760" width="9.140625" style="1660" customWidth="1"/>
    <col min="9761" max="9764" width="9.140625" style="1660"/>
    <col min="9765" max="9765" width="10.7109375" style="1660" customWidth="1"/>
    <col min="9766" max="9766" width="12.42578125" style="1660" bestFit="1" customWidth="1"/>
    <col min="9767" max="9768" width="10" style="1660" bestFit="1" customWidth="1"/>
    <col min="9769" max="9769" width="9.140625" style="1660"/>
    <col min="9770" max="9770" width="9.140625" style="1660" customWidth="1"/>
    <col min="9771" max="10003" width="9.140625" style="1660"/>
    <col min="10004" max="10004" width="25.28515625" style="1660" customWidth="1"/>
    <col min="10005" max="10008" width="0" style="1660" hidden="1" customWidth="1"/>
    <col min="10009" max="10009" width="9.140625" style="1660"/>
    <col min="10010" max="10010" width="10.140625" style="1660" customWidth="1"/>
    <col min="10011" max="10011" width="11.28515625" style="1660" customWidth="1"/>
    <col min="10012" max="10012" width="12" style="1660" customWidth="1"/>
    <col min="10013" max="10016" width="9.140625" style="1660" customWidth="1"/>
    <col min="10017" max="10020" width="9.140625" style="1660"/>
    <col min="10021" max="10021" width="10.7109375" style="1660" customWidth="1"/>
    <col min="10022" max="10022" width="12.42578125" style="1660" bestFit="1" customWidth="1"/>
    <col min="10023" max="10024" width="10" style="1660" bestFit="1" customWidth="1"/>
    <col min="10025" max="10025" width="9.140625" style="1660"/>
    <col min="10026" max="10026" width="9.140625" style="1660" customWidth="1"/>
    <col min="10027" max="10259" width="9.140625" style="1660"/>
    <col min="10260" max="10260" width="25.28515625" style="1660" customWidth="1"/>
    <col min="10261" max="10264" width="0" style="1660" hidden="1" customWidth="1"/>
    <col min="10265" max="10265" width="9.140625" style="1660"/>
    <col min="10266" max="10266" width="10.140625" style="1660" customWidth="1"/>
    <col min="10267" max="10267" width="11.28515625" style="1660" customWidth="1"/>
    <col min="10268" max="10268" width="12" style="1660" customWidth="1"/>
    <col min="10269" max="10272" width="9.140625" style="1660" customWidth="1"/>
    <col min="10273" max="10276" width="9.140625" style="1660"/>
    <col min="10277" max="10277" width="10.7109375" style="1660" customWidth="1"/>
    <col min="10278" max="10278" width="12.42578125" style="1660" bestFit="1" customWidth="1"/>
    <col min="10279" max="10280" width="10" style="1660" bestFit="1" customWidth="1"/>
    <col min="10281" max="10281" width="9.140625" style="1660"/>
    <col min="10282" max="10282" width="9.140625" style="1660" customWidth="1"/>
    <col min="10283" max="10515" width="9.140625" style="1660"/>
    <col min="10516" max="10516" width="25.28515625" style="1660" customWidth="1"/>
    <col min="10517" max="10520" width="0" style="1660" hidden="1" customWidth="1"/>
    <col min="10521" max="10521" width="9.140625" style="1660"/>
    <col min="10522" max="10522" width="10.140625" style="1660" customWidth="1"/>
    <col min="10523" max="10523" width="11.28515625" style="1660" customWidth="1"/>
    <col min="10524" max="10524" width="12" style="1660" customWidth="1"/>
    <col min="10525" max="10528" width="9.140625" style="1660" customWidth="1"/>
    <col min="10529" max="10532" width="9.140625" style="1660"/>
    <col min="10533" max="10533" width="10.7109375" style="1660" customWidth="1"/>
    <col min="10534" max="10534" width="12.42578125" style="1660" bestFit="1" customWidth="1"/>
    <col min="10535" max="10536" width="10" style="1660" bestFit="1" customWidth="1"/>
    <col min="10537" max="10537" width="9.140625" style="1660"/>
    <col min="10538" max="10538" width="9.140625" style="1660" customWidth="1"/>
    <col min="10539" max="10771" width="9.140625" style="1660"/>
    <col min="10772" max="10772" width="25.28515625" style="1660" customWidth="1"/>
    <col min="10773" max="10776" width="0" style="1660" hidden="1" customWidth="1"/>
    <col min="10777" max="10777" width="9.140625" style="1660"/>
    <col min="10778" max="10778" width="10.140625" style="1660" customWidth="1"/>
    <col min="10779" max="10779" width="11.28515625" style="1660" customWidth="1"/>
    <col min="10780" max="10780" width="12" style="1660" customWidth="1"/>
    <col min="10781" max="10784" width="9.140625" style="1660" customWidth="1"/>
    <col min="10785" max="10788" width="9.140625" style="1660"/>
    <col min="10789" max="10789" width="10.7109375" style="1660" customWidth="1"/>
    <col min="10790" max="10790" width="12.42578125" style="1660" bestFit="1" customWidth="1"/>
    <col min="10791" max="10792" width="10" style="1660" bestFit="1" customWidth="1"/>
    <col min="10793" max="10793" width="9.140625" style="1660"/>
    <col min="10794" max="10794" width="9.140625" style="1660" customWidth="1"/>
    <col min="10795" max="11027" width="9.140625" style="1660"/>
    <col min="11028" max="11028" width="25.28515625" style="1660" customWidth="1"/>
    <col min="11029" max="11032" width="0" style="1660" hidden="1" customWidth="1"/>
    <col min="11033" max="11033" width="9.140625" style="1660"/>
    <col min="11034" max="11034" width="10.140625" style="1660" customWidth="1"/>
    <col min="11035" max="11035" width="11.28515625" style="1660" customWidth="1"/>
    <col min="11036" max="11036" width="12" style="1660" customWidth="1"/>
    <col min="11037" max="11040" width="9.140625" style="1660" customWidth="1"/>
    <col min="11041" max="11044" width="9.140625" style="1660"/>
    <col min="11045" max="11045" width="10.7109375" style="1660" customWidth="1"/>
    <col min="11046" max="11046" width="12.42578125" style="1660" bestFit="1" customWidth="1"/>
    <col min="11047" max="11048" width="10" style="1660" bestFit="1" customWidth="1"/>
    <col min="11049" max="11049" width="9.140625" style="1660"/>
    <col min="11050" max="11050" width="9.140625" style="1660" customWidth="1"/>
    <col min="11051" max="11283" width="9.140625" style="1660"/>
    <col min="11284" max="11284" width="25.28515625" style="1660" customWidth="1"/>
    <col min="11285" max="11288" width="0" style="1660" hidden="1" customWidth="1"/>
    <col min="11289" max="11289" width="9.140625" style="1660"/>
    <col min="11290" max="11290" width="10.140625" style="1660" customWidth="1"/>
    <col min="11291" max="11291" width="11.28515625" style="1660" customWidth="1"/>
    <col min="11292" max="11292" width="12" style="1660" customWidth="1"/>
    <col min="11293" max="11296" width="9.140625" style="1660" customWidth="1"/>
    <col min="11297" max="11300" width="9.140625" style="1660"/>
    <col min="11301" max="11301" width="10.7109375" style="1660" customWidth="1"/>
    <col min="11302" max="11302" width="12.42578125" style="1660" bestFit="1" customWidth="1"/>
    <col min="11303" max="11304" width="10" style="1660" bestFit="1" customWidth="1"/>
    <col min="11305" max="11305" width="9.140625" style="1660"/>
    <col min="11306" max="11306" width="9.140625" style="1660" customWidth="1"/>
    <col min="11307" max="11539" width="9.140625" style="1660"/>
    <col min="11540" max="11540" width="25.28515625" style="1660" customWidth="1"/>
    <col min="11541" max="11544" width="0" style="1660" hidden="1" customWidth="1"/>
    <col min="11545" max="11545" width="9.140625" style="1660"/>
    <col min="11546" max="11546" width="10.140625" style="1660" customWidth="1"/>
    <col min="11547" max="11547" width="11.28515625" style="1660" customWidth="1"/>
    <col min="11548" max="11548" width="12" style="1660" customWidth="1"/>
    <col min="11549" max="11552" width="9.140625" style="1660" customWidth="1"/>
    <col min="11553" max="11556" width="9.140625" style="1660"/>
    <col min="11557" max="11557" width="10.7109375" style="1660" customWidth="1"/>
    <col min="11558" max="11558" width="12.42578125" style="1660" bestFit="1" customWidth="1"/>
    <col min="11559" max="11560" width="10" style="1660" bestFit="1" customWidth="1"/>
    <col min="11561" max="11561" width="9.140625" style="1660"/>
    <col min="11562" max="11562" width="9.140625" style="1660" customWidth="1"/>
    <col min="11563" max="11795" width="9.140625" style="1660"/>
    <col min="11796" max="11796" width="25.28515625" style="1660" customWidth="1"/>
    <col min="11797" max="11800" width="0" style="1660" hidden="1" customWidth="1"/>
    <col min="11801" max="11801" width="9.140625" style="1660"/>
    <col min="11802" max="11802" width="10.140625" style="1660" customWidth="1"/>
    <col min="11803" max="11803" width="11.28515625" style="1660" customWidth="1"/>
    <col min="11804" max="11804" width="12" style="1660" customWidth="1"/>
    <col min="11805" max="11808" width="9.140625" style="1660" customWidth="1"/>
    <col min="11809" max="11812" width="9.140625" style="1660"/>
    <col min="11813" max="11813" width="10.7109375" style="1660" customWidth="1"/>
    <col min="11814" max="11814" width="12.42578125" style="1660" bestFit="1" customWidth="1"/>
    <col min="11815" max="11816" width="10" style="1660" bestFit="1" customWidth="1"/>
    <col min="11817" max="11817" width="9.140625" style="1660"/>
    <col min="11818" max="11818" width="9.140625" style="1660" customWidth="1"/>
    <col min="11819" max="12051" width="9.140625" style="1660"/>
    <col min="12052" max="12052" width="25.28515625" style="1660" customWidth="1"/>
    <col min="12053" max="12056" width="0" style="1660" hidden="1" customWidth="1"/>
    <col min="12057" max="12057" width="9.140625" style="1660"/>
    <col min="12058" max="12058" width="10.140625" style="1660" customWidth="1"/>
    <col min="12059" max="12059" width="11.28515625" style="1660" customWidth="1"/>
    <col min="12060" max="12060" width="12" style="1660" customWidth="1"/>
    <col min="12061" max="12064" width="9.140625" style="1660" customWidth="1"/>
    <col min="12065" max="12068" width="9.140625" style="1660"/>
    <col min="12069" max="12069" width="10.7109375" style="1660" customWidth="1"/>
    <col min="12070" max="12070" width="12.42578125" style="1660" bestFit="1" customWidth="1"/>
    <col min="12071" max="12072" width="10" style="1660" bestFit="1" customWidth="1"/>
    <col min="12073" max="12073" width="9.140625" style="1660"/>
    <col min="12074" max="12074" width="9.140625" style="1660" customWidth="1"/>
    <col min="12075" max="12307" width="9.140625" style="1660"/>
    <col min="12308" max="12308" width="25.28515625" style="1660" customWidth="1"/>
    <col min="12309" max="12312" width="0" style="1660" hidden="1" customWidth="1"/>
    <col min="12313" max="12313" width="9.140625" style="1660"/>
    <col min="12314" max="12314" width="10.140625" style="1660" customWidth="1"/>
    <col min="12315" max="12315" width="11.28515625" style="1660" customWidth="1"/>
    <col min="12316" max="12316" width="12" style="1660" customWidth="1"/>
    <col min="12317" max="12320" width="9.140625" style="1660" customWidth="1"/>
    <col min="12321" max="12324" width="9.140625" style="1660"/>
    <col min="12325" max="12325" width="10.7109375" style="1660" customWidth="1"/>
    <col min="12326" max="12326" width="12.42578125" style="1660" bestFit="1" customWidth="1"/>
    <col min="12327" max="12328" width="10" style="1660" bestFit="1" customWidth="1"/>
    <col min="12329" max="12329" width="9.140625" style="1660"/>
    <col min="12330" max="12330" width="9.140625" style="1660" customWidth="1"/>
    <col min="12331" max="12563" width="9.140625" style="1660"/>
    <col min="12564" max="12564" width="25.28515625" style="1660" customWidth="1"/>
    <col min="12565" max="12568" width="0" style="1660" hidden="1" customWidth="1"/>
    <col min="12569" max="12569" width="9.140625" style="1660"/>
    <col min="12570" max="12570" width="10.140625" style="1660" customWidth="1"/>
    <col min="12571" max="12571" width="11.28515625" style="1660" customWidth="1"/>
    <col min="12572" max="12572" width="12" style="1660" customWidth="1"/>
    <col min="12573" max="12576" width="9.140625" style="1660" customWidth="1"/>
    <col min="12577" max="12580" width="9.140625" style="1660"/>
    <col min="12581" max="12581" width="10.7109375" style="1660" customWidth="1"/>
    <col min="12582" max="12582" width="12.42578125" style="1660" bestFit="1" customWidth="1"/>
    <col min="12583" max="12584" width="10" style="1660" bestFit="1" customWidth="1"/>
    <col min="12585" max="12585" width="9.140625" style="1660"/>
    <col min="12586" max="12586" width="9.140625" style="1660" customWidth="1"/>
    <col min="12587" max="12819" width="9.140625" style="1660"/>
    <col min="12820" max="12820" width="25.28515625" style="1660" customWidth="1"/>
    <col min="12821" max="12824" width="0" style="1660" hidden="1" customWidth="1"/>
    <col min="12825" max="12825" width="9.140625" style="1660"/>
    <col min="12826" max="12826" width="10.140625" style="1660" customWidth="1"/>
    <col min="12827" max="12827" width="11.28515625" style="1660" customWidth="1"/>
    <col min="12828" max="12828" width="12" style="1660" customWidth="1"/>
    <col min="12829" max="12832" width="9.140625" style="1660" customWidth="1"/>
    <col min="12833" max="12836" width="9.140625" style="1660"/>
    <col min="12837" max="12837" width="10.7109375" style="1660" customWidth="1"/>
    <col min="12838" max="12838" width="12.42578125" style="1660" bestFit="1" customWidth="1"/>
    <col min="12839" max="12840" width="10" style="1660" bestFit="1" customWidth="1"/>
    <col min="12841" max="12841" width="9.140625" style="1660"/>
    <col min="12842" max="12842" width="9.140625" style="1660" customWidth="1"/>
    <col min="12843" max="13075" width="9.140625" style="1660"/>
    <col min="13076" max="13076" width="25.28515625" style="1660" customWidth="1"/>
    <col min="13077" max="13080" width="0" style="1660" hidden="1" customWidth="1"/>
    <col min="13081" max="13081" width="9.140625" style="1660"/>
    <col min="13082" max="13082" width="10.140625" style="1660" customWidth="1"/>
    <col min="13083" max="13083" width="11.28515625" style="1660" customWidth="1"/>
    <col min="13084" max="13084" width="12" style="1660" customWidth="1"/>
    <col min="13085" max="13088" width="9.140625" style="1660" customWidth="1"/>
    <col min="13089" max="13092" width="9.140625" style="1660"/>
    <col min="13093" max="13093" width="10.7109375" style="1660" customWidth="1"/>
    <col min="13094" max="13094" width="12.42578125" style="1660" bestFit="1" customWidth="1"/>
    <col min="13095" max="13096" width="10" style="1660" bestFit="1" customWidth="1"/>
    <col min="13097" max="13097" width="9.140625" style="1660"/>
    <col min="13098" max="13098" width="9.140625" style="1660" customWidth="1"/>
    <col min="13099" max="13331" width="9.140625" style="1660"/>
    <col min="13332" max="13332" width="25.28515625" style="1660" customWidth="1"/>
    <col min="13333" max="13336" width="0" style="1660" hidden="1" customWidth="1"/>
    <col min="13337" max="13337" width="9.140625" style="1660"/>
    <col min="13338" max="13338" width="10.140625" style="1660" customWidth="1"/>
    <col min="13339" max="13339" width="11.28515625" style="1660" customWidth="1"/>
    <col min="13340" max="13340" width="12" style="1660" customWidth="1"/>
    <col min="13341" max="13344" width="9.140625" style="1660" customWidth="1"/>
    <col min="13345" max="13348" width="9.140625" style="1660"/>
    <col min="13349" max="13349" width="10.7109375" style="1660" customWidth="1"/>
    <col min="13350" max="13350" width="12.42578125" style="1660" bestFit="1" customWidth="1"/>
    <col min="13351" max="13352" width="10" style="1660" bestFit="1" customWidth="1"/>
    <col min="13353" max="13353" width="9.140625" style="1660"/>
    <col min="13354" max="13354" width="9.140625" style="1660" customWidth="1"/>
    <col min="13355" max="13587" width="9.140625" style="1660"/>
    <col min="13588" max="13588" width="25.28515625" style="1660" customWidth="1"/>
    <col min="13589" max="13592" width="0" style="1660" hidden="1" customWidth="1"/>
    <col min="13593" max="13593" width="9.140625" style="1660"/>
    <col min="13594" max="13594" width="10.140625" style="1660" customWidth="1"/>
    <col min="13595" max="13595" width="11.28515625" style="1660" customWidth="1"/>
    <col min="13596" max="13596" width="12" style="1660" customWidth="1"/>
    <col min="13597" max="13600" width="9.140625" style="1660" customWidth="1"/>
    <col min="13601" max="13604" width="9.140625" style="1660"/>
    <col min="13605" max="13605" width="10.7109375" style="1660" customWidth="1"/>
    <col min="13606" max="13606" width="12.42578125" style="1660" bestFit="1" customWidth="1"/>
    <col min="13607" max="13608" width="10" style="1660" bestFit="1" customWidth="1"/>
    <col min="13609" max="13609" width="9.140625" style="1660"/>
    <col min="13610" max="13610" width="9.140625" style="1660" customWidth="1"/>
    <col min="13611" max="13843" width="9.140625" style="1660"/>
    <col min="13844" max="13844" width="25.28515625" style="1660" customWidth="1"/>
    <col min="13845" max="13848" width="0" style="1660" hidden="1" customWidth="1"/>
    <col min="13849" max="13849" width="9.140625" style="1660"/>
    <col min="13850" max="13850" width="10.140625" style="1660" customWidth="1"/>
    <col min="13851" max="13851" width="11.28515625" style="1660" customWidth="1"/>
    <col min="13852" max="13852" width="12" style="1660" customWidth="1"/>
    <col min="13853" max="13856" width="9.140625" style="1660" customWidth="1"/>
    <col min="13857" max="13860" width="9.140625" style="1660"/>
    <col min="13861" max="13861" width="10.7109375" style="1660" customWidth="1"/>
    <col min="13862" max="13862" width="12.42578125" style="1660" bestFit="1" customWidth="1"/>
    <col min="13863" max="13864" width="10" style="1660" bestFit="1" customWidth="1"/>
    <col min="13865" max="13865" width="9.140625" style="1660"/>
    <col min="13866" max="13866" width="9.140625" style="1660" customWidth="1"/>
    <col min="13867" max="14099" width="9.140625" style="1660"/>
    <col min="14100" max="14100" width="25.28515625" style="1660" customWidth="1"/>
    <col min="14101" max="14104" width="0" style="1660" hidden="1" customWidth="1"/>
    <col min="14105" max="14105" width="9.140625" style="1660"/>
    <col min="14106" max="14106" width="10.140625" style="1660" customWidth="1"/>
    <col min="14107" max="14107" width="11.28515625" style="1660" customWidth="1"/>
    <col min="14108" max="14108" width="12" style="1660" customWidth="1"/>
    <col min="14109" max="14112" width="9.140625" style="1660" customWidth="1"/>
    <col min="14113" max="14116" width="9.140625" style="1660"/>
    <col min="14117" max="14117" width="10.7109375" style="1660" customWidth="1"/>
    <col min="14118" max="14118" width="12.42578125" style="1660" bestFit="1" customWidth="1"/>
    <col min="14119" max="14120" width="10" style="1660" bestFit="1" customWidth="1"/>
    <col min="14121" max="14121" width="9.140625" style="1660"/>
    <col min="14122" max="14122" width="9.140625" style="1660" customWidth="1"/>
    <col min="14123" max="14355" width="9.140625" style="1660"/>
    <col min="14356" max="14356" width="25.28515625" style="1660" customWidth="1"/>
    <col min="14357" max="14360" width="0" style="1660" hidden="1" customWidth="1"/>
    <col min="14361" max="14361" width="9.140625" style="1660"/>
    <col min="14362" max="14362" width="10.140625" style="1660" customWidth="1"/>
    <col min="14363" max="14363" width="11.28515625" style="1660" customWidth="1"/>
    <col min="14364" max="14364" width="12" style="1660" customWidth="1"/>
    <col min="14365" max="14368" width="9.140625" style="1660" customWidth="1"/>
    <col min="14369" max="14372" width="9.140625" style="1660"/>
    <col min="14373" max="14373" width="10.7109375" style="1660" customWidth="1"/>
    <col min="14374" max="14374" width="12.42578125" style="1660" bestFit="1" customWidth="1"/>
    <col min="14375" max="14376" width="10" style="1660" bestFit="1" customWidth="1"/>
    <col min="14377" max="14377" width="9.140625" style="1660"/>
    <col min="14378" max="14378" width="9.140625" style="1660" customWidth="1"/>
    <col min="14379" max="14611" width="9.140625" style="1660"/>
    <col min="14612" max="14612" width="25.28515625" style="1660" customWidth="1"/>
    <col min="14613" max="14616" width="0" style="1660" hidden="1" customWidth="1"/>
    <col min="14617" max="14617" width="9.140625" style="1660"/>
    <col min="14618" max="14618" width="10.140625" style="1660" customWidth="1"/>
    <col min="14619" max="14619" width="11.28515625" style="1660" customWidth="1"/>
    <col min="14620" max="14620" width="12" style="1660" customWidth="1"/>
    <col min="14621" max="14624" width="9.140625" style="1660" customWidth="1"/>
    <col min="14625" max="14628" width="9.140625" style="1660"/>
    <col min="14629" max="14629" width="10.7109375" style="1660" customWidth="1"/>
    <col min="14630" max="14630" width="12.42578125" style="1660" bestFit="1" customWidth="1"/>
    <col min="14631" max="14632" width="10" style="1660" bestFit="1" customWidth="1"/>
    <col min="14633" max="14633" width="9.140625" style="1660"/>
    <col min="14634" max="14634" width="9.140625" style="1660" customWidth="1"/>
    <col min="14635" max="14867" width="9.140625" style="1660"/>
    <col min="14868" max="14868" width="25.28515625" style="1660" customWidth="1"/>
    <col min="14869" max="14872" width="0" style="1660" hidden="1" customWidth="1"/>
    <col min="14873" max="14873" width="9.140625" style="1660"/>
    <col min="14874" max="14874" width="10.140625" style="1660" customWidth="1"/>
    <col min="14875" max="14875" width="11.28515625" style="1660" customWidth="1"/>
    <col min="14876" max="14876" width="12" style="1660" customWidth="1"/>
    <col min="14877" max="14880" width="9.140625" style="1660" customWidth="1"/>
    <col min="14881" max="14884" width="9.140625" style="1660"/>
    <col min="14885" max="14885" width="10.7109375" style="1660" customWidth="1"/>
    <col min="14886" max="14886" width="12.42578125" style="1660" bestFit="1" customWidth="1"/>
    <col min="14887" max="14888" width="10" style="1660" bestFit="1" customWidth="1"/>
    <col min="14889" max="14889" width="9.140625" style="1660"/>
    <col min="14890" max="14890" width="9.140625" style="1660" customWidth="1"/>
    <col min="14891" max="15123" width="9.140625" style="1660"/>
    <col min="15124" max="15124" width="25.28515625" style="1660" customWidth="1"/>
    <col min="15125" max="15128" width="0" style="1660" hidden="1" customWidth="1"/>
    <col min="15129" max="15129" width="9.140625" style="1660"/>
    <col min="15130" max="15130" width="10.140625" style="1660" customWidth="1"/>
    <col min="15131" max="15131" width="11.28515625" style="1660" customWidth="1"/>
    <col min="15132" max="15132" width="12" style="1660" customWidth="1"/>
    <col min="15133" max="15136" width="9.140625" style="1660" customWidth="1"/>
    <col min="15137" max="15140" width="9.140625" style="1660"/>
    <col min="15141" max="15141" width="10.7109375" style="1660" customWidth="1"/>
    <col min="15142" max="15142" width="12.42578125" style="1660" bestFit="1" customWidth="1"/>
    <col min="15143" max="15144" width="10" style="1660" bestFit="1" customWidth="1"/>
    <col min="15145" max="15145" width="9.140625" style="1660"/>
    <col min="15146" max="15146" width="9.140625" style="1660" customWidth="1"/>
    <col min="15147" max="15379" width="9.140625" style="1660"/>
    <col min="15380" max="15380" width="25.28515625" style="1660" customWidth="1"/>
    <col min="15381" max="15384" width="0" style="1660" hidden="1" customWidth="1"/>
    <col min="15385" max="15385" width="9.140625" style="1660"/>
    <col min="15386" max="15386" width="10.140625" style="1660" customWidth="1"/>
    <col min="15387" max="15387" width="11.28515625" style="1660" customWidth="1"/>
    <col min="15388" max="15388" width="12" style="1660" customWidth="1"/>
    <col min="15389" max="15392" width="9.140625" style="1660" customWidth="1"/>
    <col min="15393" max="15396" width="9.140625" style="1660"/>
    <col min="15397" max="15397" width="10.7109375" style="1660" customWidth="1"/>
    <col min="15398" max="15398" width="12.42578125" style="1660" bestFit="1" customWidth="1"/>
    <col min="15399" max="15400" width="10" style="1660" bestFit="1" customWidth="1"/>
    <col min="15401" max="15401" width="9.140625" style="1660"/>
    <col min="15402" max="15402" width="9.140625" style="1660" customWidth="1"/>
    <col min="15403" max="15635" width="9.140625" style="1660"/>
    <col min="15636" max="15636" width="25.28515625" style="1660" customWidth="1"/>
    <col min="15637" max="15640" width="0" style="1660" hidden="1" customWidth="1"/>
    <col min="15641" max="15641" width="9.140625" style="1660"/>
    <col min="15642" max="15642" width="10.140625" style="1660" customWidth="1"/>
    <col min="15643" max="15643" width="11.28515625" style="1660" customWidth="1"/>
    <col min="15644" max="15644" width="12" style="1660" customWidth="1"/>
    <col min="15645" max="15648" width="9.140625" style="1660" customWidth="1"/>
    <col min="15649" max="15652" width="9.140625" style="1660"/>
    <col min="15653" max="15653" width="10.7109375" style="1660" customWidth="1"/>
    <col min="15654" max="15654" width="12.42578125" style="1660" bestFit="1" customWidth="1"/>
    <col min="15655" max="15656" width="10" style="1660" bestFit="1" customWidth="1"/>
    <col min="15657" max="15657" width="9.140625" style="1660"/>
    <col min="15658" max="15658" width="9.140625" style="1660" customWidth="1"/>
    <col min="15659" max="15891" width="9.140625" style="1660"/>
    <col min="15892" max="15892" width="25.28515625" style="1660" customWidth="1"/>
    <col min="15893" max="15896" width="0" style="1660" hidden="1" customWidth="1"/>
    <col min="15897" max="15897" width="9.140625" style="1660"/>
    <col min="15898" max="15898" width="10.140625" style="1660" customWidth="1"/>
    <col min="15899" max="15899" width="11.28515625" style="1660" customWidth="1"/>
    <col min="15900" max="15900" width="12" style="1660" customWidth="1"/>
    <col min="15901" max="15904" width="9.140625" style="1660" customWidth="1"/>
    <col min="15905" max="15908" width="9.140625" style="1660"/>
    <col min="15909" max="15909" width="10.7109375" style="1660" customWidth="1"/>
    <col min="15910" max="15910" width="12.42578125" style="1660" bestFit="1" customWidth="1"/>
    <col min="15911" max="15912" width="10" style="1660" bestFit="1" customWidth="1"/>
    <col min="15913" max="15913" width="9.140625" style="1660"/>
    <col min="15914" max="15914" width="9.140625" style="1660" customWidth="1"/>
    <col min="15915" max="16147" width="9.140625" style="1660"/>
    <col min="16148" max="16148" width="25.28515625" style="1660" customWidth="1"/>
    <col min="16149" max="16152" width="0" style="1660" hidden="1" customWidth="1"/>
    <col min="16153" max="16153" width="9.140625" style="1660"/>
    <col min="16154" max="16154" width="10.140625" style="1660" customWidth="1"/>
    <col min="16155" max="16155" width="11.28515625" style="1660" customWidth="1"/>
    <col min="16156" max="16156" width="12" style="1660" customWidth="1"/>
    <col min="16157" max="16160" width="9.140625" style="1660" customWidth="1"/>
    <col min="16161" max="16164" width="9.140625" style="1660"/>
    <col min="16165" max="16165" width="10.7109375" style="1660" customWidth="1"/>
    <col min="16166" max="16166" width="12.42578125" style="1660" bestFit="1" customWidth="1"/>
    <col min="16167" max="16168" width="10" style="1660" bestFit="1" customWidth="1"/>
    <col min="16169" max="16169" width="9.140625" style="1660"/>
    <col min="16170" max="16170" width="9.140625" style="1660" customWidth="1"/>
    <col min="16171" max="16384" width="9.140625" style="1660"/>
  </cols>
  <sheetData>
    <row r="1" spans="1:42" ht="28.5" customHeight="1" x14ac:dyDescent="0.2">
      <c r="A1" s="1748" t="s">
        <v>876</v>
      </c>
      <c r="B1" s="1749"/>
      <c r="C1" s="1749"/>
      <c r="D1" s="1749"/>
      <c r="E1" s="1749"/>
      <c r="F1" s="1749"/>
      <c r="G1" s="1749"/>
      <c r="H1" s="1749"/>
      <c r="I1" s="1749"/>
      <c r="J1" s="1749"/>
      <c r="K1" s="1749"/>
      <c r="L1" s="1749"/>
      <c r="M1" s="1749"/>
      <c r="N1" s="1749"/>
      <c r="O1" s="1749"/>
      <c r="P1" s="1749"/>
      <c r="Q1" s="1749"/>
      <c r="R1" s="1749"/>
      <c r="S1" s="1749"/>
      <c r="T1" s="1749"/>
      <c r="U1" s="1749"/>
      <c r="V1" s="1749"/>
      <c r="W1" s="1749"/>
      <c r="X1" s="1749"/>
      <c r="Y1" s="1749"/>
      <c r="Z1" s="1749"/>
      <c r="AA1" s="1749"/>
      <c r="AB1" s="1749"/>
      <c r="AC1" s="1749"/>
      <c r="AD1" s="1749"/>
      <c r="AE1" s="1749"/>
      <c r="AF1" s="1749"/>
      <c r="AG1" s="1749"/>
      <c r="AH1" s="1749"/>
      <c r="AI1" s="1749"/>
      <c r="AJ1" s="1749"/>
      <c r="AK1" s="1749"/>
      <c r="AL1" s="1749"/>
      <c r="AM1" s="1749"/>
      <c r="AN1" s="1749"/>
      <c r="AO1" s="1749"/>
      <c r="AP1" s="1749"/>
    </row>
    <row r="2" spans="1:42" ht="15" customHeight="1" x14ac:dyDescent="0.2">
      <c r="A2" s="1687" t="s">
        <v>676</v>
      </c>
      <c r="B2" s="1688" t="s">
        <v>246</v>
      </c>
      <c r="C2" s="1750" t="s">
        <v>652</v>
      </c>
      <c r="D2" s="1750"/>
      <c r="E2" s="1750"/>
      <c r="F2" s="1750"/>
      <c r="G2" s="1750"/>
      <c r="H2" s="1750"/>
      <c r="I2" s="1750"/>
      <c r="J2" s="1750"/>
      <c r="K2" s="1750"/>
      <c r="L2" s="1750"/>
      <c r="M2" s="1750"/>
      <c r="N2" s="1750"/>
      <c r="O2" s="1750"/>
      <c r="P2" s="1750"/>
      <c r="Q2" s="1750"/>
      <c r="R2" s="1750"/>
      <c r="S2" s="1750"/>
      <c r="T2" s="1750"/>
      <c r="U2" s="1750"/>
      <c r="V2" s="1750"/>
      <c r="W2" s="1750" t="s">
        <v>755</v>
      </c>
      <c r="X2" s="1750"/>
      <c r="Y2" s="1750"/>
      <c r="Z2" s="1750"/>
      <c r="AA2" s="1750"/>
      <c r="AB2" s="1750"/>
      <c r="AC2" s="1750"/>
      <c r="AD2" s="1750"/>
      <c r="AE2" s="1750"/>
      <c r="AF2" s="1750"/>
      <c r="AG2" s="1750"/>
      <c r="AH2" s="1750"/>
      <c r="AI2" s="1750"/>
      <c r="AJ2" s="1750"/>
      <c r="AK2" s="1750"/>
      <c r="AL2" s="1750"/>
      <c r="AM2" s="1750"/>
      <c r="AN2" s="1750"/>
      <c r="AO2" s="1750"/>
      <c r="AP2" s="1750"/>
    </row>
    <row r="3" spans="1:42" ht="46.5" customHeight="1" x14ac:dyDescent="0.2">
      <c r="A3" s="1687"/>
      <c r="B3" s="1688"/>
      <c r="C3" s="1690" t="s">
        <v>860</v>
      </c>
      <c r="D3" s="1690"/>
      <c r="E3" s="1690" t="s">
        <v>568</v>
      </c>
      <c r="F3" s="1690"/>
      <c r="G3" s="1690" t="s">
        <v>569</v>
      </c>
      <c r="H3" s="1690"/>
      <c r="I3" s="1690" t="s">
        <v>861</v>
      </c>
      <c r="J3" s="1690"/>
      <c r="K3" s="1690" t="s">
        <v>862</v>
      </c>
      <c r="L3" s="1690"/>
      <c r="M3" s="1690" t="s">
        <v>863</v>
      </c>
      <c r="N3" s="1690"/>
      <c r="O3" s="1690" t="s">
        <v>864</v>
      </c>
      <c r="P3" s="1690"/>
      <c r="Q3" s="1690" t="s">
        <v>865</v>
      </c>
      <c r="R3" s="1690"/>
      <c r="S3" s="1691" t="s">
        <v>877</v>
      </c>
      <c r="T3" s="1692"/>
      <c r="U3" s="1692"/>
      <c r="V3" s="1693"/>
      <c r="W3" s="1690" t="s">
        <v>860</v>
      </c>
      <c r="X3" s="1690"/>
      <c r="Y3" s="1690" t="s">
        <v>568</v>
      </c>
      <c r="Z3" s="1690"/>
      <c r="AA3" s="1690" t="s">
        <v>569</v>
      </c>
      <c r="AB3" s="1690"/>
      <c r="AC3" s="1690" t="s">
        <v>570</v>
      </c>
      <c r="AD3" s="1690"/>
      <c r="AE3" s="1690" t="s">
        <v>862</v>
      </c>
      <c r="AF3" s="1690"/>
      <c r="AG3" s="1690" t="s">
        <v>867</v>
      </c>
      <c r="AH3" s="1690"/>
      <c r="AI3" s="1690" t="s">
        <v>864</v>
      </c>
      <c r="AJ3" s="1690"/>
      <c r="AK3" s="1690" t="s">
        <v>865</v>
      </c>
      <c r="AL3" s="1690"/>
      <c r="AM3" s="1691" t="s">
        <v>866</v>
      </c>
      <c r="AN3" s="1692"/>
      <c r="AO3" s="1692"/>
      <c r="AP3" s="1693"/>
    </row>
    <row r="4" spans="1:42" ht="16.5" customHeight="1" x14ac:dyDescent="0.2">
      <c r="A4" s="1687"/>
      <c r="B4" s="1688"/>
      <c r="C4" s="1687" t="s">
        <v>564</v>
      </c>
      <c r="D4" s="1695" t="s">
        <v>869</v>
      </c>
      <c r="E4" s="1687" t="s">
        <v>564</v>
      </c>
      <c r="F4" s="1695" t="s">
        <v>869</v>
      </c>
      <c r="G4" s="1687" t="s">
        <v>564</v>
      </c>
      <c r="H4" s="1695" t="s">
        <v>869</v>
      </c>
      <c r="I4" s="1687" t="s">
        <v>564</v>
      </c>
      <c r="J4" s="1695" t="s">
        <v>869</v>
      </c>
      <c r="K4" s="1687" t="s">
        <v>564</v>
      </c>
      <c r="L4" s="1695" t="s">
        <v>869</v>
      </c>
      <c r="M4" s="1687" t="s">
        <v>564</v>
      </c>
      <c r="N4" s="1695" t="s">
        <v>869</v>
      </c>
      <c r="O4" s="1687" t="s">
        <v>564</v>
      </c>
      <c r="P4" s="1695" t="s">
        <v>869</v>
      </c>
      <c r="Q4" s="1687" t="s">
        <v>564</v>
      </c>
      <c r="R4" s="1695" t="s">
        <v>869</v>
      </c>
      <c r="S4" s="1687" t="s">
        <v>870</v>
      </c>
      <c r="T4" s="1687" t="s">
        <v>871</v>
      </c>
      <c r="U4" s="1688" t="s">
        <v>872</v>
      </c>
      <c r="V4" s="1688" t="s">
        <v>873</v>
      </c>
      <c r="W4" s="1687" t="s">
        <v>564</v>
      </c>
      <c r="X4" s="1695" t="s">
        <v>869</v>
      </c>
      <c r="Y4" s="1687" t="s">
        <v>564</v>
      </c>
      <c r="Z4" s="1695" t="s">
        <v>869</v>
      </c>
      <c r="AA4" s="1687" t="s">
        <v>564</v>
      </c>
      <c r="AB4" s="1695" t="s">
        <v>869</v>
      </c>
      <c r="AC4" s="1687" t="s">
        <v>564</v>
      </c>
      <c r="AD4" s="1695" t="s">
        <v>869</v>
      </c>
      <c r="AE4" s="1687" t="s">
        <v>564</v>
      </c>
      <c r="AF4" s="1695" t="s">
        <v>869</v>
      </c>
      <c r="AG4" s="1687" t="s">
        <v>564</v>
      </c>
      <c r="AH4" s="1695" t="s">
        <v>869</v>
      </c>
      <c r="AI4" s="1687" t="s">
        <v>564</v>
      </c>
      <c r="AJ4" s="1695" t="s">
        <v>869</v>
      </c>
      <c r="AK4" s="1687" t="s">
        <v>564</v>
      </c>
      <c r="AL4" s="1695" t="s">
        <v>869</v>
      </c>
      <c r="AM4" s="1687" t="s">
        <v>870</v>
      </c>
      <c r="AN4" s="1687" t="s">
        <v>871</v>
      </c>
      <c r="AO4" s="1688" t="s">
        <v>872</v>
      </c>
      <c r="AP4" s="1688" t="s">
        <v>873</v>
      </c>
    </row>
    <row r="5" spans="1:42" ht="32.25" customHeight="1" x14ac:dyDescent="0.2">
      <c r="A5" s="1687"/>
      <c r="B5" s="1688"/>
      <c r="C5" s="1687"/>
      <c r="D5" s="1695"/>
      <c r="E5" s="1687"/>
      <c r="F5" s="1695"/>
      <c r="G5" s="1687"/>
      <c r="H5" s="1695"/>
      <c r="I5" s="1687"/>
      <c r="J5" s="1695"/>
      <c r="K5" s="1687"/>
      <c r="L5" s="1695"/>
      <c r="M5" s="1687"/>
      <c r="N5" s="1695"/>
      <c r="O5" s="1687"/>
      <c r="P5" s="1695"/>
      <c r="Q5" s="1687"/>
      <c r="R5" s="1695"/>
      <c r="S5" s="1687"/>
      <c r="T5" s="1687"/>
      <c r="U5" s="1688"/>
      <c r="V5" s="1688"/>
      <c r="W5" s="1687"/>
      <c r="X5" s="1695"/>
      <c r="Y5" s="1687"/>
      <c r="Z5" s="1695"/>
      <c r="AA5" s="1687"/>
      <c r="AB5" s="1695"/>
      <c r="AC5" s="1687"/>
      <c r="AD5" s="1695"/>
      <c r="AE5" s="1687"/>
      <c r="AF5" s="1695"/>
      <c r="AG5" s="1687"/>
      <c r="AH5" s="1695"/>
      <c r="AI5" s="1687"/>
      <c r="AJ5" s="1695"/>
      <c r="AK5" s="1687"/>
      <c r="AL5" s="1695"/>
      <c r="AM5" s="1687"/>
      <c r="AN5" s="1687"/>
      <c r="AO5" s="1688"/>
      <c r="AP5" s="1688"/>
    </row>
    <row r="6" spans="1:42" ht="22.5" customHeight="1" x14ac:dyDescent="0.2">
      <c r="A6" s="1751"/>
      <c r="B6" s="1698" t="s">
        <v>703</v>
      </c>
      <c r="C6" s="1752"/>
      <c r="D6" s="1753"/>
      <c r="E6" s="1754"/>
      <c r="F6" s="1753"/>
      <c r="G6" s="1754"/>
      <c r="H6" s="1753"/>
      <c r="I6" s="1754"/>
      <c r="J6" s="1753"/>
      <c r="K6" s="1754"/>
      <c r="L6" s="1753"/>
      <c r="M6" s="1754"/>
      <c r="N6" s="1753"/>
      <c r="O6" s="1754"/>
      <c r="P6" s="1753"/>
      <c r="Q6" s="1754"/>
      <c r="R6" s="1753"/>
      <c r="S6" s="1754"/>
      <c r="T6" s="1754"/>
      <c r="U6" s="1755"/>
      <c r="V6" s="1755"/>
      <c r="W6" s="1754"/>
      <c r="X6" s="1753"/>
      <c r="Y6" s="1754"/>
      <c r="Z6" s="1753"/>
      <c r="AA6" s="1754"/>
      <c r="AB6" s="1753"/>
      <c r="AC6" s="1754"/>
      <c r="AD6" s="1753"/>
      <c r="AE6" s="1754"/>
      <c r="AF6" s="1753"/>
      <c r="AG6" s="1754"/>
      <c r="AH6" s="1753"/>
      <c r="AI6" s="1754"/>
      <c r="AJ6" s="1753"/>
      <c r="AK6" s="1754"/>
      <c r="AL6" s="1753"/>
      <c r="AM6" s="1754"/>
      <c r="AN6" s="1754"/>
      <c r="AO6" s="1755"/>
      <c r="AP6" s="1755"/>
    </row>
    <row r="7" spans="1:42" s="1731" customFormat="1" x14ac:dyDescent="0.2">
      <c r="A7" s="1756">
        <v>1</v>
      </c>
      <c r="B7" s="1757" t="s">
        <v>297</v>
      </c>
      <c r="C7" s="1758">
        <v>19070</v>
      </c>
      <c r="D7" s="1708">
        <v>256.58</v>
      </c>
      <c r="E7" s="1707">
        <v>201250</v>
      </c>
      <c r="F7" s="1708">
        <v>5751.8831974999994</v>
      </c>
      <c r="G7" s="1709">
        <v>220320</v>
      </c>
      <c r="H7" s="1710">
        <v>6008.4631974999993</v>
      </c>
      <c r="I7" s="1707">
        <v>213267</v>
      </c>
      <c r="J7" s="1708">
        <v>5899.43</v>
      </c>
      <c r="K7" s="1707">
        <v>853</v>
      </c>
      <c r="L7" s="1708">
        <v>9.3699999999999992</v>
      </c>
      <c r="M7" s="1759">
        <v>0</v>
      </c>
      <c r="N7" s="1759">
        <v>0</v>
      </c>
      <c r="O7" s="1760">
        <v>0</v>
      </c>
      <c r="P7" s="1760">
        <v>0</v>
      </c>
      <c r="Q7" s="1761">
        <v>6200</v>
      </c>
      <c r="R7" s="1762">
        <v>99.663197499999001</v>
      </c>
      <c r="S7" s="1713">
        <v>373</v>
      </c>
      <c r="T7" s="1713">
        <v>5827</v>
      </c>
      <c r="U7" s="1760">
        <v>0</v>
      </c>
      <c r="V7" s="1760">
        <v>0</v>
      </c>
      <c r="W7" s="1707">
        <v>6200</v>
      </c>
      <c r="X7" s="1708">
        <v>99.66</v>
      </c>
      <c r="Y7" s="1707">
        <v>222572</v>
      </c>
      <c r="Z7" s="1708">
        <v>8217.0742356999999</v>
      </c>
      <c r="AA7" s="1709">
        <v>228772</v>
      </c>
      <c r="AB7" s="1710">
        <v>8316.7342356999998</v>
      </c>
      <c r="AC7" s="1707">
        <v>222092</v>
      </c>
      <c r="AD7" s="1708">
        <v>8189.1356224000019</v>
      </c>
      <c r="AE7" s="1707">
        <v>5967</v>
      </c>
      <c r="AF7" s="1708">
        <v>91.668017300000002</v>
      </c>
      <c r="AG7" s="1707" t="s">
        <v>121</v>
      </c>
      <c r="AH7" s="1708" t="s">
        <v>121</v>
      </c>
      <c r="AI7" s="1707" t="s">
        <v>121</v>
      </c>
      <c r="AJ7" s="1708" t="s">
        <v>121</v>
      </c>
      <c r="AK7" s="1761">
        <v>713</v>
      </c>
      <c r="AL7" s="1762">
        <v>35.930595999997848</v>
      </c>
      <c r="AM7" s="1713">
        <v>521</v>
      </c>
      <c r="AN7" s="1713">
        <v>192</v>
      </c>
      <c r="AO7" s="1713" t="s">
        <v>121</v>
      </c>
      <c r="AP7" s="1713" t="s">
        <v>121</v>
      </c>
    </row>
    <row r="8" spans="1:42" x14ac:dyDescent="0.2">
      <c r="A8" s="1756"/>
      <c r="B8" s="1757"/>
      <c r="C8" s="1763"/>
      <c r="D8" s="1700"/>
      <c r="E8" s="1699"/>
      <c r="F8" s="1700"/>
      <c r="G8" s="1701">
        <v>1</v>
      </c>
      <c r="H8" s="1701">
        <v>1</v>
      </c>
      <c r="I8" s="1702">
        <v>0.96798747276688457</v>
      </c>
      <c r="J8" s="1702">
        <v>0.98185339679780925</v>
      </c>
      <c r="K8" s="1702">
        <v>3.8716412490922294E-3</v>
      </c>
      <c r="L8" s="1702">
        <v>1.5594669871488384E-3</v>
      </c>
      <c r="M8" s="1702" t="s">
        <v>191</v>
      </c>
      <c r="N8" s="1702" t="s">
        <v>191</v>
      </c>
      <c r="O8" s="1760" t="s">
        <v>121</v>
      </c>
      <c r="P8" s="1760" t="s">
        <v>121</v>
      </c>
      <c r="Q8" s="1702">
        <v>2.8140885984023239E-2</v>
      </c>
      <c r="R8" s="1702">
        <v>1.6587136215041952E-2</v>
      </c>
      <c r="S8" s="1704">
        <v>6.0161290322580642E-2</v>
      </c>
      <c r="T8" s="1704">
        <v>0.93983870967741934</v>
      </c>
      <c r="U8" s="1704" t="s">
        <v>191</v>
      </c>
      <c r="V8" s="1704" t="s">
        <v>191</v>
      </c>
      <c r="W8" s="1699"/>
      <c r="X8" s="1700"/>
      <c r="Y8" s="1699"/>
      <c r="Z8" s="1700"/>
      <c r="AA8" s="1701">
        <v>1</v>
      </c>
      <c r="AB8" s="1701">
        <v>1</v>
      </c>
      <c r="AC8" s="1702">
        <v>0.97080062245379684</v>
      </c>
      <c r="AD8" s="1702">
        <v>0.98465760601652097</v>
      </c>
      <c r="AE8" s="1702">
        <v>2.6082737397933313E-2</v>
      </c>
      <c r="AF8" s="1702">
        <v>1.1022116939424424E-2</v>
      </c>
      <c r="AG8" s="1702" t="s">
        <v>121</v>
      </c>
      <c r="AH8" s="1702" t="s">
        <v>121</v>
      </c>
      <c r="AI8" s="1702" t="s">
        <v>121</v>
      </c>
      <c r="AJ8" s="1702" t="s">
        <v>121</v>
      </c>
      <c r="AK8" s="1702">
        <v>3.1166401482698933E-3</v>
      </c>
      <c r="AL8" s="1702">
        <v>4.3202770440546193E-3</v>
      </c>
      <c r="AM8" s="1704">
        <v>0.73071528751753156</v>
      </c>
      <c r="AN8" s="1704">
        <v>0.26928471248246844</v>
      </c>
      <c r="AO8" s="1704" t="s">
        <v>121</v>
      </c>
      <c r="AP8" s="1704" t="s">
        <v>121</v>
      </c>
    </row>
    <row r="9" spans="1:42" ht="20.25" customHeight="1" x14ac:dyDescent="0.2">
      <c r="A9" s="1756"/>
      <c r="B9" s="1764" t="s">
        <v>174</v>
      </c>
      <c r="C9" s="1763"/>
      <c r="D9" s="1700"/>
      <c r="E9" s="1699"/>
      <c r="F9" s="1700"/>
      <c r="G9" s="1701"/>
      <c r="H9" s="1701"/>
      <c r="I9" s="1702"/>
      <c r="J9" s="1702"/>
      <c r="K9" s="1702"/>
      <c r="L9" s="1702"/>
      <c r="M9" s="1702"/>
      <c r="N9" s="1702"/>
      <c r="O9" s="1702"/>
      <c r="P9" s="1702"/>
      <c r="Q9" s="1702"/>
      <c r="R9" s="1702"/>
      <c r="S9" s="1704"/>
      <c r="T9" s="1704"/>
      <c r="U9" s="1704"/>
      <c r="V9" s="1704"/>
      <c r="W9" s="1699"/>
      <c r="X9" s="1700"/>
      <c r="Y9" s="1699"/>
      <c r="Z9" s="1700"/>
      <c r="AA9" s="1701"/>
      <c r="AB9" s="1701"/>
      <c r="AC9" s="1702"/>
      <c r="AD9" s="1702"/>
      <c r="AE9" s="1702"/>
      <c r="AF9" s="1702"/>
      <c r="AG9" s="1702"/>
      <c r="AH9" s="1702"/>
      <c r="AI9" s="1702"/>
      <c r="AJ9" s="1702"/>
      <c r="AK9" s="1702"/>
      <c r="AL9" s="1702"/>
      <c r="AM9" s="1704"/>
      <c r="AN9" s="1704"/>
      <c r="AO9" s="1704"/>
      <c r="AP9" s="1704"/>
    </row>
    <row r="10" spans="1:42" x14ac:dyDescent="0.2">
      <c r="A10" s="1756">
        <v>2</v>
      </c>
      <c r="B10" s="1757" t="s">
        <v>845</v>
      </c>
      <c r="C10" s="1758">
        <v>5</v>
      </c>
      <c r="D10" s="1708">
        <v>1.80847500000002</v>
      </c>
      <c r="E10" s="1707">
        <v>10796</v>
      </c>
      <c r="F10" s="1708">
        <v>355.59664348899997</v>
      </c>
      <c r="G10" s="1709">
        <v>10801</v>
      </c>
      <c r="H10" s="1710">
        <v>357.40511848900002</v>
      </c>
      <c r="I10" s="1707">
        <v>10767</v>
      </c>
      <c r="J10" s="1708">
        <v>353.04929746099998</v>
      </c>
      <c r="K10" s="1707">
        <v>27</v>
      </c>
      <c r="L10" s="1708">
        <v>2.6613403630000003</v>
      </c>
      <c r="M10" s="1759">
        <v>0</v>
      </c>
      <c r="N10" s="1759">
        <v>0</v>
      </c>
      <c r="O10" s="1760">
        <v>0</v>
      </c>
      <c r="P10" s="1760">
        <v>0</v>
      </c>
      <c r="Q10" s="1761">
        <v>7</v>
      </c>
      <c r="R10" s="1762">
        <v>1.6944806650000364</v>
      </c>
      <c r="S10" s="1713">
        <v>4</v>
      </c>
      <c r="T10" s="1713">
        <v>1</v>
      </c>
      <c r="U10" s="1713">
        <v>1</v>
      </c>
      <c r="V10" s="1713">
        <v>1</v>
      </c>
      <c r="W10" s="1707">
        <v>7</v>
      </c>
      <c r="X10" s="1708">
        <v>1.6944806650000277</v>
      </c>
      <c r="Y10" s="1707">
        <v>13518</v>
      </c>
      <c r="Z10" s="1708">
        <v>675.25590345699993</v>
      </c>
      <c r="AA10" s="1709">
        <v>13525</v>
      </c>
      <c r="AB10" s="1710">
        <v>676.95038412199995</v>
      </c>
      <c r="AC10" s="1707">
        <v>13470</v>
      </c>
      <c r="AD10" s="1708">
        <v>666.77329183999996</v>
      </c>
      <c r="AE10" s="1707">
        <v>52</v>
      </c>
      <c r="AF10" s="1708">
        <v>7.7829222819999995</v>
      </c>
      <c r="AG10" s="1707" t="s">
        <v>121</v>
      </c>
      <c r="AH10" s="1708" t="s">
        <v>121</v>
      </c>
      <c r="AI10" s="1707" t="s">
        <v>121</v>
      </c>
      <c r="AJ10" s="1708" t="s">
        <v>121</v>
      </c>
      <c r="AK10" s="1761">
        <v>3</v>
      </c>
      <c r="AL10" s="1762">
        <v>2.3941699999999901</v>
      </c>
      <c r="AM10" s="1713">
        <v>1</v>
      </c>
      <c r="AN10" s="1713" t="s">
        <v>121</v>
      </c>
      <c r="AO10" s="1713">
        <v>2</v>
      </c>
      <c r="AP10" s="1713" t="s">
        <v>121</v>
      </c>
    </row>
    <row r="11" spans="1:42" x14ac:dyDescent="0.2">
      <c r="A11" s="1756"/>
      <c r="B11" s="1757"/>
      <c r="C11" s="1763"/>
      <c r="D11" s="1700"/>
      <c r="E11" s="1699"/>
      <c r="F11" s="1700"/>
      <c r="G11" s="1701">
        <v>1</v>
      </c>
      <c r="H11" s="1701">
        <v>1</v>
      </c>
      <c r="I11" s="1702">
        <v>0.996852143320063</v>
      </c>
      <c r="J11" s="1702">
        <v>0.98781265067938839</v>
      </c>
      <c r="K11" s="1702">
        <v>2.4997685399500047E-3</v>
      </c>
      <c r="L11" s="1702">
        <v>7.4462849727819705E-3</v>
      </c>
      <c r="M11" s="1759" t="s">
        <v>191</v>
      </c>
      <c r="N11" s="1759" t="s">
        <v>191</v>
      </c>
      <c r="O11" s="1760" t="s">
        <v>121</v>
      </c>
      <c r="P11" s="1760" t="s">
        <v>121</v>
      </c>
      <c r="Q11" s="1702">
        <v>6.4808813998703824E-4</v>
      </c>
      <c r="R11" s="1702">
        <v>4.7410643478296684E-3</v>
      </c>
      <c r="S11" s="1704">
        <v>0.5714285714285714</v>
      </c>
      <c r="T11" s="1704">
        <v>0.14285714285714285</v>
      </c>
      <c r="U11" s="1704">
        <v>0.14285714285714285</v>
      </c>
      <c r="V11" s="1704">
        <v>0.14285714285714285</v>
      </c>
      <c r="W11" s="1699"/>
      <c r="X11" s="1700"/>
      <c r="Y11" s="1699"/>
      <c r="Z11" s="1700"/>
      <c r="AA11" s="1701">
        <v>1</v>
      </c>
      <c r="AB11" s="1701">
        <v>1</v>
      </c>
      <c r="AC11" s="1702">
        <v>0.995933456561922</v>
      </c>
      <c r="AD11" s="1702">
        <v>0.98496626559241918</v>
      </c>
      <c r="AE11" s="1702">
        <v>3.8447319778188538E-3</v>
      </c>
      <c r="AF11" s="1702">
        <v>1.14970350332165E-2</v>
      </c>
      <c r="AG11" s="1702" t="s">
        <v>121</v>
      </c>
      <c r="AH11" s="1702" t="s">
        <v>121</v>
      </c>
      <c r="AI11" s="1702" t="s">
        <v>121</v>
      </c>
      <c r="AJ11" s="1702" t="s">
        <v>121</v>
      </c>
      <c r="AK11" s="1702">
        <v>2.2181146025878004E-4</v>
      </c>
      <c r="AL11" s="1702">
        <v>3.5366993743643597E-3</v>
      </c>
      <c r="AM11" s="1704">
        <v>0.33333333333333331</v>
      </c>
      <c r="AN11" s="1704" t="s">
        <v>121</v>
      </c>
      <c r="AO11" s="1704">
        <v>0.66666666666666663</v>
      </c>
      <c r="AP11" s="1704" t="s">
        <v>121</v>
      </c>
    </row>
    <row r="12" spans="1:42" x14ac:dyDescent="0.2">
      <c r="A12" s="1756">
        <v>3</v>
      </c>
      <c r="B12" s="1757" t="s">
        <v>90</v>
      </c>
      <c r="C12" s="1760">
        <v>0</v>
      </c>
      <c r="D12" s="1760">
        <v>0</v>
      </c>
      <c r="E12" s="1707">
        <v>263</v>
      </c>
      <c r="F12" s="1708">
        <v>36.69</v>
      </c>
      <c r="G12" s="1709">
        <v>263</v>
      </c>
      <c r="H12" s="1710">
        <v>36.69</v>
      </c>
      <c r="I12" s="1707">
        <v>263</v>
      </c>
      <c r="J12" s="1708">
        <v>36.69</v>
      </c>
      <c r="K12" s="1759">
        <v>0</v>
      </c>
      <c r="L12" s="1759">
        <v>0</v>
      </c>
      <c r="M12" s="1759">
        <v>0</v>
      </c>
      <c r="N12" s="1759">
        <v>0</v>
      </c>
      <c r="O12" s="1760">
        <v>0</v>
      </c>
      <c r="P12" s="1760">
        <v>0</v>
      </c>
      <c r="Q12" s="1760">
        <v>0</v>
      </c>
      <c r="R12" s="1760">
        <v>0</v>
      </c>
      <c r="S12" s="1760">
        <v>0</v>
      </c>
      <c r="T12" s="1760">
        <v>0</v>
      </c>
      <c r="U12" s="1760">
        <v>0</v>
      </c>
      <c r="V12" s="1760">
        <v>0</v>
      </c>
      <c r="W12" s="1707" t="s">
        <v>121</v>
      </c>
      <c r="X12" s="1708" t="s">
        <v>121</v>
      </c>
      <c r="Y12" s="1707">
        <v>361</v>
      </c>
      <c r="Z12" s="1708">
        <v>76.06</v>
      </c>
      <c r="AA12" s="1709">
        <v>361</v>
      </c>
      <c r="AB12" s="1710">
        <v>76.06</v>
      </c>
      <c r="AC12" s="1707">
        <v>361</v>
      </c>
      <c r="AD12" s="1708">
        <v>76.03</v>
      </c>
      <c r="AE12" s="1707" t="s">
        <v>121</v>
      </c>
      <c r="AF12" s="1708" t="s">
        <v>121</v>
      </c>
      <c r="AG12" s="1707" t="s">
        <v>121</v>
      </c>
      <c r="AH12" s="1708" t="s">
        <v>121</v>
      </c>
      <c r="AI12" s="1707" t="s">
        <v>121</v>
      </c>
      <c r="AJ12" s="1708" t="s">
        <v>121</v>
      </c>
      <c r="AK12" s="1761" t="s">
        <v>121</v>
      </c>
      <c r="AL12" s="1762">
        <v>3.0000000000001137E-2</v>
      </c>
      <c r="AM12" s="1713" t="s">
        <v>121</v>
      </c>
      <c r="AN12" s="1713" t="s">
        <v>121</v>
      </c>
      <c r="AO12" s="1713" t="s">
        <v>121</v>
      </c>
      <c r="AP12" s="1713" t="s">
        <v>121</v>
      </c>
    </row>
    <row r="13" spans="1:42" x14ac:dyDescent="0.2">
      <c r="A13" s="1756"/>
      <c r="B13" s="1757"/>
      <c r="C13" s="1763"/>
      <c r="D13" s="1700"/>
      <c r="E13" s="1699"/>
      <c r="F13" s="1700"/>
      <c r="G13" s="1701">
        <v>1</v>
      </c>
      <c r="H13" s="1701">
        <v>1</v>
      </c>
      <c r="I13" s="1702">
        <v>1</v>
      </c>
      <c r="J13" s="1702">
        <v>1</v>
      </c>
      <c r="K13" s="1702" t="s">
        <v>191</v>
      </c>
      <c r="L13" s="1702" t="s">
        <v>191</v>
      </c>
      <c r="M13" s="1759" t="s">
        <v>191</v>
      </c>
      <c r="N13" s="1759" t="s">
        <v>191</v>
      </c>
      <c r="O13" s="1760" t="s">
        <v>121</v>
      </c>
      <c r="P13" s="1760" t="s">
        <v>121</v>
      </c>
      <c r="Q13" s="1760" t="s">
        <v>191</v>
      </c>
      <c r="R13" s="1760" t="s">
        <v>191</v>
      </c>
      <c r="S13" s="1704" t="s">
        <v>191</v>
      </c>
      <c r="T13" s="1704" t="s">
        <v>191</v>
      </c>
      <c r="U13" s="1760" t="s">
        <v>191</v>
      </c>
      <c r="V13" s="1760" t="s">
        <v>191</v>
      </c>
      <c r="W13" s="1699"/>
      <c r="X13" s="1700"/>
      <c r="Y13" s="1699"/>
      <c r="Z13" s="1700"/>
      <c r="AA13" s="1701">
        <v>1</v>
      </c>
      <c r="AB13" s="1701">
        <v>1</v>
      </c>
      <c r="AC13" s="1702">
        <v>1</v>
      </c>
      <c r="AD13" s="1702">
        <v>0.99960557454641075</v>
      </c>
      <c r="AE13" s="1702" t="s">
        <v>121</v>
      </c>
      <c r="AF13" s="1702" t="s">
        <v>121</v>
      </c>
      <c r="AG13" s="1702" t="s">
        <v>121</v>
      </c>
      <c r="AH13" s="1702" t="s">
        <v>121</v>
      </c>
      <c r="AI13" s="1702" t="s">
        <v>121</v>
      </c>
      <c r="AJ13" s="1702" t="s">
        <v>121</v>
      </c>
      <c r="AK13" s="1702" t="s">
        <v>121</v>
      </c>
      <c r="AL13" s="1702">
        <v>3.9442545358928658E-4</v>
      </c>
      <c r="AM13" s="1704" t="s">
        <v>121</v>
      </c>
      <c r="AN13" s="1704" t="s">
        <v>121</v>
      </c>
      <c r="AO13" s="1704" t="s">
        <v>121</v>
      </c>
      <c r="AP13" s="1704" t="s">
        <v>121</v>
      </c>
    </row>
    <row r="14" spans="1:42" x14ac:dyDescent="0.2">
      <c r="A14" s="1756">
        <v>4</v>
      </c>
      <c r="B14" s="1757" t="s">
        <v>655</v>
      </c>
      <c r="C14" s="1758">
        <v>2</v>
      </c>
      <c r="D14" s="1708">
        <v>0.36526759399999997</v>
      </c>
      <c r="E14" s="1707">
        <v>348</v>
      </c>
      <c r="F14" s="1708">
        <v>55.406277318499988</v>
      </c>
      <c r="G14" s="1709">
        <v>350</v>
      </c>
      <c r="H14" s="1710">
        <v>55.771544912499991</v>
      </c>
      <c r="I14" s="1707">
        <v>308</v>
      </c>
      <c r="J14" s="1708">
        <v>42.0965122721</v>
      </c>
      <c r="K14" s="1707">
        <v>27</v>
      </c>
      <c r="L14" s="1708">
        <v>8.8683588889999996</v>
      </c>
      <c r="M14" s="1759">
        <v>0</v>
      </c>
      <c r="N14" s="1759">
        <v>0</v>
      </c>
      <c r="O14" s="1760">
        <v>0</v>
      </c>
      <c r="P14" s="1760">
        <v>0</v>
      </c>
      <c r="Q14" s="1761">
        <v>15</v>
      </c>
      <c r="R14" s="1762">
        <v>4.8066737513999911</v>
      </c>
      <c r="S14" s="1713">
        <v>14</v>
      </c>
      <c r="T14" s="1713">
        <v>1</v>
      </c>
      <c r="U14" s="1760">
        <v>0</v>
      </c>
      <c r="V14" s="1760">
        <v>0</v>
      </c>
      <c r="W14" s="1707">
        <v>15</v>
      </c>
      <c r="X14" s="1708">
        <v>4.8066737513999911</v>
      </c>
      <c r="Y14" s="1707">
        <v>481</v>
      </c>
      <c r="Z14" s="1708">
        <v>100.82662490329999</v>
      </c>
      <c r="AA14" s="1709">
        <v>496</v>
      </c>
      <c r="AB14" s="1710">
        <v>105.63329865469998</v>
      </c>
      <c r="AC14" s="1707">
        <v>446</v>
      </c>
      <c r="AD14" s="1708">
        <v>89.031366392799995</v>
      </c>
      <c r="AE14" s="1707">
        <v>45</v>
      </c>
      <c r="AF14" s="1708">
        <v>15.1815667019</v>
      </c>
      <c r="AG14" s="1707" t="s">
        <v>121</v>
      </c>
      <c r="AH14" s="1708" t="s">
        <v>121</v>
      </c>
      <c r="AI14" s="1707" t="s">
        <v>121</v>
      </c>
      <c r="AJ14" s="1708" t="s">
        <v>121</v>
      </c>
      <c r="AK14" s="1761">
        <v>5</v>
      </c>
      <c r="AL14" s="1762">
        <v>1.4203655599999898</v>
      </c>
      <c r="AM14" s="1713">
        <v>5</v>
      </c>
      <c r="AN14" s="1713" t="s">
        <v>121</v>
      </c>
      <c r="AO14" s="1713" t="s">
        <v>121</v>
      </c>
      <c r="AP14" s="1713" t="s">
        <v>121</v>
      </c>
    </row>
    <row r="15" spans="1:42" x14ac:dyDescent="0.2">
      <c r="A15" s="1756"/>
      <c r="B15" s="1757"/>
      <c r="C15" s="1763"/>
      <c r="D15" s="1700"/>
      <c r="E15" s="1699"/>
      <c r="F15" s="1700"/>
      <c r="G15" s="1701">
        <v>1</v>
      </c>
      <c r="H15" s="1701">
        <v>1</v>
      </c>
      <c r="I15" s="1702">
        <v>0.88</v>
      </c>
      <c r="J15" s="1702">
        <v>0.75480269263017985</v>
      </c>
      <c r="K15" s="1702">
        <v>7.7142857142857138E-2</v>
      </c>
      <c r="L15" s="1702">
        <v>0.15901225083353121</v>
      </c>
      <c r="M15" s="1759" t="s">
        <v>191</v>
      </c>
      <c r="N15" s="1759" t="s">
        <v>191</v>
      </c>
      <c r="O15" s="1760" t="s">
        <v>121</v>
      </c>
      <c r="P15" s="1760" t="s">
        <v>121</v>
      </c>
      <c r="Q15" s="1702">
        <v>4.2857142857142858E-2</v>
      </c>
      <c r="R15" s="1702">
        <v>8.6185056536288968E-2</v>
      </c>
      <c r="S15" s="1704">
        <v>0.93333333333333335</v>
      </c>
      <c r="T15" s="1704">
        <v>6.6666666666666666E-2</v>
      </c>
      <c r="U15" s="1760" t="s">
        <v>191</v>
      </c>
      <c r="V15" s="1760" t="s">
        <v>191</v>
      </c>
      <c r="W15" s="1699"/>
      <c r="X15" s="1700"/>
      <c r="Y15" s="1699"/>
      <c r="Z15" s="1700"/>
      <c r="AA15" s="1701">
        <v>1</v>
      </c>
      <c r="AB15" s="1701">
        <v>1</v>
      </c>
      <c r="AC15" s="1702">
        <v>0.89919354838709675</v>
      </c>
      <c r="AD15" s="1702">
        <v>0.84283429114365427</v>
      </c>
      <c r="AE15" s="1702">
        <v>9.0725806451612906E-2</v>
      </c>
      <c r="AF15" s="1702">
        <v>0.14371951737989694</v>
      </c>
      <c r="AG15" s="1702" t="s">
        <v>121</v>
      </c>
      <c r="AH15" s="1702" t="s">
        <v>121</v>
      </c>
      <c r="AI15" s="1702" t="s">
        <v>121</v>
      </c>
      <c r="AJ15" s="1702" t="s">
        <v>121</v>
      </c>
      <c r="AK15" s="1702">
        <v>1.0080645161290322E-2</v>
      </c>
      <c r="AL15" s="1702">
        <v>1.3446191476448727E-2</v>
      </c>
      <c r="AM15" s="1704">
        <v>1</v>
      </c>
      <c r="AN15" s="1704" t="s">
        <v>121</v>
      </c>
      <c r="AO15" s="1704" t="s">
        <v>121</v>
      </c>
      <c r="AP15" s="1704" t="s">
        <v>121</v>
      </c>
    </row>
    <row r="16" spans="1:42" x14ac:dyDescent="0.2">
      <c r="A16" s="1756">
        <v>5</v>
      </c>
      <c r="B16" s="1757" t="s">
        <v>333</v>
      </c>
      <c r="C16" s="1760">
        <v>0</v>
      </c>
      <c r="D16" s="1760">
        <v>0</v>
      </c>
      <c r="E16" s="1707">
        <v>1279</v>
      </c>
      <c r="F16" s="1708">
        <v>35.3885595</v>
      </c>
      <c r="G16" s="1709">
        <v>1279</v>
      </c>
      <c r="H16" s="1710">
        <v>35.3885595</v>
      </c>
      <c r="I16" s="1707">
        <v>1277</v>
      </c>
      <c r="J16" s="1708">
        <v>35.038559499999998</v>
      </c>
      <c r="K16" s="1707">
        <v>2</v>
      </c>
      <c r="L16" s="1708">
        <v>0.35</v>
      </c>
      <c r="M16" s="1760">
        <v>0</v>
      </c>
      <c r="N16" s="1708">
        <v>4.9804999999999997E-3</v>
      </c>
      <c r="O16" s="1760">
        <v>0</v>
      </c>
      <c r="P16" s="1760">
        <v>0</v>
      </c>
      <c r="Q16" s="1760">
        <v>0</v>
      </c>
      <c r="R16" s="1760">
        <v>-4.9804999999985564E-3</v>
      </c>
      <c r="S16" s="1760">
        <v>0</v>
      </c>
      <c r="T16" s="1760">
        <v>0</v>
      </c>
      <c r="U16" s="1760">
        <v>0</v>
      </c>
      <c r="V16" s="1760">
        <v>0</v>
      </c>
      <c r="W16" s="1707" t="s">
        <v>121</v>
      </c>
      <c r="X16" s="1708" t="s">
        <v>121</v>
      </c>
      <c r="Y16" s="1707">
        <v>1347</v>
      </c>
      <c r="Z16" s="1708">
        <v>68.635940900000008</v>
      </c>
      <c r="AA16" s="1709">
        <v>1347</v>
      </c>
      <c r="AB16" s="1710">
        <v>68.630960400000006</v>
      </c>
      <c r="AC16" s="1707">
        <v>1345</v>
      </c>
      <c r="AD16" s="1708">
        <v>68.483940899999993</v>
      </c>
      <c r="AE16" s="1707">
        <v>1</v>
      </c>
      <c r="AF16" s="1708">
        <v>0.15</v>
      </c>
      <c r="AG16" s="1707">
        <v>1</v>
      </c>
      <c r="AH16" s="1708">
        <v>2E-3</v>
      </c>
      <c r="AI16" s="1707" t="s">
        <v>121</v>
      </c>
      <c r="AJ16" s="1708" t="s">
        <v>121</v>
      </c>
      <c r="AK16" s="1761" t="s">
        <v>121</v>
      </c>
      <c r="AL16" s="1762" t="s">
        <v>121</v>
      </c>
      <c r="AM16" s="1713" t="s">
        <v>121</v>
      </c>
      <c r="AN16" s="1713" t="s">
        <v>121</v>
      </c>
      <c r="AO16" s="1713" t="s">
        <v>121</v>
      </c>
      <c r="AP16" s="1713" t="s">
        <v>121</v>
      </c>
    </row>
    <row r="17" spans="1:42" x14ac:dyDescent="0.2">
      <c r="A17" s="1756"/>
      <c r="B17" s="1757"/>
      <c r="C17" s="1763"/>
      <c r="D17" s="1700"/>
      <c r="E17" s="1699"/>
      <c r="F17" s="1700"/>
      <c r="G17" s="1701">
        <v>1</v>
      </c>
      <c r="H17" s="1701">
        <v>0.99999999999999989</v>
      </c>
      <c r="I17" s="1702">
        <v>0.99843627834245507</v>
      </c>
      <c r="J17" s="1702">
        <v>0.99010979805493349</v>
      </c>
      <c r="K17" s="1702">
        <v>1.563721657544957E-3</v>
      </c>
      <c r="L17" s="1702">
        <v>9.8902019450664552E-3</v>
      </c>
      <c r="M17" s="1702" t="s">
        <v>191</v>
      </c>
      <c r="N17" s="1702">
        <v>1.4073757367829567E-4</v>
      </c>
      <c r="O17" s="1760" t="s">
        <v>121</v>
      </c>
      <c r="P17" s="1760" t="s">
        <v>121</v>
      </c>
      <c r="Q17" s="1702" t="s">
        <v>191</v>
      </c>
      <c r="R17" s="1702">
        <v>-1.4073757367825501E-4</v>
      </c>
      <c r="S17" s="1760" t="s">
        <v>191</v>
      </c>
      <c r="T17" s="1760" t="s">
        <v>191</v>
      </c>
      <c r="U17" s="1704" t="s">
        <v>191</v>
      </c>
      <c r="V17" s="1704" t="s">
        <v>191</v>
      </c>
      <c r="W17" s="1699"/>
      <c r="X17" s="1700"/>
      <c r="Y17" s="1699"/>
      <c r="Z17" s="1700"/>
      <c r="AA17" s="1701">
        <v>1</v>
      </c>
      <c r="AB17" s="1701">
        <v>0.99999999999999989</v>
      </c>
      <c r="AC17" s="1702">
        <v>0.99851521900519669</v>
      </c>
      <c r="AD17" s="1702">
        <v>0.9978578254020759</v>
      </c>
      <c r="AE17" s="1702">
        <v>7.4239049740163323E-4</v>
      </c>
      <c r="AF17" s="1702">
        <v>2.1856025199962084E-3</v>
      </c>
      <c r="AG17" s="1702">
        <v>7.4239049740163323E-4</v>
      </c>
      <c r="AH17" s="1702">
        <v>2.9141366933282781E-5</v>
      </c>
      <c r="AI17" s="1702" t="s">
        <v>121</v>
      </c>
      <c r="AJ17" s="1702" t="s">
        <v>121</v>
      </c>
      <c r="AK17" s="1702" t="s">
        <v>121</v>
      </c>
      <c r="AL17" s="1702" t="s">
        <v>121</v>
      </c>
      <c r="AM17" s="1704" t="s">
        <v>121</v>
      </c>
      <c r="AN17" s="1704" t="s">
        <v>121</v>
      </c>
      <c r="AO17" s="1704" t="s">
        <v>121</v>
      </c>
      <c r="AP17" s="1704" t="s">
        <v>121</v>
      </c>
    </row>
    <row r="18" spans="1:42" x14ac:dyDescent="0.2">
      <c r="A18" s="1756">
        <v>6</v>
      </c>
      <c r="B18" s="1765" t="s">
        <v>92</v>
      </c>
      <c r="C18" s="1758">
        <v>136</v>
      </c>
      <c r="D18" s="1708">
        <v>3.1634734999999998</v>
      </c>
      <c r="E18" s="1707">
        <v>156840</v>
      </c>
      <c r="F18" s="1708">
        <v>984.68081331799999</v>
      </c>
      <c r="G18" s="1709">
        <v>156976</v>
      </c>
      <c r="H18" s="1710">
        <v>987.844286818</v>
      </c>
      <c r="I18" s="1707">
        <v>156665</v>
      </c>
      <c r="J18" s="1708">
        <v>967.10358461737303</v>
      </c>
      <c r="K18" s="1707">
        <v>226</v>
      </c>
      <c r="L18" s="1708">
        <v>13.872868499999997</v>
      </c>
      <c r="M18" s="1760">
        <v>0</v>
      </c>
      <c r="N18" s="1760">
        <v>0</v>
      </c>
      <c r="O18" s="1760">
        <v>0</v>
      </c>
      <c r="P18" s="1760">
        <v>0</v>
      </c>
      <c r="Q18" s="1761">
        <v>85</v>
      </c>
      <c r="R18" s="1762">
        <v>6.8678337006269725</v>
      </c>
      <c r="S18" s="1713">
        <v>54</v>
      </c>
      <c r="T18" s="1713">
        <v>29</v>
      </c>
      <c r="U18" s="1713">
        <v>2</v>
      </c>
      <c r="V18" s="1760">
        <v>0</v>
      </c>
      <c r="W18" s="1707">
        <v>85</v>
      </c>
      <c r="X18" s="1708">
        <v>6.8678337999999997</v>
      </c>
      <c r="Y18" s="1707">
        <v>193169</v>
      </c>
      <c r="Z18" s="1708">
        <v>1578.2510421906031</v>
      </c>
      <c r="AA18" s="1709">
        <v>193254</v>
      </c>
      <c r="AB18" s="1710">
        <v>1585.1188759906031</v>
      </c>
      <c r="AC18" s="1707">
        <v>192902</v>
      </c>
      <c r="AD18" s="1708">
        <v>1553.4667594367572</v>
      </c>
      <c r="AE18" s="1707">
        <v>181</v>
      </c>
      <c r="AF18" s="1708">
        <v>22.857006600000002</v>
      </c>
      <c r="AG18" s="1707" t="s">
        <v>121</v>
      </c>
      <c r="AH18" s="1708" t="s">
        <v>121</v>
      </c>
      <c r="AI18" s="1707" t="s">
        <v>121</v>
      </c>
      <c r="AJ18" s="1708" t="s">
        <v>121</v>
      </c>
      <c r="AK18" s="1761">
        <v>171</v>
      </c>
      <c r="AL18" s="1762">
        <v>8.7951099538458699</v>
      </c>
      <c r="AM18" s="1713">
        <v>169</v>
      </c>
      <c r="AN18" s="1713">
        <v>2</v>
      </c>
      <c r="AO18" s="1713" t="s">
        <v>121</v>
      </c>
      <c r="AP18" s="1713" t="s">
        <v>121</v>
      </c>
    </row>
    <row r="19" spans="1:42" x14ac:dyDescent="0.2">
      <c r="A19" s="1756"/>
      <c r="B19" s="1765"/>
      <c r="C19" s="1763"/>
      <c r="D19" s="1700"/>
      <c r="E19" s="1699"/>
      <c r="F19" s="1700"/>
      <c r="G19" s="1701">
        <v>1</v>
      </c>
      <c r="H19" s="1701">
        <v>1</v>
      </c>
      <c r="I19" s="1702">
        <v>0.998018805422485</v>
      </c>
      <c r="J19" s="1702">
        <v>0.97900407738608686</v>
      </c>
      <c r="K19" s="1702">
        <v>1.4397105289980633E-3</v>
      </c>
      <c r="L19" s="1702">
        <v>1.4043578208754603E-2</v>
      </c>
      <c r="M19" s="1760" t="s">
        <v>191</v>
      </c>
      <c r="N19" s="1760" t="s">
        <v>191</v>
      </c>
      <c r="O19" s="1760" t="s">
        <v>121</v>
      </c>
      <c r="P19" s="1760" t="s">
        <v>121</v>
      </c>
      <c r="Q19" s="1702">
        <v>5.4148404851697078E-4</v>
      </c>
      <c r="R19" s="1702">
        <v>6.9523444051585621E-3</v>
      </c>
      <c r="S19" s="1704">
        <v>0.63529411764705879</v>
      </c>
      <c r="T19" s="1704">
        <v>0.3411764705882353</v>
      </c>
      <c r="U19" s="1704">
        <v>2.3529411764705882E-2</v>
      </c>
      <c r="V19" s="1704" t="s">
        <v>191</v>
      </c>
      <c r="W19" s="1699"/>
      <c r="X19" s="1700"/>
      <c r="Y19" s="1699"/>
      <c r="Z19" s="1700"/>
      <c r="AA19" s="1701">
        <v>1</v>
      </c>
      <c r="AB19" s="1701">
        <v>0.99999999999999989</v>
      </c>
      <c r="AC19" s="1702">
        <v>0.99817856292754614</v>
      </c>
      <c r="AD19" s="1702">
        <v>0.98003170801050155</v>
      </c>
      <c r="AE19" s="1702">
        <v>9.3659122191519972E-4</v>
      </c>
      <c r="AF19" s="1702">
        <v>1.4419742863585395E-2</v>
      </c>
      <c r="AG19" s="1702" t="s">
        <v>121</v>
      </c>
      <c r="AH19" s="1702" t="s">
        <v>121</v>
      </c>
      <c r="AI19" s="1702" t="s">
        <v>121</v>
      </c>
      <c r="AJ19" s="1702" t="s">
        <v>121</v>
      </c>
      <c r="AK19" s="1702">
        <v>8.8484585053866932E-4</v>
      </c>
      <c r="AL19" s="1702">
        <v>5.5485491259130073E-3</v>
      </c>
      <c r="AM19" s="1704">
        <v>0.98830409356725146</v>
      </c>
      <c r="AN19" s="1704">
        <v>1.1695906432748537E-2</v>
      </c>
      <c r="AO19" s="1704" t="s">
        <v>121</v>
      </c>
      <c r="AP19" s="1704" t="s">
        <v>121</v>
      </c>
    </row>
    <row r="20" spans="1:42" x14ac:dyDescent="0.2">
      <c r="A20" s="1756">
        <v>7</v>
      </c>
      <c r="B20" s="1765" t="s">
        <v>767</v>
      </c>
      <c r="C20" s="1758">
        <v>4</v>
      </c>
      <c r="D20" s="1708">
        <v>0.42604870499999997</v>
      </c>
      <c r="E20" s="1707">
        <v>1019</v>
      </c>
      <c r="F20" s="1708">
        <v>78.899711873000015</v>
      </c>
      <c r="G20" s="1709">
        <v>1023</v>
      </c>
      <c r="H20" s="1710">
        <v>79.325760578000015</v>
      </c>
      <c r="I20" s="1707">
        <v>999</v>
      </c>
      <c r="J20" s="1708">
        <v>75.009334856000024</v>
      </c>
      <c r="K20" s="1707">
        <v>19</v>
      </c>
      <c r="L20" s="1708">
        <v>3.123043579</v>
      </c>
      <c r="M20" s="1760">
        <v>0</v>
      </c>
      <c r="N20" s="1760">
        <v>0</v>
      </c>
      <c r="O20" s="1760">
        <v>0</v>
      </c>
      <c r="P20" s="1760">
        <v>0</v>
      </c>
      <c r="Q20" s="1761">
        <v>5</v>
      </c>
      <c r="R20" s="1762">
        <v>1.1933821429999911</v>
      </c>
      <c r="S20" s="1713">
        <v>5</v>
      </c>
      <c r="T20" s="1760">
        <v>0</v>
      </c>
      <c r="U20" s="1760">
        <v>0</v>
      </c>
      <c r="V20" s="1760">
        <v>0</v>
      </c>
      <c r="W20" s="1707">
        <v>5</v>
      </c>
      <c r="X20" s="1708">
        <v>1.193382143</v>
      </c>
      <c r="Y20" s="1707">
        <v>1802</v>
      </c>
      <c r="Z20" s="1708">
        <v>145.061780234</v>
      </c>
      <c r="AA20" s="1709">
        <v>1807</v>
      </c>
      <c r="AB20" s="1710">
        <v>146.255162377</v>
      </c>
      <c r="AC20" s="1707">
        <v>1779</v>
      </c>
      <c r="AD20" s="1708">
        <v>143.27315592800002</v>
      </c>
      <c r="AE20" s="1707">
        <v>28</v>
      </c>
      <c r="AF20" s="1708">
        <v>2.982006449</v>
      </c>
      <c r="AG20" s="1707" t="s">
        <v>121</v>
      </c>
      <c r="AH20" s="1708" t="s">
        <v>121</v>
      </c>
      <c r="AI20" s="1707" t="s">
        <v>121</v>
      </c>
      <c r="AJ20" s="1708" t="s">
        <v>121</v>
      </c>
      <c r="AK20" s="1761" t="s">
        <v>121</v>
      </c>
      <c r="AL20" s="1762" t="s">
        <v>121</v>
      </c>
      <c r="AM20" s="1713" t="s">
        <v>121</v>
      </c>
      <c r="AN20" s="1713" t="s">
        <v>121</v>
      </c>
      <c r="AO20" s="1713" t="s">
        <v>121</v>
      </c>
      <c r="AP20" s="1713" t="s">
        <v>121</v>
      </c>
    </row>
    <row r="21" spans="1:42" x14ac:dyDescent="0.2">
      <c r="A21" s="1756"/>
      <c r="B21" s="1765"/>
      <c r="C21" s="1763"/>
      <c r="D21" s="1700"/>
      <c r="E21" s="1699"/>
      <c r="F21" s="1700"/>
      <c r="G21" s="1701">
        <v>1</v>
      </c>
      <c r="H21" s="1701">
        <v>1</v>
      </c>
      <c r="I21" s="1702">
        <v>0.97653958944281527</v>
      </c>
      <c r="J21" s="1702">
        <v>0.94558607833635955</v>
      </c>
      <c r="K21" s="1702">
        <v>1.8572825024437929E-2</v>
      </c>
      <c r="L21" s="1702">
        <v>3.9369853579016754E-2</v>
      </c>
      <c r="M21" s="1760" t="s">
        <v>191</v>
      </c>
      <c r="N21" s="1760" t="s">
        <v>191</v>
      </c>
      <c r="O21" s="1760" t="s">
        <v>121</v>
      </c>
      <c r="P21" s="1760" t="s">
        <v>121</v>
      </c>
      <c r="Q21" s="1702">
        <v>4.8875855327468231E-3</v>
      </c>
      <c r="R21" s="1702">
        <v>1.5044068084623703E-2</v>
      </c>
      <c r="S21" s="1704">
        <v>1</v>
      </c>
      <c r="T21" s="1760" t="s">
        <v>191</v>
      </c>
      <c r="U21" s="1760" t="s">
        <v>191</v>
      </c>
      <c r="V21" s="1760" t="s">
        <v>191</v>
      </c>
      <c r="W21" s="1699"/>
      <c r="X21" s="1700"/>
      <c r="Y21" s="1699"/>
      <c r="Z21" s="1700"/>
      <c r="AA21" s="1701">
        <v>1</v>
      </c>
      <c r="AB21" s="1701">
        <v>1</v>
      </c>
      <c r="AC21" s="1702">
        <v>0.98450470392916434</v>
      </c>
      <c r="AD21" s="1702">
        <v>0.97961093201405569</v>
      </c>
      <c r="AE21" s="1702">
        <v>1.549529607083564E-2</v>
      </c>
      <c r="AF21" s="1702">
        <v>2.0389067985944465E-2</v>
      </c>
      <c r="AG21" s="1702" t="s">
        <v>121</v>
      </c>
      <c r="AH21" s="1702" t="s">
        <v>121</v>
      </c>
      <c r="AI21" s="1702" t="s">
        <v>121</v>
      </c>
      <c r="AJ21" s="1702" t="s">
        <v>121</v>
      </c>
      <c r="AK21" s="1702" t="s">
        <v>121</v>
      </c>
      <c r="AL21" s="1702" t="s">
        <v>121</v>
      </c>
      <c r="AM21" s="1704" t="s">
        <v>121</v>
      </c>
      <c r="AN21" s="1704" t="s">
        <v>121</v>
      </c>
      <c r="AO21" s="1704" t="s">
        <v>121</v>
      </c>
      <c r="AP21" s="1704" t="s">
        <v>121</v>
      </c>
    </row>
    <row r="22" spans="1:42" x14ac:dyDescent="0.2">
      <c r="A22" s="1756">
        <v>8</v>
      </c>
      <c r="B22" s="1766" t="s">
        <v>234</v>
      </c>
      <c r="C22" s="1758">
        <v>1</v>
      </c>
      <c r="D22" s="1708">
        <v>0.02</v>
      </c>
      <c r="E22" s="1707">
        <v>5492</v>
      </c>
      <c r="F22" s="1708">
        <v>154.73762902999567</v>
      </c>
      <c r="G22" s="1709">
        <v>5493</v>
      </c>
      <c r="H22" s="1710">
        <v>154.75762902999568</v>
      </c>
      <c r="I22" s="1707">
        <v>5464</v>
      </c>
      <c r="J22" s="1708">
        <v>151.3513511579948</v>
      </c>
      <c r="K22" s="1707">
        <v>28</v>
      </c>
      <c r="L22" s="1708">
        <v>3.386277872</v>
      </c>
      <c r="M22" s="1760">
        <v>0</v>
      </c>
      <c r="N22" s="1760">
        <v>0</v>
      </c>
      <c r="O22" s="1760">
        <v>0</v>
      </c>
      <c r="P22" s="1760">
        <v>0</v>
      </c>
      <c r="Q22" s="1761">
        <v>1</v>
      </c>
      <c r="R22" s="1762">
        <v>2.0000000000885088E-2</v>
      </c>
      <c r="S22" s="1713">
        <v>1</v>
      </c>
      <c r="T22" s="1760">
        <v>0</v>
      </c>
      <c r="U22" s="1760">
        <v>0</v>
      </c>
      <c r="V22" s="1760">
        <v>0</v>
      </c>
      <c r="W22" s="1707">
        <v>1</v>
      </c>
      <c r="X22" s="1708">
        <v>0.02</v>
      </c>
      <c r="Y22" s="1707">
        <v>10551</v>
      </c>
      <c r="Z22" s="1708">
        <v>374.0344093100282</v>
      </c>
      <c r="AA22" s="1709">
        <v>10552</v>
      </c>
      <c r="AB22" s="1710">
        <v>374.05440931002818</v>
      </c>
      <c r="AC22" s="1707">
        <v>10466</v>
      </c>
      <c r="AD22" s="1708">
        <v>361.17988224294447</v>
      </c>
      <c r="AE22" s="1707">
        <v>86</v>
      </c>
      <c r="AF22" s="1708">
        <v>12.874527067000001</v>
      </c>
      <c r="AG22" s="1707" t="s">
        <v>121</v>
      </c>
      <c r="AH22" s="1708" t="s">
        <v>121</v>
      </c>
      <c r="AI22" s="1707" t="s">
        <v>121</v>
      </c>
      <c r="AJ22" s="1708" t="s">
        <v>121</v>
      </c>
      <c r="AK22" s="1761" t="s">
        <v>121</v>
      </c>
      <c r="AL22" s="1762" t="s">
        <v>121</v>
      </c>
      <c r="AM22" s="1713" t="s">
        <v>121</v>
      </c>
      <c r="AN22" s="1713" t="s">
        <v>121</v>
      </c>
      <c r="AO22" s="1713" t="s">
        <v>121</v>
      </c>
      <c r="AP22" s="1713" t="s">
        <v>121</v>
      </c>
    </row>
    <row r="23" spans="1:42" x14ac:dyDescent="0.2">
      <c r="A23" s="1756"/>
      <c r="B23" s="1766"/>
      <c r="C23" s="1763"/>
      <c r="D23" s="1700"/>
      <c r="E23" s="1699"/>
      <c r="F23" s="1700"/>
      <c r="G23" s="1701">
        <v>1</v>
      </c>
      <c r="H23" s="1701">
        <v>1</v>
      </c>
      <c r="I23" s="1702">
        <v>0.99472055343164023</v>
      </c>
      <c r="J23" s="1702">
        <v>0.97798959642021477</v>
      </c>
      <c r="K23" s="1702">
        <v>5.0973966866921534E-3</v>
      </c>
      <c r="L23" s="1702">
        <v>2.1881169240087411E-2</v>
      </c>
      <c r="M23" s="1760" t="s">
        <v>191</v>
      </c>
      <c r="N23" s="1760" t="s">
        <v>191</v>
      </c>
      <c r="O23" s="1760" t="s">
        <v>121</v>
      </c>
      <c r="P23" s="1760" t="s">
        <v>121</v>
      </c>
      <c r="Q23" s="1702">
        <v>1.8204988166757691E-4</v>
      </c>
      <c r="R23" s="1702">
        <v>1.2923433969777747E-4</v>
      </c>
      <c r="S23" s="1704">
        <v>1</v>
      </c>
      <c r="T23" s="1760" t="s">
        <v>191</v>
      </c>
      <c r="U23" s="1760" t="s">
        <v>191</v>
      </c>
      <c r="V23" s="1760" t="s">
        <v>191</v>
      </c>
      <c r="W23" s="1699"/>
      <c r="X23" s="1700"/>
      <c r="Y23" s="1699"/>
      <c r="Z23" s="1700"/>
      <c r="AA23" s="1701">
        <v>1</v>
      </c>
      <c r="AB23" s="1701">
        <v>1</v>
      </c>
      <c r="AC23" s="1702">
        <v>0.99184988627748294</v>
      </c>
      <c r="AD23" s="1702">
        <v>0.96558113807338419</v>
      </c>
      <c r="AE23" s="1702">
        <v>8.1501137225170588E-3</v>
      </c>
      <c r="AF23" s="1702">
        <v>3.4418861926392062E-2</v>
      </c>
      <c r="AG23" s="1702" t="s">
        <v>121</v>
      </c>
      <c r="AH23" s="1702" t="s">
        <v>121</v>
      </c>
      <c r="AI23" s="1702" t="s">
        <v>121</v>
      </c>
      <c r="AJ23" s="1702" t="s">
        <v>121</v>
      </c>
      <c r="AK23" s="1702" t="s">
        <v>121</v>
      </c>
      <c r="AL23" s="1702" t="s">
        <v>121</v>
      </c>
      <c r="AM23" s="1704" t="s">
        <v>121</v>
      </c>
      <c r="AN23" s="1704" t="s">
        <v>121</v>
      </c>
      <c r="AO23" s="1704" t="s">
        <v>121</v>
      </c>
      <c r="AP23" s="1704" t="s">
        <v>121</v>
      </c>
    </row>
    <row r="24" spans="1:42" x14ac:dyDescent="0.2">
      <c r="A24" s="1756">
        <v>9</v>
      </c>
      <c r="B24" s="1765" t="s">
        <v>95</v>
      </c>
      <c r="C24" s="1760">
        <v>0</v>
      </c>
      <c r="D24" s="1760">
        <v>0</v>
      </c>
      <c r="E24" s="1707">
        <v>1102</v>
      </c>
      <c r="F24" s="1708">
        <v>54.620461087999999</v>
      </c>
      <c r="G24" s="1709">
        <v>1102</v>
      </c>
      <c r="H24" s="1710">
        <v>54.620461087999999</v>
      </c>
      <c r="I24" s="1707">
        <v>1094</v>
      </c>
      <c r="J24" s="1708">
        <v>54.180746417999998</v>
      </c>
      <c r="K24" s="1707">
        <v>8</v>
      </c>
      <c r="L24" s="1708">
        <v>0.43971467000000003</v>
      </c>
      <c r="M24" s="1760">
        <v>0</v>
      </c>
      <c r="N24" s="1760">
        <v>0</v>
      </c>
      <c r="O24" s="1760">
        <v>0</v>
      </c>
      <c r="P24" s="1760">
        <v>0</v>
      </c>
      <c r="Q24" s="1760">
        <v>0</v>
      </c>
      <c r="R24" s="1760">
        <v>7.2164496600635175E-16</v>
      </c>
      <c r="S24" s="1760">
        <v>0</v>
      </c>
      <c r="T24" s="1760">
        <v>0</v>
      </c>
      <c r="U24" s="1760">
        <v>0</v>
      </c>
      <c r="V24" s="1760">
        <v>0</v>
      </c>
      <c r="W24" s="1707" t="s">
        <v>121</v>
      </c>
      <c r="X24" s="1708" t="s">
        <v>121</v>
      </c>
      <c r="Y24" s="1707">
        <v>2314</v>
      </c>
      <c r="Z24" s="1708">
        <v>82.88322733199999</v>
      </c>
      <c r="AA24" s="1709">
        <v>2314</v>
      </c>
      <c r="AB24" s="1710">
        <v>82.88322733199999</v>
      </c>
      <c r="AC24" s="1707">
        <v>2300</v>
      </c>
      <c r="AD24" s="1708">
        <v>81.616184634999996</v>
      </c>
      <c r="AE24" s="1707">
        <v>12</v>
      </c>
      <c r="AF24" s="1708">
        <v>1.141542697</v>
      </c>
      <c r="AG24" s="1707" t="s">
        <v>121</v>
      </c>
      <c r="AH24" s="1708" t="s">
        <v>121</v>
      </c>
      <c r="AI24" s="1707" t="s">
        <v>121</v>
      </c>
      <c r="AJ24" s="1708" t="s">
        <v>121</v>
      </c>
      <c r="AK24" s="1761">
        <v>2</v>
      </c>
      <c r="AL24" s="1762">
        <v>0.12549999999999373</v>
      </c>
      <c r="AM24" s="1713" t="s">
        <v>121</v>
      </c>
      <c r="AN24" s="1713" t="s">
        <v>121</v>
      </c>
      <c r="AO24" s="1713">
        <v>2</v>
      </c>
      <c r="AP24" s="1713" t="s">
        <v>121</v>
      </c>
    </row>
    <row r="25" spans="1:42" x14ac:dyDescent="0.2">
      <c r="A25" s="1756"/>
      <c r="B25" s="1765"/>
      <c r="C25" s="1760"/>
      <c r="D25" s="1760"/>
      <c r="E25" s="1699"/>
      <c r="F25" s="1700"/>
      <c r="G25" s="1701">
        <v>1</v>
      </c>
      <c r="H25" s="1701">
        <v>1</v>
      </c>
      <c r="I25" s="1702">
        <v>0.99274047186932846</v>
      </c>
      <c r="J25" s="1702">
        <v>0.99194963460137098</v>
      </c>
      <c r="K25" s="1702">
        <v>7.2595281306715061E-3</v>
      </c>
      <c r="L25" s="1702">
        <v>8.0503653986290571E-3</v>
      </c>
      <c r="M25" s="1760" t="s">
        <v>191</v>
      </c>
      <c r="N25" s="1760" t="s">
        <v>191</v>
      </c>
      <c r="O25" s="1760" t="s">
        <v>121</v>
      </c>
      <c r="P25" s="1760" t="s">
        <v>121</v>
      </c>
      <c r="Q25" s="1702" t="s">
        <v>191</v>
      </c>
      <c r="R25" s="1702">
        <v>1.3211989639627844E-17</v>
      </c>
      <c r="S25" s="1760" t="s">
        <v>191</v>
      </c>
      <c r="T25" s="1760" t="s">
        <v>191</v>
      </c>
      <c r="U25" s="1760" t="s">
        <v>191</v>
      </c>
      <c r="V25" s="1760" t="s">
        <v>191</v>
      </c>
      <c r="W25" s="1699"/>
      <c r="X25" s="1700"/>
      <c r="Y25" s="1699"/>
      <c r="Z25" s="1700"/>
      <c r="AA25" s="1701">
        <v>1</v>
      </c>
      <c r="AB25" s="1701">
        <v>0.99999999999999989</v>
      </c>
      <c r="AC25" s="1702">
        <v>0.99394987035436477</v>
      </c>
      <c r="AD25" s="1702">
        <v>0.9847129179475036</v>
      </c>
      <c r="AE25" s="1702">
        <v>5.1858254105445114E-3</v>
      </c>
      <c r="AF25" s="1702">
        <v>1.3772903562591695E-2</v>
      </c>
      <c r="AG25" s="1702" t="s">
        <v>121</v>
      </c>
      <c r="AH25" s="1702" t="s">
        <v>121</v>
      </c>
      <c r="AI25" s="1702" t="s">
        <v>121</v>
      </c>
      <c r="AJ25" s="1702" t="s">
        <v>121</v>
      </c>
      <c r="AK25" s="1702">
        <v>8.6430423509075197E-4</v>
      </c>
      <c r="AL25" s="1702">
        <v>1.5141784899046762E-3</v>
      </c>
      <c r="AM25" s="1704" t="s">
        <v>121</v>
      </c>
      <c r="AN25" s="1704" t="s">
        <v>121</v>
      </c>
      <c r="AO25" s="1704">
        <v>1</v>
      </c>
      <c r="AP25" s="1704" t="s">
        <v>121</v>
      </c>
    </row>
    <row r="26" spans="1:42" x14ac:dyDescent="0.2">
      <c r="A26" s="1756">
        <v>10</v>
      </c>
      <c r="B26" s="1765" t="s">
        <v>96</v>
      </c>
      <c r="C26" s="1760">
        <v>0</v>
      </c>
      <c r="D26" s="1760">
        <v>0</v>
      </c>
      <c r="E26" s="1707">
        <v>10864</v>
      </c>
      <c r="F26" s="1708">
        <v>151.1737057</v>
      </c>
      <c r="G26" s="1709">
        <v>10864</v>
      </c>
      <c r="H26" s="1710">
        <v>151.1737057</v>
      </c>
      <c r="I26" s="1707">
        <v>10864</v>
      </c>
      <c r="J26" s="1708">
        <v>151.1737057</v>
      </c>
      <c r="K26" s="1760">
        <v>0</v>
      </c>
      <c r="L26" s="1760">
        <v>0</v>
      </c>
      <c r="M26" s="1760">
        <v>0</v>
      </c>
      <c r="N26" s="1760">
        <v>0</v>
      </c>
      <c r="O26" s="1760">
        <v>0</v>
      </c>
      <c r="P26" s="1760">
        <v>0</v>
      </c>
      <c r="Q26" s="1760">
        <v>0</v>
      </c>
      <c r="R26" s="1760">
        <v>0</v>
      </c>
      <c r="S26" s="1760">
        <v>0</v>
      </c>
      <c r="T26" s="1760">
        <v>0</v>
      </c>
      <c r="U26" s="1760">
        <v>0</v>
      </c>
      <c r="V26" s="1760">
        <v>0</v>
      </c>
      <c r="W26" s="1707" t="s">
        <v>121</v>
      </c>
      <c r="X26" s="1708" t="s">
        <v>121</v>
      </c>
      <c r="Y26" s="1707">
        <v>14363</v>
      </c>
      <c r="Z26" s="1708">
        <v>324.17798300000004</v>
      </c>
      <c r="AA26" s="1709">
        <v>14363</v>
      </c>
      <c r="AB26" s="1710">
        <v>324.17798300000004</v>
      </c>
      <c r="AC26" s="1707">
        <v>14363</v>
      </c>
      <c r="AD26" s="1708">
        <v>324.17798299999998</v>
      </c>
      <c r="AE26" s="1707" t="s">
        <v>121</v>
      </c>
      <c r="AF26" s="1708" t="s">
        <v>121</v>
      </c>
      <c r="AG26" s="1707" t="s">
        <v>121</v>
      </c>
      <c r="AH26" s="1708" t="s">
        <v>121</v>
      </c>
      <c r="AI26" s="1707" t="s">
        <v>121</v>
      </c>
      <c r="AJ26" s="1708" t="s">
        <v>121</v>
      </c>
      <c r="AK26" s="1761" t="s">
        <v>121</v>
      </c>
      <c r="AL26" s="1762" t="s">
        <v>121</v>
      </c>
      <c r="AM26" s="1713" t="s">
        <v>121</v>
      </c>
      <c r="AN26" s="1713" t="s">
        <v>121</v>
      </c>
      <c r="AO26" s="1713" t="s">
        <v>121</v>
      </c>
      <c r="AP26" s="1713" t="s">
        <v>121</v>
      </c>
    </row>
    <row r="27" spans="1:42" x14ac:dyDescent="0.2">
      <c r="A27" s="1756"/>
      <c r="B27" s="1765"/>
      <c r="C27" s="1760"/>
      <c r="D27" s="1760"/>
      <c r="E27" s="1699"/>
      <c r="F27" s="1700"/>
      <c r="G27" s="1701">
        <v>1</v>
      </c>
      <c r="H27" s="1701">
        <v>1</v>
      </c>
      <c r="I27" s="1702">
        <v>1</v>
      </c>
      <c r="J27" s="1702">
        <v>1</v>
      </c>
      <c r="K27" s="1760" t="s">
        <v>191</v>
      </c>
      <c r="L27" s="1760" t="s">
        <v>191</v>
      </c>
      <c r="M27" s="1760" t="s">
        <v>191</v>
      </c>
      <c r="N27" s="1760" t="s">
        <v>191</v>
      </c>
      <c r="O27" s="1760" t="s">
        <v>121</v>
      </c>
      <c r="P27" s="1760" t="s">
        <v>121</v>
      </c>
      <c r="Q27" s="1702" t="s">
        <v>191</v>
      </c>
      <c r="R27" s="1702" t="s">
        <v>191</v>
      </c>
      <c r="S27" s="1760" t="s">
        <v>191</v>
      </c>
      <c r="T27" s="1760" t="s">
        <v>191</v>
      </c>
      <c r="U27" s="1704" t="s">
        <v>191</v>
      </c>
      <c r="V27" s="1704" t="s">
        <v>191</v>
      </c>
      <c r="W27" s="1699"/>
      <c r="X27" s="1700"/>
      <c r="Y27" s="1699"/>
      <c r="Z27" s="1700"/>
      <c r="AA27" s="1701">
        <v>1</v>
      </c>
      <c r="AB27" s="1701">
        <v>1</v>
      </c>
      <c r="AC27" s="1702">
        <v>1</v>
      </c>
      <c r="AD27" s="1702">
        <v>0.99999999999999978</v>
      </c>
      <c r="AE27" s="1702" t="s">
        <v>121</v>
      </c>
      <c r="AF27" s="1702" t="s">
        <v>121</v>
      </c>
      <c r="AG27" s="1702" t="s">
        <v>121</v>
      </c>
      <c r="AH27" s="1702" t="s">
        <v>121</v>
      </c>
      <c r="AI27" s="1702" t="s">
        <v>121</v>
      </c>
      <c r="AJ27" s="1702" t="s">
        <v>121</v>
      </c>
      <c r="AK27" s="1702" t="s">
        <v>121</v>
      </c>
      <c r="AL27" s="1702" t="s">
        <v>121</v>
      </c>
      <c r="AM27" s="1704" t="s">
        <v>121</v>
      </c>
      <c r="AN27" s="1704" t="s">
        <v>121</v>
      </c>
      <c r="AO27" s="1704" t="s">
        <v>121</v>
      </c>
      <c r="AP27" s="1704" t="s">
        <v>121</v>
      </c>
    </row>
    <row r="28" spans="1:42" x14ac:dyDescent="0.2">
      <c r="A28" s="1756">
        <v>11</v>
      </c>
      <c r="B28" s="1765" t="s">
        <v>97</v>
      </c>
      <c r="C28" s="1758">
        <v>4</v>
      </c>
      <c r="D28" s="1708">
        <v>0.2224072</v>
      </c>
      <c r="E28" s="1707">
        <v>1225</v>
      </c>
      <c r="F28" s="1708">
        <v>133.44253409999999</v>
      </c>
      <c r="G28" s="1709">
        <v>1229</v>
      </c>
      <c r="H28" s="1710">
        <v>133.66494129999998</v>
      </c>
      <c r="I28" s="1707">
        <v>1144</v>
      </c>
      <c r="J28" s="1708">
        <v>123.3207803</v>
      </c>
      <c r="K28" s="1707">
        <v>81</v>
      </c>
      <c r="L28" s="1708">
        <v>9.8238549000000006</v>
      </c>
      <c r="M28" s="1760">
        <v>0</v>
      </c>
      <c r="N28" s="1760">
        <v>0</v>
      </c>
      <c r="O28" s="1707">
        <v>1</v>
      </c>
      <c r="P28" s="1708">
        <v>0.14130609999999999</v>
      </c>
      <c r="Q28" s="1761">
        <v>3</v>
      </c>
      <c r="R28" s="1762">
        <v>0.3789999999999849</v>
      </c>
      <c r="S28" s="1760">
        <v>0</v>
      </c>
      <c r="T28" s="1760">
        <v>0</v>
      </c>
      <c r="U28" s="1713">
        <v>2</v>
      </c>
      <c r="V28" s="1713">
        <v>1</v>
      </c>
      <c r="W28" s="1707">
        <v>3</v>
      </c>
      <c r="X28" s="1708">
        <v>0.379</v>
      </c>
      <c r="Y28" s="1707">
        <v>1644</v>
      </c>
      <c r="Z28" s="1708">
        <v>226.24768273269234</v>
      </c>
      <c r="AA28" s="1709">
        <v>1647</v>
      </c>
      <c r="AB28" s="1710">
        <v>226.62668273269233</v>
      </c>
      <c r="AC28" s="1707">
        <v>1575</v>
      </c>
      <c r="AD28" s="1708">
        <v>216.40541773269229</v>
      </c>
      <c r="AE28" s="1707">
        <v>69</v>
      </c>
      <c r="AF28" s="1708">
        <v>9.5022649999999995</v>
      </c>
      <c r="AG28" s="1707">
        <v>1</v>
      </c>
      <c r="AH28" s="1708">
        <v>1E-4</v>
      </c>
      <c r="AI28" s="1707">
        <v>2</v>
      </c>
      <c r="AJ28" s="1708">
        <v>0.71899999999999997</v>
      </c>
      <c r="AK28" s="1761" t="s">
        <v>121</v>
      </c>
      <c r="AL28" s="1762" t="s">
        <v>121</v>
      </c>
      <c r="AM28" s="1713" t="s">
        <v>121</v>
      </c>
      <c r="AN28" s="1713" t="s">
        <v>121</v>
      </c>
      <c r="AO28" s="1713" t="s">
        <v>121</v>
      </c>
      <c r="AP28" s="1713" t="s">
        <v>121</v>
      </c>
    </row>
    <row r="29" spans="1:42" x14ac:dyDescent="0.2">
      <c r="A29" s="1756"/>
      <c r="B29" s="1765"/>
      <c r="C29" s="1763"/>
      <c r="D29" s="1700"/>
      <c r="E29" s="1699"/>
      <c r="F29" s="1700"/>
      <c r="G29" s="1701">
        <v>1</v>
      </c>
      <c r="H29" s="1701">
        <v>1</v>
      </c>
      <c r="I29" s="1702">
        <v>0.93083807973962573</v>
      </c>
      <c r="J29" s="1702">
        <v>0.92261126291311224</v>
      </c>
      <c r="K29" s="1702">
        <v>6.5907241659886082E-2</v>
      </c>
      <c r="L29" s="1702">
        <v>7.3496122501944358E-2</v>
      </c>
      <c r="M29" s="1760" t="s">
        <v>191</v>
      </c>
      <c r="N29" s="1760" t="s">
        <v>191</v>
      </c>
      <c r="O29" s="1702">
        <v>8.1366965012205042E-4</v>
      </c>
      <c r="P29" s="1702">
        <v>1.0571665137146925E-3</v>
      </c>
      <c r="Q29" s="1702">
        <v>2.4410089503661514E-3</v>
      </c>
      <c r="R29" s="1702">
        <v>2.8354480712287191E-3</v>
      </c>
      <c r="S29" s="1704" t="s">
        <v>191</v>
      </c>
      <c r="T29" s="1704" t="s">
        <v>191</v>
      </c>
      <c r="U29" s="1704">
        <v>0.66666666666666663</v>
      </c>
      <c r="V29" s="1704">
        <v>0.33333333333333331</v>
      </c>
      <c r="W29" s="1699"/>
      <c r="X29" s="1700"/>
      <c r="Y29" s="1699"/>
      <c r="Z29" s="1700"/>
      <c r="AA29" s="1701">
        <v>1</v>
      </c>
      <c r="AB29" s="1701">
        <v>1</v>
      </c>
      <c r="AC29" s="1702">
        <v>0.95628415300546443</v>
      </c>
      <c r="AD29" s="1702">
        <v>0.95489822788406564</v>
      </c>
      <c r="AE29" s="1702">
        <v>4.1894353369763208E-2</v>
      </c>
      <c r="AF29" s="1702">
        <v>4.1929153643430347E-2</v>
      </c>
      <c r="AG29" s="1702">
        <v>6.0716454159077113E-4</v>
      </c>
      <c r="AH29" s="1702" t="s">
        <v>121</v>
      </c>
      <c r="AI29" s="1702">
        <v>1.2143290831815423E-3</v>
      </c>
      <c r="AJ29" s="1702">
        <v>3.1726184725038103E-3</v>
      </c>
      <c r="AK29" s="1702" t="s">
        <v>121</v>
      </c>
      <c r="AL29" s="1702" t="s">
        <v>121</v>
      </c>
      <c r="AM29" s="1704" t="s">
        <v>121</v>
      </c>
      <c r="AN29" s="1704" t="s">
        <v>121</v>
      </c>
      <c r="AO29" s="1704" t="s">
        <v>121</v>
      </c>
      <c r="AP29" s="1704" t="s">
        <v>121</v>
      </c>
    </row>
    <row r="30" spans="1:42" x14ac:dyDescent="0.2">
      <c r="A30" s="1756">
        <v>12</v>
      </c>
      <c r="B30" s="1765" t="s">
        <v>684</v>
      </c>
      <c r="C30" s="1758">
        <v>1163</v>
      </c>
      <c r="D30" s="1708">
        <v>32.607305133000075</v>
      </c>
      <c r="E30" s="1707">
        <v>274186</v>
      </c>
      <c r="F30" s="1708">
        <v>1926.7733347399999</v>
      </c>
      <c r="G30" s="1709">
        <v>275349</v>
      </c>
      <c r="H30" s="1710">
        <v>1959.3806398730001</v>
      </c>
      <c r="I30" s="1707">
        <v>273967</v>
      </c>
      <c r="J30" s="1708">
        <v>1780.6497163589997</v>
      </c>
      <c r="K30" s="1707">
        <v>659</v>
      </c>
      <c r="L30" s="1708">
        <v>109.601436472</v>
      </c>
      <c r="M30" s="1760">
        <v>0</v>
      </c>
      <c r="N30" s="1760">
        <v>0</v>
      </c>
      <c r="O30" s="1760">
        <v>0</v>
      </c>
      <c r="P30" s="1760">
        <v>0</v>
      </c>
      <c r="Q30" s="1761">
        <v>723</v>
      </c>
      <c r="R30" s="1762">
        <v>69.129487042000321</v>
      </c>
      <c r="S30" s="1713">
        <v>361</v>
      </c>
      <c r="T30" s="1713">
        <v>195</v>
      </c>
      <c r="U30" s="1713">
        <v>134</v>
      </c>
      <c r="V30" s="1713">
        <v>33</v>
      </c>
      <c r="W30" s="1707">
        <v>723</v>
      </c>
      <c r="X30" s="1708">
        <v>69.129487042000321</v>
      </c>
      <c r="Y30" s="1707">
        <v>358401</v>
      </c>
      <c r="Z30" s="1708">
        <v>3248.8745633039998</v>
      </c>
      <c r="AA30" s="1709">
        <v>359124</v>
      </c>
      <c r="AB30" s="1710">
        <v>3318.004050346</v>
      </c>
      <c r="AC30" s="1707">
        <v>358116</v>
      </c>
      <c r="AD30" s="1708">
        <v>3165.2666219459998</v>
      </c>
      <c r="AE30" s="1707">
        <v>812</v>
      </c>
      <c r="AF30" s="1708">
        <v>144.0418761</v>
      </c>
      <c r="AG30" s="1707">
        <v>196</v>
      </c>
      <c r="AH30" s="1708">
        <v>8.6955522999999992</v>
      </c>
      <c r="AI30" s="1707" t="s">
        <v>121</v>
      </c>
      <c r="AJ30" s="1708" t="s">
        <v>121</v>
      </c>
      <c r="AK30" s="1761" t="s">
        <v>121</v>
      </c>
      <c r="AL30" s="1762" t="s">
        <v>121</v>
      </c>
      <c r="AM30" s="1713" t="s">
        <v>121</v>
      </c>
      <c r="AN30" s="1713" t="s">
        <v>121</v>
      </c>
      <c r="AO30" s="1713" t="s">
        <v>121</v>
      </c>
      <c r="AP30" s="1713" t="s">
        <v>121</v>
      </c>
    </row>
    <row r="31" spans="1:42" x14ac:dyDescent="0.2">
      <c r="A31" s="1756"/>
      <c r="B31" s="1765"/>
      <c r="C31" s="1763"/>
      <c r="D31" s="1700"/>
      <c r="E31" s="1699"/>
      <c r="F31" s="1700"/>
      <c r="G31" s="1701">
        <v>1</v>
      </c>
      <c r="H31" s="1701">
        <v>1</v>
      </c>
      <c r="I31" s="1702">
        <v>0.99498091512952658</v>
      </c>
      <c r="J31" s="1702">
        <v>0.90878192839264504</v>
      </c>
      <c r="K31" s="1702">
        <v>2.3933262877293905E-3</v>
      </c>
      <c r="L31" s="1702">
        <v>5.5936776265740777E-2</v>
      </c>
      <c r="M31" s="1760" t="s">
        <v>191</v>
      </c>
      <c r="N31" s="1760" t="s">
        <v>191</v>
      </c>
      <c r="O31" s="1760" t="s">
        <v>121</v>
      </c>
      <c r="P31" s="1760" t="s">
        <v>121</v>
      </c>
      <c r="Q31" s="1702">
        <v>2.625758582744081E-3</v>
      </c>
      <c r="R31" s="1702">
        <v>3.5281295341614199E-2</v>
      </c>
      <c r="S31" s="1704">
        <v>0.49930843706777317</v>
      </c>
      <c r="T31" s="1704">
        <v>0.26970954356846472</v>
      </c>
      <c r="U31" s="1704">
        <v>0.18533886583679116</v>
      </c>
      <c r="V31" s="1704">
        <v>4.5643153526970952E-2</v>
      </c>
      <c r="W31" s="1699"/>
      <c r="X31" s="1700"/>
      <c r="Y31" s="1699"/>
      <c r="Z31" s="1700"/>
      <c r="AA31" s="1701">
        <v>1</v>
      </c>
      <c r="AB31" s="1701">
        <v>1</v>
      </c>
      <c r="AC31" s="1702">
        <v>0.99719317004711461</v>
      </c>
      <c r="AD31" s="1702">
        <v>0.95396707596421626</v>
      </c>
      <c r="AE31" s="1702">
        <v>2.2610574620465355E-3</v>
      </c>
      <c r="AF31" s="1702">
        <v>4.3412206228313488E-2</v>
      </c>
      <c r="AG31" s="1702">
        <v>5.4577249083881895E-4</v>
      </c>
      <c r="AH31" s="1702">
        <v>2.620717807470196E-3</v>
      </c>
      <c r="AI31" s="1702" t="s">
        <v>121</v>
      </c>
      <c r="AJ31" s="1702" t="s">
        <v>121</v>
      </c>
      <c r="AK31" s="1702" t="s">
        <v>121</v>
      </c>
      <c r="AL31" s="1702" t="s">
        <v>121</v>
      </c>
      <c r="AM31" s="1704" t="s">
        <v>121</v>
      </c>
      <c r="AN31" s="1704" t="s">
        <v>121</v>
      </c>
      <c r="AO31" s="1704" t="s">
        <v>121</v>
      </c>
      <c r="AP31" s="1704" t="s">
        <v>121</v>
      </c>
    </row>
    <row r="32" spans="1:42" x14ac:dyDescent="0.2">
      <c r="A32" s="1756">
        <v>13</v>
      </c>
      <c r="B32" s="1765" t="s">
        <v>99</v>
      </c>
      <c r="C32" s="1758">
        <v>4830</v>
      </c>
      <c r="D32" s="1708">
        <v>37.848436543997977</v>
      </c>
      <c r="E32" s="1707">
        <v>174268</v>
      </c>
      <c r="F32" s="1708">
        <v>1037.6310019927425</v>
      </c>
      <c r="G32" s="1709">
        <v>179098</v>
      </c>
      <c r="H32" s="1710">
        <v>1075.4794385367404</v>
      </c>
      <c r="I32" s="1707">
        <v>175387</v>
      </c>
      <c r="J32" s="1708">
        <v>941.35026600568017</v>
      </c>
      <c r="K32" s="1707">
        <v>67</v>
      </c>
      <c r="L32" s="1708">
        <v>12.680207926000001</v>
      </c>
      <c r="M32" s="1707">
        <v>8</v>
      </c>
      <c r="N32" s="1708">
        <v>0.4109756</v>
      </c>
      <c r="O32" s="1707">
        <v>2</v>
      </c>
      <c r="P32" s="1708">
        <v>0.30397957067229997</v>
      </c>
      <c r="Q32" s="1761">
        <v>3634</v>
      </c>
      <c r="R32" s="1762">
        <v>120.73400943438794</v>
      </c>
      <c r="S32" s="1713">
        <v>2526</v>
      </c>
      <c r="T32" s="1713">
        <v>603</v>
      </c>
      <c r="U32" s="1713">
        <v>387</v>
      </c>
      <c r="V32" s="1713">
        <v>118</v>
      </c>
      <c r="W32" s="1707">
        <v>3634</v>
      </c>
      <c r="X32" s="1708">
        <v>120.73400955099993</v>
      </c>
      <c r="Y32" s="1707">
        <v>239870</v>
      </c>
      <c r="Z32" s="1708">
        <v>2414.4964232778011</v>
      </c>
      <c r="AA32" s="1709">
        <v>243504</v>
      </c>
      <c r="AB32" s="1710">
        <v>2535.230432828801</v>
      </c>
      <c r="AC32" s="1707">
        <v>238008</v>
      </c>
      <c r="AD32" s="1708">
        <v>2297.0058921434998</v>
      </c>
      <c r="AE32" s="1707">
        <v>244</v>
      </c>
      <c r="AF32" s="1708">
        <v>51.849836370999995</v>
      </c>
      <c r="AG32" s="1707">
        <v>42</v>
      </c>
      <c r="AH32" s="1708">
        <v>4.9632713000000006</v>
      </c>
      <c r="AI32" s="1707">
        <v>120</v>
      </c>
      <c r="AJ32" s="1708">
        <v>0.794438913282</v>
      </c>
      <c r="AK32" s="1761">
        <v>5090</v>
      </c>
      <c r="AL32" s="1762">
        <v>180.61699410101926</v>
      </c>
      <c r="AM32" s="1713">
        <v>2942</v>
      </c>
      <c r="AN32" s="1713">
        <v>989</v>
      </c>
      <c r="AO32" s="1713">
        <v>829</v>
      </c>
      <c r="AP32" s="1713">
        <v>330</v>
      </c>
    </row>
    <row r="33" spans="1:42" x14ac:dyDescent="0.2">
      <c r="A33" s="1756"/>
      <c r="B33" s="1765"/>
      <c r="C33" s="1763"/>
      <c r="D33" s="1700"/>
      <c r="E33" s="1699"/>
      <c r="F33" s="1700"/>
      <c r="G33" s="1701">
        <v>1</v>
      </c>
      <c r="H33" s="1701">
        <v>1</v>
      </c>
      <c r="I33" s="1702">
        <v>0.97927950060860536</v>
      </c>
      <c r="J33" s="1702">
        <v>0.87528429858821688</v>
      </c>
      <c r="K33" s="1702">
        <v>3.7409686316988467E-4</v>
      </c>
      <c r="L33" s="1702">
        <v>1.1790283915843382E-2</v>
      </c>
      <c r="M33" s="1702">
        <v>4.4668282169538467E-5</v>
      </c>
      <c r="N33" s="1702">
        <v>3.821324567201015E-4</v>
      </c>
      <c r="O33" s="1702">
        <v>1.1167070542384617E-5</v>
      </c>
      <c r="P33" s="1702">
        <v>2.8264563670867004E-4</v>
      </c>
      <c r="Q33" s="1702">
        <v>2.0290567175512846E-2</v>
      </c>
      <c r="R33" s="1702">
        <v>0.11226063940251094</v>
      </c>
      <c r="S33" s="1704">
        <v>0.69510181618051736</v>
      </c>
      <c r="T33" s="1704">
        <v>0.1659328563566318</v>
      </c>
      <c r="U33" s="1704">
        <v>0.10649422124380847</v>
      </c>
      <c r="V33" s="1704">
        <v>3.2471106219042374E-2</v>
      </c>
      <c r="W33" s="1699"/>
      <c r="X33" s="1700"/>
      <c r="Y33" s="1699"/>
      <c r="Z33" s="1700"/>
      <c r="AA33" s="1701">
        <v>1</v>
      </c>
      <c r="AB33" s="1701">
        <v>1</v>
      </c>
      <c r="AC33" s="1702">
        <v>0.97742952887837575</v>
      </c>
      <c r="AD33" s="1702">
        <v>0.90603436374046242</v>
      </c>
      <c r="AE33" s="1702">
        <v>1.0020369275248046E-3</v>
      </c>
      <c r="AF33" s="1702">
        <v>2.0451725294708668E-2</v>
      </c>
      <c r="AG33" s="1702">
        <v>1.7248176621328603E-4</v>
      </c>
      <c r="AH33" s="1702">
        <v>1.9577199909445709E-3</v>
      </c>
      <c r="AI33" s="1702">
        <v>4.928050463236743E-4</v>
      </c>
      <c r="AJ33" s="1702">
        <v>3.1335964691602724E-4</v>
      </c>
      <c r="AK33" s="1702">
        <v>2.0903147381562522E-2</v>
      </c>
      <c r="AL33" s="1702">
        <v>7.1242831326968362E-2</v>
      </c>
      <c r="AM33" s="1704">
        <v>0.5779960707269155</v>
      </c>
      <c r="AN33" s="1704">
        <v>0.1943025540275049</v>
      </c>
      <c r="AO33" s="1704">
        <v>0.16286836935166993</v>
      </c>
      <c r="AP33" s="1704">
        <v>6.4833005893909626E-2</v>
      </c>
    </row>
    <row r="34" spans="1:42" x14ac:dyDescent="0.2">
      <c r="A34" s="1756">
        <v>14</v>
      </c>
      <c r="B34" s="1757" t="s">
        <v>550</v>
      </c>
      <c r="C34" s="1760">
        <v>0</v>
      </c>
      <c r="D34" s="1760">
        <v>0</v>
      </c>
      <c r="E34" s="1707">
        <v>14875</v>
      </c>
      <c r="F34" s="1708">
        <v>430.91071751300007</v>
      </c>
      <c r="G34" s="1709">
        <v>14875</v>
      </c>
      <c r="H34" s="1710">
        <v>430.91071751300007</v>
      </c>
      <c r="I34" s="1707">
        <v>14736</v>
      </c>
      <c r="J34" s="1708">
        <v>421.90810606700006</v>
      </c>
      <c r="K34" s="1707">
        <v>139</v>
      </c>
      <c r="L34" s="1708">
        <v>9.0026114459999977</v>
      </c>
      <c r="M34" s="1760">
        <v>0</v>
      </c>
      <c r="N34" s="1760">
        <v>0</v>
      </c>
      <c r="O34" s="1760">
        <v>0</v>
      </c>
      <c r="P34" s="1760">
        <v>0</v>
      </c>
      <c r="Q34" s="1760">
        <v>0</v>
      </c>
      <c r="R34" s="1760">
        <v>5.3290705182007514E-15</v>
      </c>
      <c r="S34" s="1760">
        <v>0</v>
      </c>
      <c r="T34" s="1760">
        <v>0</v>
      </c>
      <c r="U34" s="1760">
        <v>0</v>
      </c>
      <c r="V34" s="1760">
        <v>0</v>
      </c>
      <c r="W34" s="1707" t="s">
        <v>121</v>
      </c>
      <c r="X34" s="1708" t="s">
        <v>121</v>
      </c>
      <c r="Y34" s="1707">
        <v>27041</v>
      </c>
      <c r="Z34" s="1708">
        <v>909.44554246000007</v>
      </c>
      <c r="AA34" s="1709">
        <v>27041</v>
      </c>
      <c r="AB34" s="1710">
        <v>909.44554246000007</v>
      </c>
      <c r="AC34" s="1707">
        <v>26818</v>
      </c>
      <c r="AD34" s="1708">
        <v>891.74951078600009</v>
      </c>
      <c r="AE34" s="1707">
        <v>216</v>
      </c>
      <c r="AF34" s="1708">
        <v>16.377707697999998</v>
      </c>
      <c r="AG34" s="1707" t="s">
        <v>121</v>
      </c>
      <c r="AH34" s="1708" t="s">
        <v>121</v>
      </c>
      <c r="AI34" s="1707" t="s">
        <v>121</v>
      </c>
      <c r="AJ34" s="1708" t="s">
        <v>121</v>
      </c>
      <c r="AK34" s="1761">
        <v>7</v>
      </c>
      <c r="AL34" s="1762">
        <v>1.3183239759999843</v>
      </c>
      <c r="AM34" s="1713">
        <v>7</v>
      </c>
      <c r="AN34" s="1713" t="s">
        <v>121</v>
      </c>
      <c r="AO34" s="1713" t="s">
        <v>121</v>
      </c>
      <c r="AP34" s="1713" t="s">
        <v>121</v>
      </c>
    </row>
    <row r="35" spans="1:42" x14ac:dyDescent="0.2">
      <c r="A35" s="1756"/>
      <c r="B35" s="1757"/>
      <c r="C35" s="1763"/>
      <c r="D35" s="1700"/>
      <c r="E35" s="1699"/>
      <c r="F35" s="1700"/>
      <c r="G35" s="1701">
        <v>1</v>
      </c>
      <c r="H35" s="1701">
        <v>1</v>
      </c>
      <c r="I35" s="1702">
        <v>0.99065546218487399</v>
      </c>
      <c r="J35" s="1702">
        <v>0.97910794259665079</v>
      </c>
      <c r="K35" s="1702">
        <v>9.34453781512605E-3</v>
      </c>
      <c r="L35" s="1702">
        <v>2.0892057403349221E-2</v>
      </c>
      <c r="M35" s="1760" t="s">
        <v>191</v>
      </c>
      <c r="N35" s="1760" t="s">
        <v>191</v>
      </c>
      <c r="O35" s="1760" t="s">
        <v>121</v>
      </c>
      <c r="P35" s="1760" t="s">
        <v>121</v>
      </c>
      <c r="Q35" s="1702" t="s">
        <v>191</v>
      </c>
      <c r="R35" s="1702">
        <v>1.2366994603795111E-17</v>
      </c>
      <c r="S35" s="1760" t="s">
        <v>191</v>
      </c>
      <c r="T35" s="1760" t="s">
        <v>191</v>
      </c>
      <c r="U35" s="1760" t="s">
        <v>191</v>
      </c>
      <c r="V35" s="1760" t="s">
        <v>191</v>
      </c>
      <c r="W35" s="1699"/>
      <c r="X35" s="1700"/>
      <c r="Y35" s="1699"/>
      <c r="Z35" s="1700"/>
      <c r="AA35" s="1701">
        <v>1</v>
      </c>
      <c r="AB35" s="1701">
        <v>1</v>
      </c>
      <c r="AC35" s="1702">
        <v>0.99175326356273807</v>
      </c>
      <c r="AD35" s="1702">
        <v>0.98054195567759539</v>
      </c>
      <c r="AE35" s="1702">
        <v>7.9878702710698569E-3</v>
      </c>
      <c r="AF35" s="1702">
        <v>1.8008453429437018E-2</v>
      </c>
      <c r="AG35" s="1702" t="s">
        <v>121</v>
      </c>
      <c r="AH35" s="1702" t="s">
        <v>121</v>
      </c>
      <c r="AI35" s="1702" t="s">
        <v>121</v>
      </c>
      <c r="AJ35" s="1702" t="s">
        <v>121</v>
      </c>
      <c r="AK35" s="1702">
        <v>2.5886616619207872E-4</v>
      </c>
      <c r="AL35" s="1702">
        <v>1.4495908929675883E-3</v>
      </c>
      <c r="AM35" s="1704">
        <v>1</v>
      </c>
      <c r="AN35" s="1704" t="s">
        <v>121</v>
      </c>
      <c r="AO35" s="1704" t="s">
        <v>121</v>
      </c>
      <c r="AP35" s="1704" t="s">
        <v>121</v>
      </c>
    </row>
    <row r="36" spans="1:42" x14ac:dyDescent="0.2">
      <c r="A36" s="1756">
        <v>15</v>
      </c>
      <c r="B36" s="1757" t="s">
        <v>229</v>
      </c>
      <c r="C36" s="1758">
        <v>162</v>
      </c>
      <c r="D36" s="1708">
        <v>7.9313359999999973</v>
      </c>
      <c r="E36" s="1707">
        <v>89635</v>
      </c>
      <c r="F36" s="1708">
        <v>899.47897016492652</v>
      </c>
      <c r="G36" s="1709">
        <v>89797</v>
      </c>
      <c r="H36" s="1710">
        <v>907.41030616492651</v>
      </c>
      <c r="I36" s="1707">
        <v>89283</v>
      </c>
      <c r="J36" s="1708">
        <v>865.97878756533703</v>
      </c>
      <c r="K36" s="1707">
        <v>87</v>
      </c>
      <c r="L36" s="1708">
        <v>13.247782500000003</v>
      </c>
      <c r="M36" s="1760">
        <v>0</v>
      </c>
      <c r="N36" s="1760">
        <v>0</v>
      </c>
      <c r="O36" s="1760">
        <v>0</v>
      </c>
      <c r="P36" s="1760">
        <v>0</v>
      </c>
      <c r="Q36" s="1761">
        <v>427</v>
      </c>
      <c r="R36" s="1762">
        <v>28.183736099589478</v>
      </c>
      <c r="S36" s="1713">
        <v>288</v>
      </c>
      <c r="T36" s="1713">
        <v>95</v>
      </c>
      <c r="U36" s="1713">
        <v>37</v>
      </c>
      <c r="V36" s="1713">
        <v>7</v>
      </c>
      <c r="W36" s="1707">
        <v>427</v>
      </c>
      <c r="X36" s="1708">
        <v>28.183736099999972</v>
      </c>
      <c r="Y36" s="1707">
        <v>128673</v>
      </c>
      <c r="Z36" s="1708">
        <v>1723.4601365999847</v>
      </c>
      <c r="AA36" s="1709">
        <v>129100</v>
      </c>
      <c r="AB36" s="1710">
        <v>1751.6438726999847</v>
      </c>
      <c r="AC36" s="1707">
        <v>128557</v>
      </c>
      <c r="AD36" s="1708">
        <v>1695.3172487280353</v>
      </c>
      <c r="AE36" s="1707">
        <v>219</v>
      </c>
      <c r="AF36" s="1708">
        <v>23.672685899999998</v>
      </c>
      <c r="AG36" s="1707" t="s">
        <v>121</v>
      </c>
      <c r="AH36" s="1708" t="s">
        <v>121</v>
      </c>
      <c r="AI36" s="1707" t="s">
        <v>121</v>
      </c>
      <c r="AJ36" s="1708" t="s">
        <v>121</v>
      </c>
      <c r="AK36" s="1761">
        <v>324</v>
      </c>
      <c r="AL36" s="1762">
        <v>32.653938071949405</v>
      </c>
      <c r="AM36" s="1713">
        <v>200</v>
      </c>
      <c r="AN36" s="1713">
        <v>67</v>
      </c>
      <c r="AO36" s="1713">
        <v>43</v>
      </c>
      <c r="AP36" s="1713">
        <v>14</v>
      </c>
    </row>
    <row r="37" spans="1:42" x14ac:dyDescent="0.2">
      <c r="A37" s="1756"/>
      <c r="B37" s="1757"/>
      <c r="C37" s="1763"/>
      <c r="D37" s="1700"/>
      <c r="E37" s="1699"/>
      <c r="F37" s="1700"/>
      <c r="G37" s="1701">
        <v>1</v>
      </c>
      <c r="H37" s="1701">
        <v>1</v>
      </c>
      <c r="I37" s="1702">
        <v>0.99427597803935541</v>
      </c>
      <c r="J37" s="1702">
        <v>0.95434092128102954</v>
      </c>
      <c r="K37" s="1702">
        <v>9.6885196610131739E-4</v>
      </c>
      <c r="L37" s="1702">
        <v>1.4599550401835694E-2</v>
      </c>
      <c r="M37" s="1760" t="s">
        <v>191</v>
      </c>
      <c r="N37" s="1760" t="s">
        <v>191</v>
      </c>
      <c r="O37" s="1760" t="s">
        <v>121</v>
      </c>
      <c r="P37" s="1760" t="s">
        <v>121</v>
      </c>
      <c r="Q37" s="1702">
        <v>4.7551699945432473E-3</v>
      </c>
      <c r="R37" s="1702">
        <v>3.1059528317134783E-2</v>
      </c>
      <c r="S37" s="1704">
        <v>0.67447306791569084</v>
      </c>
      <c r="T37" s="1704">
        <v>0.22248243559718969</v>
      </c>
      <c r="U37" s="1704">
        <v>8.6651053864168617E-2</v>
      </c>
      <c r="V37" s="1704">
        <v>1.6393442622950821E-2</v>
      </c>
      <c r="W37" s="1699"/>
      <c r="X37" s="1700"/>
      <c r="Y37" s="1699"/>
      <c r="Z37" s="1700"/>
      <c r="AA37" s="1701">
        <v>1</v>
      </c>
      <c r="AB37" s="1701">
        <v>1</v>
      </c>
      <c r="AC37" s="1702">
        <v>0.9957939581719597</v>
      </c>
      <c r="AD37" s="1702">
        <v>0.96784356406583516</v>
      </c>
      <c r="AE37" s="1702">
        <v>1.6963594113090627E-3</v>
      </c>
      <c r="AF37" s="1702">
        <v>1.3514554110540122E-2</v>
      </c>
      <c r="AG37" s="1702" t="s">
        <v>121</v>
      </c>
      <c r="AH37" s="1702" t="s">
        <v>121</v>
      </c>
      <c r="AI37" s="1702" t="s">
        <v>121</v>
      </c>
      <c r="AJ37" s="1702" t="s">
        <v>121</v>
      </c>
      <c r="AK37" s="1702">
        <v>2.509682416731216E-3</v>
      </c>
      <c r="AL37" s="1702">
        <v>1.8641881823624688E-2</v>
      </c>
      <c r="AM37" s="1704">
        <v>0.61728395061728392</v>
      </c>
      <c r="AN37" s="1704">
        <v>0.20679012345679013</v>
      </c>
      <c r="AO37" s="1704">
        <v>0.13271604938271606</v>
      </c>
      <c r="AP37" s="1704">
        <v>4.3209876543209874E-2</v>
      </c>
    </row>
    <row r="38" spans="1:42" x14ac:dyDescent="0.2">
      <c r="A38" s="1756">
        <v>16</v>
      </c>
      <c r="B38" s="1766" t="s">
        <v>102</v>
      </c>
      <c r="C38" s="1760">
        <v>0</v>
      </c>
      <c r="D38" s="1760">
        <v>0</v>
      </c>
      <c r="E38" s="1707">
        <v>14340</v>
      </c>
      <c r="F38" s="1708">
        <v>400.89335680299996</v>
      </c>
      <c r="G38" s="1709">
        <v>14340</v>
      </c>
      <c r="H38" s="1710">
        <v>400.89335680299996</v>
      </c>
      <c r="I38" s="1707">
        <v>14236</v>
      </c>
      <c r="J38" s="1708">
        <v>380.77473429600002</v>
      </c>
      <c r="K38" s="1707">
        <v>104</v>
      </c>
      <c r="L38" s="1708">
        <v>20.118621945000001</v>
      </c>
      <c r="M38" s="1760">
        <v>0</v>
      </c>
      <c r="N38" s="1760">
        <v>0</v>
      </c>
      <c r="O38" s="1760">
        <v>0</v>
      </c>
      <c r="P38" s="1760">
        <v>0</v>
      </c>
      <c r="Q38" s="1760">
        <v>0</v>
      </c>
      <c r="R38" s="1760">
        <v>5.6199993991867814E-7</v>
      </c>
      <c r="S38" s="1760">
        <v>0</v>
      </c>
      <c r="T38" s="1760">
        <v>0</v>
      </c>
      <c r="U38" s="1760">
        <v>0</v>
      </c>
      <c r="V38" s="1760">
        <v>0</v>
      </c>
      <c r="W38" s="1707" t="s">
        <v>121</v>
      </c>
      <c r="X38" s="1708" t="s">
        <v>121</v>
      </c>
      <c r="Y38" s="1707">
        <v>21110</v>
      </c>
      <c r="Z38" s="1708">
        <v>785.24199397999985</v>
      </c>
      <c r="AA38" s="1709">
        <v>21110</v>
      </c>
      <c r="AB38" s="1710">
        <v>785.24199397999985</v>
      </c>
      <c r="AC38" s="1707">
        <v>20985</v>
      </c>
      <c r="AD38" s="1708">
        <v>751.26583630999971</v>
      </c>
      <c r="AE38" s="1707">
        <v>121</v>
      </c>
      <c r="AF38" s="1708">
        <v>25.827238336000001</v>
      </c>
      <c r="AG38" s="1707" t="s">
        <v>121</v>
      </c>
      <c r="AH38" s="1708" t="s">
        <v>121</v>
      </c>
      <c r="AI38" s="1707" t="s">
        <v>121</v>
      </c>
      <c r="AJ38" s="1708" t="s">
        <v>121</v>
      </c>
      <c r="AK38" s="1761">
        <v>4</v>
      </c>
      <c r="AL38" s="1762">
        <v>8.1489193340001336</v>
      </c>
      <c r="AM38" s="1713">
        <v>4</v>
      </c>
      <c r="AN38" s="1713" t="s">
        <v>121</v>
      </c>
      <c r="AO38" s="1713" t="s">
        <v>121</v>
      </c>
      <c r="AP38" s="1713" t="s">
        <v>121</v>
      </c>
    </row>
    <row r="39" spans="1:42" x14ac:dyDescent="0.2">
      <c r="A39" s="1756"/>
      <c r="B39" s="1766"/>
      <c r="C39" s="1760"/>
      <c r="D39" s="1760"/>
      <c r="E39" s="1699"/>
      <c r="F39" s="1700"/>
      <c r="G39" s="1701">
        <v>1</v>
      </c>
      <c r="H39" s="1701">
        <v>1</v>
      </c>
      <c r="I39" s="1702">
        <v>0.99274755927475589</v>
      </c>
      <c r="J39" s="1702">
        <v>0.94981552533711278</v>
      </c>
      <c r="K39" s="1702">
        <v>7.2524407252440729E-3</v>
      </c>
      <c r="L39" s="1702">
        <v>5.0184473261018249E-2</v>
      </c>
      <c r="M39" s="1760" t="s">
        <v>191</v>
      </c>
      <c r="N39" s="1760" t="s">
        <v>191</v>
      </c>
      <c r="O39" s="1760" t="s">
        <v>121</v>
      </c>
      <c r="P39" s="1760" t="s">
        <v>121</v>
      </c>
      <c r="Q39" s="1702" t="s">
        <v>191</v>
      </c>
      <c r="R39" s="1702">
        <v>1.4018689269397058E-9</v>
      </c>
      <c r="S39" s="1760" t="s">
        <v>191</v>
      </c>
      <c r="T39" s="1760" t="s">
        <v>191</v>
      </c>
      <c r="U39" s="1760" t="s">
        <v>191</v>
      </c>
      <c r="V39" s="1760"/>
      <c r="W39" s="1699"/>
      <c r="X39" s="1700"/>
      <c r="Y39" s="1699"/>
      <c r="Z39" s="1700"/>
      <c r="AA39" s="1701">
        <v>0.99999999999999989</v>
      </c>
      <c r="AB39" s="1701">
        <v>0.99999999999999989</v>
      </c>
      <c r="AC39" s="1702">
        <v>0.9940786357176693</v>
      </c>
      <c r="AD39" s="1702">
        <v>0.9567316089428789</v>
      </c>
      <c r="AE39" s="1702">
        <v>5.7318806252960684E-3</v>
      </c>
      <c r="AF39" s="1702">
        <v>3.2890801223065792E-2</v>
      </c>
      <c r="AG39" s="1702" t="s">
        <v>121</v>
      </c>
      <c r="AH39" s="1702" t="s">
        <v>121</v>
      </c>
      <c r="AI39" s="1702" t="s">
        <v>121</v>
      </c>
      <c r="AJ39" s="1702" t="s">
        <v>121</v>
      </c>
      <c r="AK39" s="1702">
        <v>1.8948365703458077E-4</v>
      </c>
      <c r="AL39" s="1702">
        <v>1.0377589834055267E-2</v>
      </c>
      <c r="AM39" s="1704">
        <v>1</v>
      </c>
      <c r="AN39" s="1704" t="s">
        <v>121</v>
      </c>
      <c r="AO39" s="1704" t="s">
        <v>121</v>
      </c>
      <c r="AP39" s="1704" t="s">
        <v>121</v>
      </c>
    </row>
    <row r="40" spans="1:42" x14ac:dyDescent="0.2">
      <c r="A40" s="1756">
        <v>17</v>
      </c>
      <c r="B40" s="1757" t="s">
        <v>581</v>
      </c>
      <c r="C40" s="1760">
        <v>0</v>
      </c>
      <c r="D40" s="1760">
        <v>0</v>
      </c>
      <c r="E40" s="1707">
        <v>16706</v>
      </c>
      <c r="F40" s="1708">
        <v>388.44513338899981</v>
      </c>
      <c r="G40" s="1709">
        <v>16706</v>
      </c>
      <c r="H40" s="1710">
        <v>388.44513338899981</v>
      </c>
      <c r="I40" s="1707">
        <v>16648</v>
      </c>
      <c r="J40" s="1708">
        <v>380.2898965819997</v>
      </c>
      <c r="K40" s="1707">
        <v>55</v>
      </c>
      <c r="L40" s="1708">
        <v>6.9297694260000009</v>
      </c>
      <c r="M40" s="1760">
        <v>0</v>
      </c>
      <c r="N40" s="1760">
        <v>0</v>
      </c>
      <c r="O40" s="1760">
        <v>0</v>
      </c>
      <c r="P40" s="1760">
        <v>0</v>
      </c>
      <c r="Q40" s="1761">
        <v>3</v>
      </c>
      <c r="R40" s="1762">
        <v>1.2254673810001071</v>
      </c>
      <c r="S40" s="1713">
        <v>3</v>
      </c>
      <c r="T40" s="1760">
        <v>0</v>
      </c>
      <c r="U40" s="1760">
        <v>0</v>
      </c>
      <c r="V40" s="1760">
        <v>0</v>
      </c>
      <c r="W40" s="1707">
        <v>3</v>
      </c>
      <c r="X40" s="1708">
        <v>1.2254673810000001</v>
      </c>
      <c r="Y40" s="1707">
        <v>26811</v>
      </c>
      <c r="Z40" s="1708">
        <v>1118.8432011140001</v>
      </c>
      <c r="AA40" s="1709">
        <v>26814</v>
      </c>
      <c r="AB40" s="1710">
        <v>1120.0686684950001</v>
      </c>
      <c r="AC40" s="1707">
        <v>26687</v>
      </c>
      <c r="AD40" s="1708">
        <v>1097.9088909090003</v>
      </c>
      <c r="AE40" s="1707">
        <v>124</v>
      </c>
      <c r="AF40" s="1708">
        <v>20.313281325000005</v>
      </c>
      <c r="AG40" s="1707" t="s">
        <v>121</v>
      </c>
      <c r="AH40" s="1708" t="s">
        <v>121</v>
      </c>
      <c r="AI40" s="1707" t="s">
        <v>121</v>
      </c>
      <c r="AJ40" s="1708" t="s">
        <v>121</v>
      </c>
      <c r="AK40" s="1761">
        <v>3</v>
      </c>
      <c r="AL40" s="1762">
        <v>1.8464962609997855</v>
      </c>
      <c r="AM40" s="1713">
        <v>2</v>
      </c>
      <c r="AN40" s="1713" t="s">
        <v>121</v>
      </c>
      <c r="AO40" s="1713">
        <v>1</v>
      </c>
      <c r="AP40" s="1713" t="s">
        <v>121</v>
      </c>
    </row>
    <row r="41" spans="1:42" x14ac:dyDescent="0.2">
      <c r="A41" s="1756"/>
      <c r="B41" s="1757"/>
      <c r="C41" s="1763"/>
      <c r="D41" s="1700"/>
      <c r="E41" s="1699"/>
      <c r="F41" s="1700"/>
      <c r="G41" s="1701">
        <v>1</v>
      </c>
      <c r="H41" s="1701">
        <v>0.99999999999999989</v>
      </c>
      <c r="I41" s="1702">
        <v>0.99652819346342636</v>
      </c>
      <c r="J41" s="1702">
        <v>0.97900543447191746</v>
      </c>
      <c r="K41" s="1702">
        <v>3.2922303364060815E-3</v>
      </c>
      <c r="L41" s="1702">
        <v>1.7839763792484784E-2</v>
      </c>
      <c r="M41" s="1760" t="s">
        <v>191</v>
      </c>
      <c r="N41" s="1760" t="s">
        <v>191</v>
      </c>
      <c r="O41" s="1760" t="s">
        <v>121</v>
      </c>
      <c r="P41" s="1760" t="s">
        <v>121</v>
      </c>
      <c r="Q41" s="1702">
        <v>1.7957620016760445E-4</v>
      </c>
      <c r="R41" s="1702">
        <v>3.1548017355977269E-3</v>
      </c>
      <c r="S41" s="1704">
        <v>1</v>
      </c>
      <c r="T41" s="1760" t="s">
        <v>191</v>
      </c>
      <c r="U41" s="1760" t="s">
        <v>191</v>
      </c>
      <c r="V41" s="1760" t="s">
        <v>191</v>
      </c>
      <c r="W41" s="1699"/>
      <c r="X41" s="1700"/>
      <c r="Y41" s="1699"/>
      <c r="Z41" s="1700"/>
      <c r="AA41" s="1701">
        <v>1</v>
      </c>
      <c r="AB41" s="1701">
        <v>1</v>
      </c>
      <c r="AC41" s="1702">
        <v>0.9952636682330126</v>
      </c>
      <c r="AD41" s="1702">
        <v>0.98021569729668878</v>
      </c>
      <c r="AE41" s="1702">
        <v>4.6244499142239128E-3</v>
      </c>
      <c r="AF41" s="1702">
        <v>1.8135746402311477E-2</v>
      </c>
      <c r="AG41" s="1702" t="s">
        <v>121</v>
      </c>
      <c r="AH41" s="1702" t="s">
        <v>121</v>
      </c>
      <c r="AI41" s="1702" t="s">
        <v>121</v>
      </c>
      <c r="AJ41" s="1702" t="s">
        <v>121</v>
      </c>
      <c r="AK41" s="1702">
        <v>1.1188185276348176E-4</v>
      </c>
      <c r="AL41" s="1702">
        <v>1.6485563009997078E-3</v>
      </c>
      <c r="AM41" s="1704">
        <v>0.66666666666666663</v>
      </c>
      <c r="AN41" s="1704" t="s">
        <v>121</v>
      </c>
      <c r="AO41" s="1704">
        <v>0.33333333333333331</v>
      </c>
      <c r="AP41" s="1704" t="s">
        <v>121</v>
      </c>
    </row>
    <row r="42" spans="1:42" x14ac:dyDescent="0.2">
      <c r="A42" s="1756">
        <v>18</v>
      </c>
      <c r="B42" s="1757" t="s">
        <v>693</v>
      </c>
      <c r="C42" s="1758">
        <v>36</v>
      </c>
      <c r="D42" s="1708">
        <v>5.5301932000000003</v>
      </c>
      <c r="E42" s="1707">
        <v>37882</v>
      </c>
      <c r="F42" s="1708">
        <v>298.79121945200006</v>
      </c>
      <c r="G42" s="1709">
        <v>37918</v>
      </c>
      <c r="H42" s="1710">
        <v>304.32141265200005</v>
      </c>
      <c r="I42" s="1707">
        <v>37649</v>
      </c>
      <c r="J42" s="1708">
        <v>278.72712824499996</v>
      </c>
      <c r="K42" s="1707">
        <v>214</v>
      </c>
      <c r="L42" s="1708">
        <v>15.596303006999999</v>
      </c>
      <c r="M42" s="1707">
        <v>21</v>
      </c>
      <c r="N42" s="1708">
        <v>2.0034749000000001</v>
      </c>
      <c r="O42" s="1760">
        <v>0</v>
      </c>
      <c r="P42" s="1760">
        <v>0</v>
      </c>
      <c r="Q42" s="1761">
        <v>34</v>
      </c>
      <c r="R42" s="1762">
        <v>7.9945065000000888</v>
      </c>
      <c r="S42" s="1713">
        <v>34</v>
      </c>
      <c r="T42" s="1760">
        <v>0</v>
      </c>
      <c r="U42" s="1760">
        <v>0</v>
      </c>
      <c r="V42" s="1760">
        <v>0</v>
      </c>
      <c r="W42" s="1707">
        <v>34</v>
      </c>
      <c r="X42" s="1708">
        <v>7.99</v>
      </c>
      <c r="Y42" s="1707">
        <v>17870</v>
      </c>
      <c r="Z42" s="1708">
        <v>342.32000000000005</v>
      </c>
      <c r="AA42" s="1709">
        <v>17904</v>
      </c>
      <c r="AB42" s="1710">
        <v>350.31000000000006</v>
      </c>
      <c r="AC42" s="1707">
        <v>17622</v>
      </c>
      <c r="AD42" s="1708">
        <v>320.01</v>
      </c>
      <c r="AE42" s="1707">
        <v>225</v>
      </c>
      <c r="AF42" s="1708">
        <v>25.380000000000003</v>
      </c>
      <c r="AG42" s="1707">
        <v>27</v>
      </c>
      <c r="AH42" s="1708">
        <v>2.14</v>
      </c>
      <c r="AI42" s="1707" t="s">
        <v>121</v>
      </c>
      <c r="AJ42" s="1708" t="s">
        <v>121</v>
      </c>
      <c r="AK42" s="1761">
        <v>30</v>
      </c>
      <c r="AL42" s="1762">
        <v>2.7800000000000655</v>
      </c>
      <c r="AM42" s="1713">
        <v>30</v>
      </c>
      <c r="AN42" s="1713" t="s">
        <v>121</v>
      </c>
      <c r="AO42" s="1713" t="s">
        <v>121</v>
      </c>
      <c r="AP42" s="1713" t="s">
        <v>121</v>
      </c>
    </row>
    <row r="43" spans="1:42" x14ac:dyDescent="0.2">
      <c r="A43" s="1756"/>
      <c r="B43" s="1757"/>
      <c r="C43" s="1763"/>
      <c r="D43" s="1700"/>
      <c r="E43" s="1699"/>
      <c r="F43" s="1700"/>
      <c r="G43" s="1701">
        <v>0.99999999999999989</v>
      </c>
      <c r="H43" s="1701">
        <v>1</v>
      </c>
      <c r="I43" s="1702">
        <v>0.99290574397383824</v>
      </c>
      <c r="J43" s="1702">
        <v>0.91589719506110512</v>
      </c>
      <c r="K43" s="1702">
        <v>5.6437575821509578E-3</v>
      </c>
      <c r="L43" s="1702">
        <v>5.1249443379900457E-2</v>
      </c>
      <c r="M43" s="1702">
        <v>5.5382667862229019E-4</v>
      </c>
      <c r="N43" s="1702">
        <v>6.5834174550544328E-3</v>
      </c>
      <c r="O43" s="1760" t="s">
        <v>121</v>
      </c>
      <c r="P43" s="1760" t="s">
        <v>121</v>
      </c>
      <c r="Q43" s="1702">
        <v>8.9667176538846987E-4</v>
      </c>
      <c r="R43" s="1702">
        <v>2.6269944103939961E-2</v>
      </c>
      <c r="S43" s="1704">
        <v>1</v>
      </c>
      <c r="T43" s="1760" t="s">
        <v>191</v>
      </c>
      <c r="U43" s="1760" t="s">
        <v>191</v>
      </c>
      <c r="V43" s="1760" t="s">
        <v>191</v>
      </c>
      <c r="W43" s="1699"/>
      <c r="X43" s="1700"/>
      <c r="Y43" s="1699"/>
      <c r="Z43" s="1700"/>
      <c r="AA43" s="1701">
        <v>1</v>
      </c>
      <c r="AB43" s="1701">
        <v>1</v>
      </c>
      <c r="AC43" s="1702">
        <v>0.98424932975871315</v>
      </c>
      <c r="AD43" s="1702">
        <v>0.91350518112528889</v>
      </c>
      <c r="AE43" s="1702">
        <v>1.2567024128686327E-2</v>
      </c>
      <c r="AF43" s="1702">
        <v>7.2450115611886606E-2</v>
      </c>
      <c r="AG43" s="1702">
        <v>1.5080428954423592E-3</v>
      </c>
      <c r="AH43" s="1702">
        <v>6.1088749964317316E-3</v>
      </c>
      <c r="AI43" s="1702" t="s">
        <v>121</v>
      </c>
      <c r="AJ43" s="1702" t="s">
        <v>121</v>
      </c>
      <c r="AK43" s="1702">
        <v>1.675603217158177E-3</v>
      </c>
      <c r="AL43" s="1702">
        <v>7.9358282663928095E-3</v>
      </c>
      <c r="AM43" s="1704">
        <v>1</v>
      </c>
      <c r="AN43" s="1704" t="s">
        <v>121</v>
      </c>
      <c r="AO43" s="1704" t="s">
        <v>121</v>
      </c>
      <c r="AP43" s="1704" t="s">
        <v>121</v>
      </c>
    </row>
    <row r="44" spans="1:42" x14ac:dyDescent="0.2">
      <c r="A44" s="1756">
        <v>19</v>
      </c>
      <c r="B44" s="1757" t="s">
        <v>104</v>
      </c>
      <c r="C44" s="1758">
        <v>2</v>
      </c>
      <c r="D44" s="1708">
        <v>0.11106129399999999</v>
      </c>
      <c r="E44" s="1707">
        <v>540</v>
      </c>
      <c r="F44" s="1708">
        <v>11.255924312000001</v>
      </c>
      <c r="G44" s="1709">
        <v>542</v>
      </c>
      <c r="H44" s="1710">
        <v>11.366985606000002</v>
      </c>
      <c r="I44" s="1707">
        <v>540</v>
      </c>
      <c r="J44" s="1708">
        <v>11.317546485999999</v>
      </c>
      <c r="K44" s="1760">
        <v>0</v>
      </c>
      <c r="L44" s="1760">
        <v>0</v>
      </c>
      <c r="M44" s="1760">
        <v>0</v>
      </c>
      <c r="N44" s="1760">
        <v>0</v>
      </c>
      <c r="O44" s="1760">
        <v>0</v>
      </c>
      <c r="P44" s="1760">
        <v>0</v>
      </c>
      <c r="Q44" s="1761">
        <v>2</v>
      </c>
      <c r="R44" s="1762">
        <v>4.943912000000239E-2</v>
      </c>
      <c r="S44" s="1760">
        <v>0</v>
      </c>
      <c r="T44" s="1760">
        <v>0</v>
      </c>
      <c r="U44" s="1713">
        <v>1</v>
      </c>
      <c r="V44" s="1713">
        <v>1</v>
      </c>
      <c r="W44" s="1707">
        <v>2</v>
      </c>
      <c r="X44" s="1708">
        <v>0.05</v>
      </c>
      <c r="Y44" s="1707">
        <v>589</v>
      </c>
      <c r="Z44" s="1708">
        <v>28.046849614999999</v>
      </c>
      <c r="AA44" s="1709">
        <v>591</v>
      </c>
      <c r="AB44" s="1710">
        <v>28.096849615</v>
      </c>
      <c r="AC44" s="1707">
        <v>588</v>
      </c>
      <c r="AD44" s="1708">
        <v>28.035431431999999</v>
      </c>
      <c r="AE44" s="1707" t="s">
        <v>121</v>
      </c>
      <c r="AF44" s="1708" t="s">
        <v>121</v>
      </c>
      <c r="AG44" s="1707" t="s">
        <v>121</v>
      </c>
      <c r="AH44" s="1708" t="s">
        <v>121</v>
      </c>
      <c r="AI44" s="1707">
        <v>2</v>
      </c>
      <c r="AJ44" s="1708">
        <v>0.05</v>
      </c>
      <c r="AK44" s="1761">
        <v>1</v>
      </c>
      <c r="AL44" s="1762">
        <v>1.1418183000000678E-2</v>
      </c>
      <c r="AM44" s="1713">
        <v>1</v>
      </c>
      <c r="AN44" s="1713" t="s">
        <v>121</v>
      </c>
      <c r="AO44" s="1713" t="s">
        <v>121</v>
      </c>
      <c r="AP44" s="1713" t="s">
        <v>121</v>
      </c>
    </row>
    <row r="45" spans="1:42" x14ac:dyDescent="0.2">
      <c r="A45" s="1756"/>
      <c r="B45" s="1757"/>
      <c r="C45" s="1763"/>
      <c r="D45" s="1700"/>
      <c r="E45" s="1699"/>
      <c r="F45" s="1700"/>
      <c r="G45" s="1701">
        <v>1</v>
      </c>
      <c r="H45" s="1701">
        <v>1</v>
      </c>
      <c r="I45" s="1702">
        <v>0.99630996309963105</v>
      </c>
      <c r="J45" s="1702">
        <v>0.9956506393415413</v>
      </c>
      <c r="K45" s="1760" t="s">
        <v>191</v>
      </c>
      <c r="L45" s="1760" t="s">
        <v>191</v>
      </c>
      <c r="M45" s="1760" t="s">
        <v>191</v>
      </c>
      <c r="N45" s="1760" t="s">
        <v>191</v>
      </c>
      <c r="O45" s="1760" t="s">
        <v>121</v>
      </c>
      <c r="P45" s="1760" t="s">
        <v>121</v>
      </c>
      <c r="Q45" s="1702">
        <v>3.6900369003690036E-3</v>
      </c>
      <c r="R45" s="1702">
        <v>4.3493606584586696E-3</v>
      </c>
      <c r="S45" s="1760" t="s">
        <v>191</v>
      </c>
      <c r="T45" s="1760" t="s">
        <v>191</v>
      </c>
      <c r="U45" s="1704">
        <v>0.5</v>
      </c>
      <c r="V45" s="1704">
        <v>0.5</v>
      </c>
      <c r="W45" s="1699"/>
      <c r="X45" s="1700"/>
      <c r="Y45" s="1699"/>
      <c r="Z45" s="1700"/>
      <c r="AA45" s="1701">
        <v>1</v>
      </c>
      <c r="AB45" s="1701">
        <v>1</v>
      </c>
      <c r="AC45" s="1702">
        <v>0.99492385786802029</v>
      </c>
      <c r="AD45" s="1702">
        <v>0.99781405446370008</v>
      </c>
      <c r="AE45" s="1702" t="s">
        <v>121</v>
      </c>
      <c r="AF45" s="1702" t="s">
        <v>121</v>
      </c>
      <c r="AG45" s="1702" t="s">
        <v>121</v>
      </c>
      <c r="AH45" s="1702" t="s">
        <v>121</v>
      </c>
      <c r="AI45" s="1702">
        <v>3.3840947546531302E-3</v>
      </c>
      <c r="AJ45" s="1702">
        <v>1.7795589429110451E-3</v>
      </c>
      <c r="AK45" s="1702">
        <v>1.6920473773265651E-3</v>
      </c>
      <c r="AL45" s="1702">
        <v>4.0638659338892145E-4</v>
      </c>
      <c r="AM45" s="1704">
        <v>1</v>
      </c>
      <c r="AN45" s="1704" t="s">
        <v>121</v>
      </c>
      <c r="AO45" s="1704" t="s">
        <v>121</v>
      </c>
      <c r="AP45" s="1704" t="s">
        <v>121</v>
      </c>
    </row>
    <row r="46" spans="1:42" x14ac:dyDescent="0.2">
      <c r="A46" s="1756">
        <v>20</v>
      </c>
      <c r="B46" s="1757" t="s">
        <v>105</v>
      </c>
      <c r="C46" s="1760">
        <v>0</v>
      </c>
      <c r="D46" s="1760">
        <v>0</v>
      </c>
      <c r="E46" s="1760">
        <v>0</v>
      </c>
      <c r="F46" s="1760">
        <v>0</v>
      </c>
      <c r="G46" s="1760">
        <v>0</v>
      </c>
      <c r="H46" s="1760">
        <v>0</v>
      </c>
      <c r="I46" s="1760">
        <v>0</v>
      </c>
      <c r="J46" s="1760">
        <v>0</v>
      </c>
      <c r="K46" s="1760">
        <v>0</v>
      </c>
      <c r="L46" s="1760">
        <v>0</v>
      </c>
      <c r="M46" s="1760">
        <v>0</v>
      </c>
      <c r="N46" s="1760">
        <v>0</v>
      </c>
      <c r="O46" s="1760">
        <v>0</v>
      </c>
      <c r="P46" s="1760">
        <v>0</v>
      </c>
      <c r="Q46" s="1760">
        <v>0</v>
      </c>
      <c r="R46" s="1760">
        <v>0</v>
      </c>
      <c r="S46" s="1760">
        <v>0</v>
      </c>
      <c r="T46" s="1760">
        <v>0</v>
      </c>
      <c r="U46" s="1760">
        <v>0</v>
      </c>
      <c r="V46" s="1760">
        <v>0</v>
      </c>
      <c r="W46" s="1707" t="s">
        <v>121</v>
      </c>
      <c r="X46" s="1708" t="s">
        <v>121</v>
      </c>
      <c r="Y46" s="1707" t="s">
        <v>121</v>
      </c>
      <c r="Z46" s="1708" t="s">
        <v>121</v>
      </c>
      <c r="AA46" s="1709" t="s">
        <v>121</v>
      </c>
      <c r="AB46" s="1710" t="s">
        <v>121</v>
      </c>
      <c r="AC46" s="1707" t="s">
        <v>121</v>
      </c>
      <c r="AD46" s="1708" t="s">
        <v>121</v>
      </c>
      <c r="AE46" s="1707" t="s">
        <v>121</v>
      </c>
      <c r="AF46" s="1708" t="s">
        <v>121</v>
      </c>
      <c r="AG46" s="1707" t="s">
        <v>121</v>
      </c>
      <c r="AH46" s="1708" t="s">
        <v>121</v>
      </c>
      <c r="AI46" s="1707" t="s">
        <v>121</v>
      </c>
      <c r="AJ46" s="1708" t="s">
        <v>121</v>
      </c>
      <c r="AK46" s="1761" t="s">
        <v>121</v>
      </c>
      <c r="AL46" s="1762" t="s">
        <v>121</v>
      </c>
      <c r="AM46" s="1713" t="s">
        <v>121</v>
      </c>
      <c r="AN46" s="1713" t="s">
        <v>121</v>
      </c>
      <c r="AO46" s="1713" t="s">
        <v>121</v>
      </c>
      <c r="AP46" s="1713" t="s">
        <v>121</v>
      </c>
    </row>
    <row r="47" spans="1:42" x14ac:dyDescent="0.2">
      <c r="A47" s="1756"/>
      <c r="B47" s="1757"/>
      <c r="C47" s="1763"/>
      <c r="D47" s="1700"/>
      <c r="E47" s="1699"/>
      <c r="F47" s="1700"/>
      <c r="G47" s="1760">
        <v>0</v>
      </c>
      <c r="H47" s="1760">
        <v>0</v>
      </c>
      <c r="I47" s="1760" t="s">
        <v>191</v>
      </c>
      <c r="J47" s="1760" t="s">
        <v>191</v>
      </c>
      <c r="K47" s="1760" t="s">
        <v>191</v>
      </c>
      <c r="L47" s="1760" t="s">
        <v>191</v>
      </c>
      <c r="M47" s="1760" t="s">
        <v>191</v>
      </c>
      <c r="N47" s="1760" t="s">
        <v>191</v>
      </c>
      <c r="O47" s="1760" t="s">
        <v>121</v>
      </c>
      <c r="P47" s="1760" t="s">
        <v>121</v>
      </c>
      <c r="Q47" s="1702" t="s">
        <v>191</v>
      </c>
      <c r="R47" s="1702" t="s">
        <v>191</v>
      </c>
      <c r="S47" s="1760" t="s">
        <v>191</v>
      </c>
      <c r="T47" s="1760" t="s">
        <v>191</v>
      </c>
      <c r="U47" s="1760" t="s">
        <v>191</v>
      </c>
      <c r="V47" s="1760" t="s">
        <v>191</v>
      </c>
      <c r="W47" s="1699"/>
      <c r="X47" s="1700"/>
      <c r="Y47" s="1699"/>
      <c r="Z47" s="1700"/>
      <c r="AA47" s="1701" t="s">
        <v>121</v>
      </c>
      <c r="AB47" s="1701" t="s">
        <v>121</v>
      </c>
      <c r="AC47" s="1702" t="s">
        <v>121</v>
      </c>
      <c r="AD47" s="1702" t="s">
        <v>121</v>
      </c>
      <c r="AE47" s="1702" t="s">
        <v>121</v>
      </c>
      <c r="AF47" s="1702" t="s">
        <v>121</v>
      </c>
      <c r="AG47" s="1702" t="s">
        <v>121</v>
      </c>
      <c r="AH47" s="1702" t="s">
        <v>121</v>
      </c>
      <c r="AI47" s="1702" t="s">
        <v>121</v>
      </c>
      <c r="AJ47" s="1702" t="s">
        <v>121</v>
      </c>
      <c r="AK47" s="1702" t="s">
        <v>121</v>
      </c>
      <c r="AL47" s="1702" t="s">
        <v>121</v>
      </c>
      <c r="AM47" s="1704" t="s">
        <v>121</v>
      </c>
      <c r="AN47" s="1704" t="s">
        <v>121</v>
      </c>
      <c r="AO47" s="1704" t="s">
        <v>121</v>
      </c>
      <c r="AP47" s="1704" t="s">
        <v>121</v>
      </c>
    </row>
    <row r="48" spans="1:42" x14ac:dyDescent="0.2">
      <c r="A48" s="1756">
        <v>21</v>
      </c>
      <c r="B48" s="1757" t="s">
        <v>334</v>
      </c>
      <c r="C48" s="1758">
        <v>11</v>
      </c>
      <c r="D48" s="1708">
        <v>3.8157412000000002</v>
      </c>
      <c r="E48" s="1707">
        <v>36465</v>
      </c>
      <c r="F48" s="1708">
        <v>1536.6967180403838</v>
      </c>
      <c r="G48" s="1709">
        <v>36476</v>
      </c>
      <c r="H48" s="1710">
        <v>1540.5124592403838</v>
      </c>
      <c r="I48" s="1707">
        <v>36109</v>
      </c>
      <c r="J48" s="1708">
        <v>1489.5682078079999</v>
      </c>
      <c r="K48" s="1707">
        <v>309</v>
      </c>
      <c r="L48" s="1708">
        <v>40.764345999999996</v>
      </c>
      <c r="M48" s="1760">
        <v>0</v>
      </c>
      <c r="N48" s="1760">
        <v>0</v>
      </c>
      <c r="O48" s="1707">
        <v>16</v>
      </c>
      <c r="P48" s="1708">
        <v>1.4171887323839965</v>
      </c>
      <c r="Q48" s="1761">
        <v>42</v>
      </c>
      <c r="R48" s="1762">
        <v>8.7627166999999151</v>
      </c>
      <c r="S48" s="1713">
        <v>39</v>
      </c>
      <c r="T48" s="1713">
        <v>3</v>
      </c>
      <c r="U48" s="1760">
        <v>0</v>
      </c>
      <c r="V48" s="1760">
        <v>0</v>
      </c>
      <c r="W48" s="1707">
        <v>42</v>
      </c>
      <c r="X48" s="1708">
        <v>8.7627166999996877</v>
      </c>
      <c r="Y48" s="1707">
        <v>70438</v>
      </c>
      <c r="Z48" s="1708">
        <v>2931.8416997281001</v>
      </c>
      <c r="AA48" s="1709">
        <v>70480</v>
      </c>
      <c r="AB48" s="1710">
        <v>2940.6044164280997</v>
      </c>
      <c r="AC48" s="1707">
        <v>68596</v>
      </c>
      <c r="AD48" s="1708">
        <v>2846.6354036470088</v>
      </c>
      <c r="AE48" s="1707">
        <v>388</v>
      </c>
      <c r="AF48" s="1708">
        <v>62.267216999999995</v>
      </c>
      <c r="AG48" s="1707">
        <v>1483</v>
      </c>
      <c r="AH48" s="1708">
        <v>29.660000000000004</v>
      </c>
      <c r="AI48" s="1707">
        <v>10</v>
      </c>
      <c r="AJ48" s="1708">
        <v>0.53686560000000016</v>
      </c>
      <c r="AK48" s="1761">
        <v>3</v>
      </c>
      <c r="AL48" s="1762">
        <v>2.3941699999999901</v>
      </c>
      <c r="AM48" s="1713" t="s">
        <v>121</v>
      </c>
      <c r="AN48" s="1713">
        <v>1</v>
      </c>
      <c r="AO48" s="1713">
        <v>2</v>
      </c>
      <c r="AP48" s="1713" t="s">
        <v>121</v>
      </c>
    </row>
    <row r="49" spans="1:42" x14ac:dyDescent="0.2">
      <c r="A49" s="1756"/>
      <c r="B49" s="1757"/>
      <c r="C49" s="1763"/>
      <c r="D49" s="1700"/>
      <c r="E49" s="1699"/>
      <c r="F49" s="1700"/>
      <c r="G49" s="1701">
        <v>1</v>
      </c>
      <c r="H49" s="1701">
        <v>1</v>
      </c>
      <c r="I49" s="1702">
        <v>0.98993858975764881</v>
      </c>
      <c r="J49" s="1702">
        <v>0.96693032170768412</v>
      </c>
      <c r="K49" s="1702">
        <v>8.4713236100449618E-3</v>
      </c>
      <c r="L49" s="1702">
        <v>2.6461549048490407E-2</v>
      </c>
      <c r="M49" s="1760" t="s">
        <v>191</v>
      </c>
      <c r="N49" s="1760" t="s">
        <v>191</v>
      </c>
      <c r="O49" s="1702">
        <v>4.386445882223928E-4</v>
      </c>
      <c r="P49" s="1702">
        <v>9.1994629701521694E-4</v>
      </c>
      <c r="Q49" s="1702">
        <v>1.151442044083781E-3</v>
      </c>
      <c r="R49" s="1702">
        <v>5.6881829468102786E-3</v>
      </c>
      <c r="S49" s="1704">
        <v>0.9285714285714286</v>
      </c>
      <c r="T49" s="1704">
        <v>7.1428571428571425E-2</v>
      </c>
      <c r="U49" s="1760" t="s">
        <v>191</v>
      </c>
      <c r="V49" s="1760" t="s">
        <v>191</v>
      </c>
      <c r="W49" s="1699"/>
      <c r="X49" s="1700"/>
      <c r="Y49" s="1699"/>
      <c r="Z49" s="1700"/>
      <c r="AA49" s="1701">
        <v>0.99999999999999989</v>
      </c>
      <c r="AB49" s="1701">
        <v>1.0003024003548187</v>
      </c>
      <c r="AC49" s="1702">
        <v>0.97326901248581155</v>
      </c>
      <c r="AD49" s="1702">
        <v>0.96804432032539989</v>
      </c>
      <c r="AE49" s="1702">
        <v>5.505107832009081E-3</v>
      </c>
      <c r="AF49" s="1702">
        <v>2.1174972278534113E-2</v>
      </c>
      <c r="AG49" s="1702">
        <v>2.1041430192962542E-2</v>
      </c>
      <c r="AH49" s="1702">
        <v>1.0086361781374007E-2</v>
      </c>
      <c r="AI49" s="1702">
        <v>1.4188422247446084E-4</v>
      </c>
      <c r="AJ49" s="1702">
        <v>1.8256981353925917E-4</v>
      </c>
      <c r="AK49" s="1702">
        <v>4.2565266742338249E-5</v>
      </c>
      <c r="AL49" s="1702">
        <v>8.1417615597141287E-4</v>
      </c>
      <c r="AM49" s="1704" t="s">
        <v>121</v>
      </c>
      <c r="AN49" s="1704">
        <v>0.33333333333333331</v>
      </c>
      <c r="AO49" s="1704">
        <v>0.66666666666666663</v>
      </c>
      <c r="AP49" s="1704" t="s">
        <v>121</v>
      </c>
    </row>
    <row r="50" spans="1:42" x14ac:dyDescent="0.2">
      <c r="A50" s="1756">
        <v>22</v>
      </c>
      <c r="B50" s="1757" t="s">
        <v>361</v>
      </c>
      <c r="C50" s="1758">
        <v>27</v>
      </c>
      <c r="D50" s="1708">
        <v>1.4998718</v>
      </c>
      <c r="E50" s="1707">
        <v>21700</v>
      </c>
      <c r="F50" s="1708">
        <v>191.59131109</v>
      </c>
      <c r="G50" s="1709">
        <v>21727</v>
      </c>
      <c r="H50" s="1710">
        <v>193.09118289</v>
      </c>
      <c r="I50" s="1707">
        <v>21548</v>
      </c>
      <c r="J50" s="1708">
        <v>186.805177714</v>
      </c>
      <c r="K50" s="1707">
        <v>103</v>
      </c>
      <c r="L50" s="1708">
        <v>5.1878924</v>
      </c>
      <c r="M50" s="1707">
        <v>25</v>
      </c>
      <c r="N50" s="1708">
        <v>0.27662690000000001</v>
      </c>
      <c r="O50" s="1760">
        <v>0</v>
      </c>
      <c r="P50" s="1760">
        <v>0</v>
      </c>
      <c r="Q50" s="1761">
        <v>51</v>
      </c>
      <c r="R50" s="1762">
        <v>0.82148587600000333</v>
      </c>
      <c r="S50" s="1713">
        <v>51</v>
      </c>
      <c r="T50" s="1760">
        <v>0</v>
      </c>
      <c r="U50" s="1760">
        <v>0</v>
      </c>
      <c r="V50" s="1760">
        <v>0</v>
      </c>
      <c r="W50" s="1707">
        <v>51</v>
      </c>
      <c r="X50" s="1708">
        <v>0.82148589999999999</v>
      </c>
      <c r="Y50" s="1707">
        <v>48341</v>
      </c>
      <c r="Z50" s="1708">
        <v>386.22874195200006</v>
      </c>
      <c r="AA50" s="1709">
        <v>48392</v>
      </c>
      <c r="AB50" s="1710">
        <v>387.05022785200009</v>
      </c>
      <c r="AC50" s="1707">
        <v>48180</v>
      </c>
      <c r="AD50" s="1708">
        <v>381.60566312199995</v>
      </c>
      <c r="AE50" s="1707">
        <v>202</v>
      </c>
      <c r="AF50" s="1708">
        <v>5.3001591999999995</v>
      </c>
      <c r="AG50" s="1707">
        <v>10</v>
      </c>
      <c r="AH50" s="1708">
        <v>0.14440541000000001</v>
      </c>
      <c r="AI50" s="1707" t="s">
        <v>121</v>
      </c>
      <c r="AJ50" s="1708" t="s">
        <v>121</v>
      </c>
      <c r="AK50" s="1761" t="s">
        <v>121</v>
      </c>
      <c r="AL50" s="1762" t="s">
        <v>121</v>
      </c>
      <c r="AM50" s="1713" t="s">
        <v>121</v>
      </c>
      <c r="AN50" s="1713" t="s">
        <v>121</v>
      </c>
      <c r="AO50" s="1713" t="s">
        <v>121</v>
      </c>
      <c r="AP50" s="1713" t="s">
        <v>121</v>
      </c>
    </row>
    <row r="51" spans="1:42" x14ac:dyDescent="0.2">
      <c r="A51" s="1756"/>
      <c r="B51" s="1757"/>
      <c r="C51" s="1763"/>
      <c r="D51" s="1700"/>
      <c r="E51" s="1699"/>
      <c r="F51" s="1700"/>
      <c r="G51" s="1701">
        <v>1</v>
      </c>
      <c r="H51" s="1701">
        <v>1</v>
      </c>
      <c r="I51" s="1702">
        <v>0.99176140286279746</v>
      </c>
      <c r="J51" s="1702">
        <v>0.96744540541977508</v>
      </c>
      <c r="K51" s="1702">
        <v>4.7406452800662774E-3</v>
      </c>
      <c r="L51" s="1702">
        <v>2.686757790983876E-2</v>
      </c>
      <c r="M51" s="1702">
        <v>1.1506420582685138E-3</v>
      </c>
      <c r="N51" s="1702">
        <v>1.4326231568926094E-3</v>
      </c>
      <c r="O51" s="1760" t="s">
        <v>121</v>
      </c>
      <c r="P51" s="1760" t="s">
        <v>121</v>
      </c>
      <c r="Q51" s="1702">
        <v>2.3473097988677681E-3</v>
      </c>
      <c r="R51" s="1702">
        <v>4.2543935134935016E-3</v>
      </c>
      <c r="S51" s="1704">
        <v>1</v>
      </c>
      <c r="T51" s="1760" t="s">
        <v>191</v>
      </c>
      <c r="U51" s="1760" t="s">
        <v>191</v>
      </c>
      <c r="V51" s="1760" t="s">
        <v>191</v>
      </c>
      <c r="W51" s="1699"/>
      <c r="X51" s="1700"/>
      <c r="Y51" s="1699"/>
      <c r="Z51" s="1700"/>
      <c r="AA51" s="1701">
        <v>1</v>
      </c>
      <c r="AB51" s="1701">
        <v>0.99999999999999989</v>
      </c>
      <c r="AC51" s="1702">
        <v>0.99561911059679287</v>
      </c>
      <c r="AD51" s="1702">
        <v>0.98593318298708754</v>
      </c>
      <c r="AE51" s="1702">
        <v>4.1742436766407671E-3</v>
      </c>
      <c r="AF51" s="1702">
        <v>1.3693724531346018E-2</v>
      </c>
      <c r="AG51" s="1702">
        <v>2.0664572656637459E-4</v>
      </c>
      <c r="AH51" s="1702">
        <v>3.7309217152874954E-4</v>
      </c>
      <c r="AI51" s="1702" t="s">
        <v>121</v>
      </c>
      <c r="AJ51" s="1702" t="s">
        <v>121</v>
      </c>
      <c r="AK51" s="1702" t="s">
        <v>121</v>
      </c>
      <c r="AL51" s="1702" t="s">
        <v>121</v>
      </c>
      <c r="AM51" s="1704" t="s">
        <v>121</v>
      </c>
      <c r="AN51" s="1704" t="s">
        <v>121</v>
      </c>
      <c r="AO51" s="1704" t="s">
        <v>121</v>
      </c>
      <c r="AP51" s="1704" t="s">
        <v>121</v>
      </c>
    </row>
    <row r="52" spans="1:42" x14ac:dyDescent="0.2">
      <c r="A52" s="1767">
        <v>23</v>
      </c>
      <c r="B52" s="1757" t="s">
        <v>874</v>
      </c>
      <c r="C52" s="1758">
        <v>7</v>
      </c>
      <c r="D52" s="1708">
        <v>0.1741152</v>
      </c>
      <c r="E52" s="1707">
        <v>9419</v>
      </c>
      <c r="F52" s="1708">
        <v>208.68370889099992</v>
      </c>
      <c r="G52" s="1709">
        <v>9426</v>
      </c>
      <c r="H52" s="1710">
        <v>208.85782409099991</v>
      </c>
      <c r="I52" s="1707">
        <v>8515</v>
      </c>
      <c r="J52" s="1708">
        <v>197.79141699100001</v>
      </c>
      <c r="K52" s="1707">
        <v>23</v>
      </c>
      <c r="L52" s="1708">
        <v>1.6463740999999996</v>
      </c>
      <c r="M52" s="1707">
        <v>888</v>
      </c>
      <c r="N52" s="1708">
        <v>9.4200330000000001</v>
      </c>
      <c r="O52" s="1760">
        <v>0</v>
      </c>
      <c r="P52" s="1760">
        <v>0</v>
      </c>
      <c r="Q52" s="1760">
        <v>0</v>
      </c>
      <c r="R52" s="1760">
        <v>-9.2370555648813024E-14</v>
      </c>
      <c r="S52" s="1760">
        <v>0</v>
      </c>
      <c r="T52" s="1760">
        <v>0</v>
      </c>
      <c r="U52" s="1760">
        <v>0</v>
      </c>
      <c r="V52" s="1760">
        <v>0</v>
      </c>
      <c r="W52" s="1707" t="s">
        <v>121</v>
      </c>
      <c r="X52" s="1708" t="s">
        <v>121</v>
      </c>
      <c r="Y52" s="1707">
        <v>21835</v>
      </c>
      <c r="Z52" s="1708">
        <v>546.15645323800004</v>
      </c>
      <c r="AA52" s="1709">
        <v>21835</v>
      </c>
      <c r="AB52" s="1710">
        <v>546.15645323800004</v>
      </c>
      <c r="AC52" s="1707">
        <v>21448</v>
      </c>
      <c r="AD52" s="1708">
        <v>532.25404360200002</v>
      </c>
      <c r="AE52" s="1707">
        <v>85</v>
      </c>
      <c r="AF52" s="1708">
        <v>7.9024096359999998</v>
      </c>
      <c r="AG52" s="1707">
        <v>302</v>
      </c>
      <c r="AH52" s="1708">
        <v>6</v>
      </c>
      <c r="AI52" s="1707" t="s">
        <v>121</v>
      </c>
      <c r="AJ52" s="1708" t="s">
        <v>121</v>
      </c>
      <c r="AK52" s="1761" t="s">
        <v>121</v>
      </c>
      <c r="AL52" s="1762" t="s">
        <v>121</v>
      </c>
      <c r="AM52" s="1713" t="s">
        <v>121</v>
      </c>
      <c r="AN52" s="1713" t="s">
        <v>121</v>
      </c>
      <c r="AO52" s="1713" t="s">
        <v>121</v>
      </c>
      <c r="AP52" s="1713" t="s">
        <v>121</v>
      </c>
    </row>
    <row r="53" spans="1:42" x14ac:dyDescent="0.2">
      <c r="A53" s="1767"/>
      <c r="B53" s="1757"/>
      <c r="C53" s="1763"/>
      <c r="D53" s="1700"/>
      <c r="E53" s="1699"/>
      <c r="F53" s="1700"/>
      <c r="G53" s="1701">
        <v>1</v>
      </c>
      <c r="H53" s="1701">
        <v>1</v>
      </c>
      <c r="I53" s="1702">
        <v>0.90335242945045624</v>
      </c>
      <c r="J53" s="1702">
        <v>0.9470146395129625</v>
      </c>
      <c r="K53" s="1702">
        <v>2.4400594101421599E-3</v>
      </c>
      <c r="L53" s="1702">
        <v>7.8827504172535572E-3</v>
      </c>
      <c r="M53" s="1702">
        <v>9.4207511139401651E-2</v>
      </c>
      <c r="N53" s="1702">
        <v>4.5102610069784443E-2</v>
      </c>
      <c r="O53" s="1760" t="s">
        <v>121</v>
      </c>
      <c r="P53" s="1760" t="s">
        <v>121</v>
      </c>
      <c r="Q53" s="1702" t="s">
        <v>191</v>
      </c>
      <c r="R53" s="1702">
        <v>-4.4226523976696665E-16</v>
      </c>
      <c r="S53" s="1760" t="s">
        <v>191</v>
      </c>
      <c r="T53" s="1760" t="s">
        <v>191</v>
      </c>
      <c r="U53" s="1760" t="s">
        <v>191</v>
      </c>
      <c r="V53" s="1760" t="s">
        <v>191</v>
      </c>
      <c r="W53" s="1699"/>
      <c r="X53" s="1700"/>
      <c r="Y53" s="1699"/>
      <c r="Z53" s="1700"/>
      <c r="AA53" s="1701">
        <v>1</v>
      </c>
      <c r="AB53" s="1701">
        <v>0.99999999999999989</v>
      </c>
      <c r="AC53" s="1702">
        <v>0.98227616212502866</v>
      </c>
      <c r="AD53" s="1702">
        <v>0.97454500527536247</v>
      </c>
      <c r="AE53" s="1702">
        <v>3.8928326081978477E-3</v>
      </c>
      <c r="AF53" s="1702">
        <v>1.4469131673074538E-2</v>
      </c>
      <c r="AG53" s="1702">
        <v>1.3831005266773529E-2</v>
      </c>
      <c r="AH53" s="1702">
        <v>1.0985863051562926E-2</v>
      </c>
      <c r="AI53" s="1702" t="s">
        <v>121</v>
      </c>
      <c r="AJ53" s="1702" t="s">
        <v>121</v>
      </c>
      <c r="AK53" s="1702" t="s">
        <v>121</v>
      </c>
      <c r="AL53" s="1702" t="s">
        <v>121</v>
      </c>
      <c r="AM53" s="1704" t="s">
        <v>121</v>
      </c>
      <c r="AN53" s="1704" t="s">
        <v>121</v>
      </c>
      <c r="AO53" s="1704" t="s">
        <v>121</v>
      </c>
      <c r="AP53" s="1704" t="s">
        <v>121</v>
      </c>
    </row>
    <row r="54" spans="1:42" x14ac:dyDescent="0.2">
      <c r="A54" s="1767">
        <v>24</v>
      </c>
      <c r="B54" s="1757" t="s">
        <v>109</v>
      </c>
      <c r="C54" s="1760">
        <v>0</v>
      </c>
      <c r="D54" s="1760">
        <v>0</v>
      </c>
      <c r="E54" s="1707">
        <v>1033</v>
      </c>
      <c r="F54" s="1708">
        <v>206.66373341399964</v>
      </c>
      <c r="G54" s="1709">
        <v>1033</v>
      </c>
      <c r="H54" s="1710">
        <v>206.66373341399964</v>
      </c>
      <c r="I54" s="1707">
        <v>1026</v>
      </c>
      <c r="J54" s="1708">
        <v>206.0867863549993</v>
      </c>
      <c r="K54" s="1707">
        <v>7</v>
      </c>
      <c r="L54" s="1708">
        <v>0.57694705899999998</v>
      </c>
      <c r="M54" s="1760">
        <v>0</v>
      </c>
      <c r="N54" s="1760">
        <v>0</v>
      </c>
      <c r="O54" s="1760">
        <v>0</v>
      </c>
      <c r="P54" s="1760">
        <v>0</v>
      </c>
      <c r="Q54" s="1760">
        <v>0</v>
      </c>
      <c r="R54" s="1760">
        <v>3.3228975127030935E-13</v>
      </c>
      <c r="S54" s="1760">
        <v>0</v>
      </c>
      <c r="T54" s="1760">
        <v>0</v>
      </c>
      <c r="U54" s="1760">
        <v>0</v>
      </c>
      <c r="V54" s="1760">
        <v>0</v>
      </c>
      <c r="W54" s="1707" t="s">
        <v>121</v>
      </c>
      <c r="X54" s="1708" t="s">
        <v>121</v>
      </c>
      <c r="Y54" s="1707">
        <v>1748</v>
      </c>
      <c r="Z54" s="1708">
        <v>268.81249992500074</v>
      </c>
      <c r="AA54" s="1709">
        <v>1748</v>
      </c>
      <c r="AB54" s="1710">
        <v>268.81249992500074</v>
      </c>
      <c r="AC54" s="1707">
        <v>1738</v>
      </c>
      <c r="AD54" s="1708">
        <v>266.61114995299999</v>
      </c>
      <c r="AE54" s="1707">
        <v>10</v>
      </c>
      <c r="AF54" s="1708">
        <v>2.201349972</v>
      </c>
      <c r="AG54" s="1707" t="s">
        <v>121</v>
      </c>
      <c r="AH54" s="1708" t="s">
        <v>121</v>
      </c>
      <c r="AI54" s="1707" t="s">
        <v>121</v>
      </c>
      <c r="AJ54" s="1708" t="s">
        <v>121</v>
      </c>
      <c r="AK54" s="1761" t="s">
        <v>121</v>
      </c>
      <c r="AL54" s="1762" t="s">
        <v>121</v>
      </c>
      <c r="AM54" s="1713" t="s">
        <v>121</v>
      </c>
      <c r="AN54" s="1713" t="s">
        <v>121</v>
      </c>
      <c r="AO54" s="1713" t="s">
        <v>121</v>
      </c>
      <c r="AP54" s="1713" t="s">
        <v>121</v>
      </c>
    </row>
    <row r="55" spans="1:42" x14ac:dyDescent="0.2">
      <c r="A55" s="1767"/>
      <c r="B55" s="1757"/>
      <c r="C55" s="1763"/>
      <c r="D55" s="1700"/>
      <c r="E55" s="1699"/>
      <c r="F55" s="1700"/>
      <c r="G55" s="1701">
        <v>1</v>
      </c>
      <c r="H55" s="1701">
        <v>0.99999999999999989</v>
      </c>
      <c r="I55" s="1702">
        <v>0.99322362052274926</v>
      </c>
      <c r="J55" s="1702">
        <v>0.99720828105894821</v>
      </c>
      <c r="K55" s="1702">
        <v>6.7763794772507258E-3</v>
      </c>
      <c r="L55" s="1702">
        <v>2.7917189410501422E-3</v>
      </c>
      <c r="M55" s="1760" t="s">
        <v>191</v>
      </c>
      <c r="N55" s="1760" t="s">
        <v>191</v>
      </c>
      <c r="O55" s="1760" t="s">
        <v>121</v>
      </c>
      <c r="P55" s="1760" t="s">
        <v>121</v>
      </c>
      <c r="Q55" s="1702" t="s">
        <v>191</v>
      </c>
      <c r="R55" s="1702">
        <v>1.6078764560236076E-15</v>
      </c>
      <c r="S55" s="1704" t="s">
        <v>191</v>
      </c>
      <c r="T55" s="1760" t="s">
        <v>191</v>
      </c>
      <c r="U55" s="1704" t="s">
        <v>191</v>
      </c>
      <c r="V55" s="1704" t="s">
        <v>191</v>
      </c>
      <c r="W55" s="1699"/>
      <c r="X55" s="1700"/>
      <c r="Y55" s="1699"/>
      <c r="Z55" s="1700"/>
      <c r="AA55" s="1701">
        <v>1</v>
      </c>
      <c r="AB55" s="1701">
        <v>1</v>
      </c>
      <c r="AC55" s="1702">
        <v>0.99427917620137296</v>
      </c>
      <c r="AD55" s="1702">
        <v>0.99181083479148135</v>
      </c>
      <c r="AE55" s="1702">
        <v>5.7208237986270021E-3</v>
      </c>
      <c r="AF55" s="1702">
        <v>8.1891652085159042E-3</v>
      </c>
      <c r="AG55" s="1702" t="s">
        <v>121</v>
      </c>
      <c r="AH55" s="1702" t="s">
        <v>121</v>
      </c>
      <c r="AI55" s="1702" t="s">
        <v>121</v>
      </c>
      <c r="AJ55" s="1702" t="s">
        <v>121</v>
      </c>
      <c r="AK55" s="1702" t="s">
        <v>121</v>
      </c>
      <c r="AL55" s="1702" t="s">
        <v>121</v>
      </c>
      <c r="AM55" s="1704" t="s">
        <v>121</v>
      </c>
      <c r="AN55" s="1704" t="s">
        <v>121</v>
      </c>
      <c r="AO55" s="1704" t="s">
        <v>121</v>
      </c>
      <c r="AP55" s="1704" t="s">
        <v>121</v>
      </c>
    </row>
    <row r="56" spans="1:42" s="1731" customFormat="1" x14ac:dyDescent="0.2">
      <c r="A56" s="1768"/>
      <c r="B56" s="1769" t="s">
        <v>706</v>
      </c>
      <c r="C56" s="1770">
        <v>6390</v>
      </c>
      <c r="D56" s="1725">
        <v>95.523732369998072</v>
      </c>
      <c r="E56" s="1724">
        <v>880277</v>
      </c>
      <c r="F56" s="1725">
        <v>9578.4514652185499</v>
      </c>
      <c r="G56" s="1724">
        <v>886667</v>
      </c>
      <c r="H56" s="1726">
        <v>9673.9751975885465</v>
      </c>
      <c r="I56" s="1724">
        <v>878489</v>
      </c>
      <c r="J56" s="1726">
        <v>9130.2616427564844</v>
      </c>
      <c r="K56" s="1724">
        <v>2185</v>
      </c>
      <c r="L56" s="1725">
        <v>277.87775105400004</v>
      </c>
      <c r="M56" s="1724">
        <v>942</v>
      </c>
      <c r="N56" s="1725">
        <v>12.1160909</v>
      </c>
      <c r="O56" s="1724">
        <v>19</v>
      </c>
      <c r="P56" s="1725">
        <v>1.8624744030562965</v>
      </c>
      <c r="Q56" s="1761">
        <v>5032</v>
      </c>
      <c r="R56" s="1762">
        <v>251.85723847500574</v>
      </c>
      <c r="S56" s="1724">
        <v>3380</v>
      </c>
      <c r="T56" s="1724">
        <v>927</v>
      </c>
      <c r="U56" s="1724">
        <v>564</v>
      </c>
      <c r="V56" s="1724">
        <v>161</v>
      </c>
      <c r="W56" s="1724">
        <v>5032</v>
      </c>
      <c r="X56" s="1725">
        <v>251.85329253339995</v>
      </c>
      <c r="Y56" s="1724">
        <v>1202277</v>
      </c>
      <c r="Z56" s="1725">
        <v>18355.202699253507</v>
      </c>
      <c r="AA56" s="1724">
        <v>1207309</v>
      </c>
      <c r="AB56" s="1726">
        <v>18607.055991786907</v>
      </c>
      <c r="AC56" s="1724">
        <v>1196350</v>
      </c>
      <c r="AD56" s="1726">
        <v>17854.103674686739</v>
      </c>
      <c r="AE56" s="1724">
        <v>3120</v>
      </c>
      <c r="AF56" s="1725">
        <v>457.60559833489998</v>
      </c>
      <c r="AG56" s="1724">
        <v>2062</v>
      </c>
      <c r="AH56" s="1725">
        <v>51.605229010000002</v>
      </c>
      <c r="AI56" s="1724">
        <v>134</v>
      </c>
      <c r="AJ56" s="1725">
        <v>2.1003045132820004</v>
      </c>
      <c r="AK56" s="1761">
        <v>5643</v>
      </c>
      <c r="AL56" s="1762">
        <v>241.64118524198543</v>
      </c>
      <c r="AM56" s="1724">
        <v>3361</v>
      </c>
      <c r="AN56" s="1724">
        <v>1059</v>
      </c>
      <c r="AO56" s="1724">
        <v>879</v>
      </c>
      <c r="AP56" s="1724">
        <v>344</v>
      </c>
    </row>
    <row r="57" spans="1:42" ht="14.25" customHeight="1" x14ac:dyDescent="0.2">
      <c r="A57" s="1768"/>
      <c r="B57" s="1769"/>
      <c r="C57" s="1763"/>
      <c r="D57" s="1700"/>
      <c r="E57" s="1699"/>
      <c r="F57" s="1700"/>
      <c r="G57" s="1701">
        <v>1</v>
      </c>
      <c r="H57" s="1701">
        <v>1</v>
      </c>
      <c r="I57" s="1702">
        <v>0.99077669519673117</v>
      </c>
      <c r="J57" s="1702">
        <v>0.94379626330160582</v>
      </c>
      <c r="K57" s="1702">
        <v>2.4642847878628615E-3</v>
      </c>
      <c r="L57" s="1702">
        <v>2.8724257130953494E-2</v>
      </c>
      <c r="M57" s="1702">
        <v>1.0624056156369867E-3</v>
      </c>
      <c r="N57" s="1702">
        <v>1.2524417990052532E-3</v>
      </c>
      <c r="O57" s="1702">
        <v>2.1428563372720537E-5</v>
      </c>
      <c r="P57" s="1702">
        <v>1.9252420695895102E-4</v>
      </c>
      <c r="Q57" s="1702">
        <v>5.6751858363963022E-3</v>
      </c>
      <c r="R57" s="1702">
        <v>2.603451356147644E-2</v>
      </c>
      <c r="S57" s="1704">
        <v>0.67170111287758349</v>
      </c>
      <c r="T57" s="1704">
        <v>0.18422098569157391</v>
      </c>
      <c r="U57" s="1704">
        <v>0.11208267090620032</v>
      </c>
      <c r="V57" s="1704">
        <v>3.1995230524642287E-2</v>
      </c>
      <c r="W57" s="1699"/>
      <c r="X57" s="1700"/>
      <c r="Y57" s="1699"/>
      <c r="Z57" s="1700"/>
      <c r="AA57" s="1701">
        <v>1</v>
      </c>
      <c r="AB57" s="1701">
        <v>0.99999999999999989</v>
      </c>
      <c r="AC57" s="1702">
        <v>0.99092278778672238</v>
      </c>
      <c r="AD57" s="1702">
        <v>0.95953404356753058</v>
      </c>
      <c r="AE57" s="1702">
        <v>2.5842597048477234E-3</v>
      </c>
      <c r="AF57" s="1702">
        <v>2.4593122014406017E-2</v>
      </c>
      <c r="AG57" s="1702">
        <v>1.7079306126269247E-3</v>
      </c>
      <c r="AH57" s="1702">
        <v>2.77342256791071E-3</v>
      </c>
      <c r="AI57" s="1702">
        <v>1.1099064116974197E-4</v>
      </c>
      <c r="AJ57" s="1702">
        <v>1.1287677718651827E-4</v>
      </c>
      <c r="AK57" s="1702">
        <v>4.6740312546332385E-3</v>
      </c>
      <c r="AL57" s="1702">
        <v>1.2986535072966141E-2</v>
      </c>
      <c r="AM57" s="1704">
        <v>0.59560517455254303</v>
      </c>
      <c r="AN57" s="1704">
        <v>0.18766613503455609</v>
      </c>
      <c r="AO57" s="1704">
        <v>0.15576820839978733</v>
      </c>
      <c r="AP57" s="1704">
        <v>6.096048201311359E-2</v>
      </c>
    </row>
    <row r="58" spans="1:42" s="1731" customFormat="1" x14ac:dyDescent="0.2">
      <c r="A58" s="1768"/>
      <c r="B58" s="1769" t="s">
        <v>186</v>
      </c>
      <c r="C58" s="1770">
        <v>25460</v>
      </c>
      <c r="D58" s="1725">
        <v>352.10373236999806</v>
      </c>
      <c r="E58" s="1724">
        <v>1081527</v>
      </c>
      <c r="F58" s="1725">
        <v>15330.334662718549</v>
      </c>
      <c r="G58" s="1709">
        <v>1106987</v>
      </c>
      <c r="H58" s="1710">
        <v>15682.438395088548</v>
      </c>
      <c r="I58" s="1724">
        <v>1091756</v>
      </c>
      <c r="J58" s="1725">
        <v>15029.691642756485</v>
      </c>
      <c r="K58" s="1724">
        <v>3038</v>
      </c>
      <c r="L58" s="1725">
        <v>287.24775105400005</v>
      </c>
      <c r="M58" s="1724">
        <v>942</v>
      </c>
      <c r="N58" s="1725">
        <v>12.1160909</v>
      </c>
      <c r="O58" s="1724">
        <v>19</v>
      </c>
      <c r="P58" s="1725">
        <v>1.8624744030562965</v>
      </c>
      <c r="Q58" s="1724">
        <v>11232</v>
      </c>
      <c r="R58" s="1725">
        <v>351.52043597500472</v>
      </c>
      <c r="S58" s="1724">
        <v>3753</v>
      </c>
      <c r="T58" s="1724">
        <v>6754</v>
      </c>
      <c r="U58" s="1724">
        <v>564</v>
      </c>
      <c r="V58" s="1724">
        <v>161</v>
      </c>
      <c r="W58" s="1724">
        <v>11232</v>
      </c>
      <c r="X58" s="1725">
        <v>351.51329253339998</v>
      </c>
      <c r="Y58" s="1724">
        <v>1424849</v>
      </c>
      <c r="Z58" s="1725">
        <v>26572.276934953508</v>
      </c>
      <c r="AA58" s="1709">
        <v>1436081</v>
      </c>
      <c r="AB58" s="1710">
        <v>26923.790227486908</v>
      </c>
      <c r="AC58" s="1724">
        <v>1418442</v>
      </c>
      <c r="AD58" s="1725">
        <v>26043.23929708674</v>
      </c>
      <c r="AE58" s="1724">
        <v>9087</v>
      </c>
      <c r="AF58" s="1725">
        <v>549.27361563490001</v>
      </c>
      <c r="AG58" s="1724">
        <v>2062</v>
      </c>
      <c r="AH58" s="1725">
        <v>51.605229010000002</v>
      </c>
      <c r="AI58" s="1724">
        <v>134</v>
      </c>
      <c r="AJ58" s="1725">
        <v>2.1003045132820004</v>
      </c>
      <c r="AK58" s="1724">
        <v>6356</v>
      </c>
      <c r="AL58" s="1725">
        <v>277.57178124198327</v>
      </c>
      <c r="AM58" s="1724">
        <v>3882</v>
      </c>
      <c r="AN58" s="1724">
        <v>1251</v>
      </c>
      <c r="AO58" s="1724">
        <v>879</v>
      </c>
      <c r="AP58" s="1724">
        <v>344</v>
      </c>
    </row>
    <row r="59" spans="1:42" ht="14.25" customHeight="1" x14ac:dyDescent="0.2">
      <c r="A59" s="1771"/>
      <c r="B59" s="1772"/>
      <c r="C59" s="1773"/>
      <c r="D59" s="1737"/>
      <c r="E59" s="1736"/>
      <c r="F59" s="1737"/>
      <c r="G59" s="1738">
        <v>1</v>
      </c>
      <c r="H59" s="1738">
        <v>0.99999999999999989</v>
      </c>
      <c r="I59" s="1739">
        <v>0.98624103083414705</v>
      </c>
      <c r="J59" s="1739">
        <v>0.95837721559062583</v>
      </c>
      <c r="K59" s="1739">
        <v>2.744386338773626E-3</v>
      </c>
      <c r="L59" s="1739">
        <v>1.8316523477877062E-2</v>
      </c>
      <c r="M59" s="1739">
        <v>8.5095850267437648E-4</v>
      </c>
      <c r="N59" s="1739">
        <v>7.7258973348140415E-4</v>
      </c>
      <c r="O59" s="1739">
        <v>1.7163706529525641E-5</v>
      </c>
      <c r="P59" s="1739">
        <v>1.1876178666447619E-4</v>
      </c>
      <c r="Q59" s="1739">
        <v>1.0146460617875368E-2</v>
      </c>
      <c r="R59" s="1739">
        <v>2.2414909411351137E-2</v>
      </c>
      <c r="S59" s="1741">
        <v>0.33413461538461536</v>
      </c>
      <c r="T59" s="1741">
        <v>0.60131766381766383</v>
      </c>
      <c r="U59" s="1741">
        <v>5.0213675213675216E-2</v>
      </c>
      <c r="V59" s="1741">
        <v>1.4334045584045585E-2</v>
      </c>
      <c r="W59" s="1736"/>
      <c r="X59" s="1737"/>
      <c r="Y59" s="1736"/>
      <c r="Z59" s="1737"/>
      <c r="AA59" s="1738">
        <v>1</v>
      </c>
      <c r="AB59" s="1738">
        <v>1</v>
      </c>
      <c r="AC59" s="1739">
        <v>0.98771726664443027</v>
      </c>
      <c r="AD59" s="1739">
        <v>0.96729468908500116</v>
      </c>
      <c r="AE59" s="1739">
        <v>6.3276375079121582E-3</v>
      </c>
      <c r="AF59" s="1739">
        <v>2.0401050929082717E-2</v>
      </c>
      <c r="AG59" s="1739">
        <v>1.4358521559717035E-3</v>
      </c>
      <c r="AH59" s="1739">
        <v>1.9167148671852092E-3</v>
      </c>
      <c r="AI59" s="1739">
        <v>9.3309499951604405E-5</v>
      </c>
      <c r="AJ59" s="1739">
        <v>7.8009243703650892E-5</v>
      </c>
      <c r="AK59" s="1739">
        <v>4.4259341917343101E-3</v>
      </c>
      <c r="AL59" s="1739">
        <v>1.0309535875027209E-2</v>
      </c>
      <c r="AM59" s="1741">
        <v>0.61076148521082441</v>
      </c>
      <c r="AN59" s="1741">
        <v>0.19682190056639395</v>
      </c>
      <c r="AO59" s="1741">
        <v>0.13829452485840152</v>
      </c>
      <c r="AP59" s="1741">
        <v>5.4122089364380115E-2</v>
      </c>
    </row>
    <row r="60" spans="1:42" x14ac:dyDescent="0.2">
      <c r="A60" s="1742" t="s">
        <v>875</v>
      </c>
      <c r="B60" s="1743"/>
      <c r="C60" s="1744"/>
      <c r="D60" s="1744"/>
      <c r="E60" s="1744"/>
      <c r="F60" s="1744"/>
      <c r="G60" s="1744"/>
      <c r="H60" s="1744"/>
      <c r="I60" s="1744"/>
      <c r="J60" s="1744"/>
      <c r="K60" s="1744"/>
      <c r="L60" s="1744"/>
      <c r="M60" s="1744"/>
      <c r="N60" s="1744"/>
      <c r="O60" s="1744"/>
      <c r="P60" s="1744"/>
      <c r="Q60" s="1744"/>
      <c r="R60" s="1744"/>
      <c r="S60" s="1744"/>
      <c r="W60" s="1744"/>
      <c r="X60" s="1744"/>
      <c r="Y60" s="1744"/>
      <c r="Z60" s="1744"/>
      <c r="AA60" s="1744"/>
      <c r="AB60" s="1744"/>
      <c r="AC60" s="1744"/>
      <c r="AD60" s="1744"/>
      <c r="AE60" s="1744"/>
      <c r="AF60" s="1744"/>
      <c r="AG60" s="1744"/>
      <c r="AH60" s="1744"/>
      <c r="AI60" s="1744"/>
      <c r="AJ60" s="1744"/>
      <c r="AK60" s="1744"/>
      <c r="AL60" s="1744"/>
      <c r="AM60" s="1744"/>
    </row>
    <row r="61" spans="1:42" x14ac:dyDescent="0.2">
      <c r="O61" s="1661"/>
      <c r="AI61" s="1661"/>
    </row>
    <row r="62" spans="1:42" x14ac:dyDescent="0.2">
      <c r="O62" s="1661"/>
      <c r="AI62" s="1661"/>
    </row>
    <row r="63" spans="1:42" x14ac:dyDescent="0.2">
      <c r="O63" s="1661"/>
      <c r="AI63" s="1661"/>
    </row>
    <row r="73" spans="30:30" x14ac:dyDescent="0.2">
      <c r="AD73" s="1745">
        <v>1579524.9</v>
      </c>
    </row>
  </sheetData>
  <mergeCells count="85">
    <mergeCell ref="A58:A59"/>
    <mergeCell ref="B58:B59"/>
    <mergeCell ref="B50:B51"/>
    <mergeCell ref="A52:A53"/>
    <mergeCell ref="B52:B53"/>
    <mergeCell ref="A54:A55"/>
    <mergeCell ref="B54:B55"/>
    <mergeCell ref="A56:A57"/>
    <mergeCell ref="B56:B57"/>
    <mergeCell ref="B38:B39"/>
    <mergeCell ref="B40:B41"/>
    <mergeCell ref="B42:B43"/>
    <mergeCell ref="B44:B45"/>
    <mergeCell ref="B46:B47"/>
    <mergeCell ref="B48:B49"/>
    <mergeCell ref="B12:B13"/>
    <mergeCell ref="B14:B15"/>
    <mergeCell ref="B16:B17"/>
    <mergeCell ref="B22:B23"/>
    <mergeCell ref="B34:B35"/>
    <mergeCell ref="B36:B37"/>
    <mergeCell ref="AM4:AM5"/>
    <mergeCell ref="AN4:AN5"/>
    <mergeCell ref="AO4:AO5"/>
    <mergeCell ref="AP4:AP5"/>
    <mergeCell ref="B7:B8"/>
    <mergeCell ref="B10:B11"/>
    <mergeCell ref="AG4:AG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F4:AF5"/>
    <mergeCell ref="U4:U5"/>
    <mergeCell ref="V4:V5"/>
    <mergeCell ref="W4:W5"/>
    <mergeCell ref="X4:X5"/>
    <mergeCell ref="Y4:Y5"/>
    <mergeCell ref="Z4:Z5"/>
    <mergeCell ref="O4:O5"/>
    <mergeCell ref="P4:P5"/>
    <mergeCell ref="Q4:Q5"/>
    <mergeCell ref="R4:R5"/>
    <mergeCell ref="S4:S5"/>
    <mergeCell ref="T4:T5"/>
    <mergeCell ref="I4:I5"/>
    <mergeCell ref="J4:J5"/>
    <mergeCell ref="K4:K5"/>
    <mergeCell ref="L4:L5"/>
    <mergeCell ref="M4:M5"/>
    <mergeCell ref="N4:N5"/>
    <mergeCell ref="C4:C5"/>
    <mergeCell ref="D4:D5"/>
    <mergeCell ref="E4:E5"/>
    <mergeCell ref="F4:F5"/>
    <mergeCell ref="G4:G5"/>
    <mergeCell ref="H4:H5"/>
    <mergeCell ref="AC3:AD3"/>
    <mergeCell ref="AE3:AF3"/>
    <mergeCell ref="AG3:AH3"/>
    <mergeCell ref="AI3:AJ3"/>
    <mergeCell ref="AK3:AL3"/>
    <mergeCell ref="AM3:AP3"/>
    <mergeCell ref="O3:P3"/>
    <mergeCell ref="Q3:R3"/>
    <mergeCell ref="S3:V3"/>
    <mergeCell ref="W3:X3"/>
    <mergeCell ref="Y3:Z3"/>
    <mergeCell ref="AA3:AB3"/>
    <mergeCell ref="A2:A5"/>
    <mergeCell ref="B2:B5"/>
    <mergeCell ref="C2:V2"/>
    <mergeCell ref="W2:AP2"/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58"/>
  <sheetViews>
    <sheetView zoomScaleNormal="100" zoomScaleSheetLayoutView="62" workbookViewId="0"/>
  </sheetViews>
  <sheetFormatPr defaultRowHeight="12.75" x14ac:dyDescent="0.2"/>
  <cols>
    <col min="1" max="1" width="32.7109375" style="739" customWidth="1"/>
    <col min="2" max="3" width="9" style="740" customWidth="1"/>
    <col min="4" max="6" width="12" style="750" bestFit="1" customWidth="1"/>
    <col min="7" max="9" width="11.85546875" style="750" bestFit="1" customWidth="1"/>
    <col min="10" max="10" width="10.28515625" style="750" customWidth="1"/>
    <col min="11" max="18" width="9.85546875" style="739" customWidth="1"/>
    <col min="19" max="19" width="10.28515625" style="750" customWidth="1"/>
    <col min="20" max="21" width="8.42578125" style="740" customWidth="1"/>
    <col min="22" max="24" width="9.5703125" style="750" bestFit="1" customWidth="1"/>
    <col min="25" max="27" width="9.28515625" style="750" customWidth="1"/>
    <col min="28" max="28" width="10.28515625" style="750" customWidth="1"/>
    <col min="29" max="30" width="9" style="740" customWidth="1"/>
    <col min="31" max="33" width="9.5703125" style="750" bestFit="1" customWidth="1"/>
    <col min="34" max="36" width="9.28515625" style="750" customWidth="1"/>
    <col min="37" max="37" width="10.28515625" style="750" customWidth="1"/>
    <col min="38" max="38" width="8.42578125" style="740" customWidth="1"/>
    <col min="39" max="39" width="8.7109375" style="740" customWidth="1"/>
    <col min="40" max="42" width="9.5703125" style="750" bestFit="1" customWidth="1"/>
    <col min="43" max="45" width="9.28515625" style="750" customWidth="1"/>
    <col min="46" max="46" width="10.28515625" style="750" customWidth="1"/>
    <col min="47" max="48" width="7.85546875" style="740" customWidth="1"/>
    <col min="49" max="51" width="10.42578125" style="750" bestFit="1" customWidth="1"/>
    <col min="52" max="54" width="9.28515625" style="750" customWidth="1"/>
    <col min="55" max="55" width="10.28515625" style="750" customWidth="1"/>
    <col min="56" max="57" width="9" style="740" customWidth="1"/>
    <col min="58" max="60" width="9.5703125" style="750" bestFit="1" customWidth="1"/>
    <col min="61" max="63" width="9.28515625" style="750" customWidth="1"/>
    <col min="64" max="64" width="10.28515625" style="750" customWidth="1"/>
    <col min="65" max="66" width="9" style="740" customWidth="1"/>
    <col min="67" max="69" width="9.5703125" style="750" bestFit="1" customWidth="1"/>
    <col min="70" max="72" width="9.28515625" style="750" customWidth="1"/>
    <col min="73" max="73" width="10.28515625" style="750" customWidth="1"/>
    <col min="74" max="74" width="7.42578125" style="740" customWidth="1"/>
    <col min="75" max="75" width="7.5703125" style="740" customWidth="1"/>
    <col min="76" max="78" width="9.5703125" style="750" bestFit="1" customWidth="1"/>
    <col min="79" max="81" width="9.28515625" style="750" customWidth="1"/>
    <col min="82" max="82" width="10.28515625" style="750" customWidth="1"/>
    <col min="83" max="83" width="7.7109375" style="740" customWidth="1"/>
    <col min="84" max="84" width="7.5703125" style="740" customWidth="1"/>
    <col min="85" max="87" width="9.5703125" style="750" bestFit="1" customWidth="1"/>
    <col min="88" max="90" width="9.28515625" style="750" customWidth="1"/>
    <col min="91" max="91" width="10.28515625" style="750" customWidth="1"/>
    <col min="92" max="93" width="9" style="740" customWidth="1"/>
    <col min="94" max="96" width="9.5703125" style="750" bestFit="1" customWidth="1"/>
    <col min="97" max="99" width="9.28515625" style="750" customWidth="1"/>
    <col min="100" max="100" width="10.28515625" style="750" customWidth="1"/>
    <col min="101" max="102" width="9" style="740" customWidth="1"/>
    <col min="103" max="105" width="10.42578125" style="750" bestFit="1" customWidth="1"/>
    <col min="106" max="108" width="9.28515625" style="750" customWidth="1"/>
    <col min="109" max="109" width="10.28515625" style="750" customWidth="1"/>
    <col min="110" max="111" width="9" style="740" customWidth="1"/>
    <col min="112" max="114" width="10.42578125" style="750" bestFit="1" customWidth="1"/>
    <col min="115" max="117" width="9.28515625" style="750" customWidth="1"/>
    <col min="118" max="118" width="10.28515625" style="750" customWidth="1"/>
    <col min="119" max="120" width="9" style="740" customWidth="1"/>
    <col min="121" max="123" width="9.5703125" style="750" bestFit="1" customWidth="1"/>
    <col min="124" max="126" width="9.28515625" style="750" customWidth="1"/>
    <col min="127" max="127" width="10.28515625" style="750" customWidth="1"/>
    <col min="128" max="129" width="9" style="740" customWidth="1"/>
    <col min="130" max="132" width="9.5703125" style="750" bestFit="1" customWidth="1"/>
    <col min="133" max="135" width="9.28515625" style="750" customWidth="1"/>
    <col min="136" max="136" width="10.28515625" style="750" customWidth="1"/>
    <col min="137" max="138" width="9" style="740" customWidth="1"/>
    <col min="139" max="140" width="9.5703125" style="750" bestFit="1" customWidth="1"/>
    <col min="141" max="141" width="10.42578125" style="750" bestFit="1" customWidth="1"/>
    <col min="142" max="144" width="9.28515625" style="750" customWidth="1"/>
    <col min="145" max="145" width="10.28515625" style="750" customWidth="1"/>
    <col min="146" max="147" width="9" style="740" customWidth="1"/>
    <col min="148" max="150" width="9.5703125" style="750" bestFit="1" customWidth="1"/>
    <col min="151" max="153" width="9.28515625" style="750" customWidth="1"/>
    <col min="154" max="154" width="10.28515625" style="750" customWidth="1"/>
    <col min="155" max="155" width="7.28515625" style="740" customWidth="1"/>
    <col min="156" max="156" width="8.140625" style="740" customWidth="1"/>
    <col min="157" max="157" width="8" style="750" bestFit="1" customWidth="1"/>
    <col min="158" max="162" width="7.5703125" style="750" customWidth="1"/>
    <col min="163" max="163" width="10.28515625" style="750" customWidth="1"/>
    <col min="164" max="165" width="9" style="740" customWidth="1"/>
    <col min="166" max="167" width="10.42578125" style="750" bestFit="1" customWidth="1"/>
    <col min="168" max="168" width="9.5703125" style="750" bestFit="1" customWidth="1"/>
    <col min="169" max="171" width="9.28515625" style="750" customWidth="1"/>
    <col min="172" max="172" width="10.28515625" style="750" customWidth="1"/>
    <col min="173" max="174" width="9" style="740" customWidth="1"/>
    <col min="175" max="177" width="9.5703125" style="750" bestFit="1" customWidth="1"/>
    <col min="178" max="180" width="9.28515625" style="750" customWidth="1"/>
    <col min="181" max="181" width="10.28515625" style="750" customWidth="1"/>
    <col min="182" max="183" width="9" style="740" customWidth="1"/>
    <col min="184" max="186" width="10.42578125" style="750" bestFit="1" customWidth="1"/>
    <col min="187" max="189" width="9.28515625" style="750" customWidth="1"/>
    <col min="190" max="190" width="10.28515625" style="750" customWidth="1"/>
    <col min="191" max="192" width="8.5703125" style="740" customWidth="1"/>
    <col min="193" max="195" width="9.5703125" style="750" bestFit="1" customWidth="1"/>
    <col min="196" max="198" width="9.28515625" style="750" customWidth="1"/>
    <col min="199" max="199" width="10.28515625" style="750" customWidth="1"/>
    <col min="200" max="201" width="8.5703125" style="740" customWidth="1"/>
    <col min="202" max="204" width="9.5703125" style="750" bestFit="1" customWidth="1"/>
    <col min="205" max="207" width="9.28515625" style="750" customWidth="1"/>
    <col min="208" max="208" width="10.28515625" style="750" customWidth="1"/>
    <col min="209" max="210" width="9" style="740" customWidth="1"/>
    <col min="211" max="213" width="9.5703125" style="750" bestFit="1" customWidth="1"/>
    <col min="214" max="216" width="9.28515625" style="750" customWidth="1"/>
    <col min="217" max="217" width="10.28515625" style="750" customWidth="1"/>
    <col min="218" max="219" width="9" style="740" customWidth="1"/>
    <col min="220" max="222" width="12" style="750" bestFit="1" customWidth="1"/>
    <col min="223" max="225" width="9.28515625" style="750" customWidth="1"/>
    <col min="226" max="226" width="10.28515625" style="750" customWidth="1"/>
    <col min="227" max="227" width="10.5703125" style="740" customWidth="1"/>
    <col min="228" max="228" width="12" style="740" customWidth="1"/>
    <col min="229" max="229" width="12.28515625" style="740" customWidth="1"/>
    <col min="230" max="233" width="12" style="740" bestFit="1" customWidth="1"/>
    <col min="234" max="234" width="13" style="740" bestFit="1" customWidth="1"/>
    <col min="235" max="235" width="10.28515625" style="750" customWidth="1"/>
    <col min="236" max="16384" width="9.140625" style="740"/>
  </cols>
  <sheetData>
    <row r="1" spans="1:235" s="737" customFormat="1" ht="28.5" customHeight="1" x14ac:dyDescent="0.2">
      <c r="A1" s="735" t="s">
        <v>879</v>
      </c>
      <c r="B1" s="736"/>
      <c r="C1" s="736"/>
      <c r="D1" s="736"/>
      <c r="E1" s="736"/>
      <c r="F1" s="736"/>
      <c r="G1" s="736"/>
      <c r="H1" s="736"/>
      <c r="I1" s="736"/>
      <c r="J1" s="736"/>
      <c r="K1" s="735"/>
      <c r="L1" s="735"/>
      <c r="M1" s="735"/>
      <c r="N1" s="735"/>
      <c r="O1" s="735"/>
      <c r="P1" s="735"/>
      <c r="Q1" s="735"/>
      <c r="R1" s="735"/>
      <c r="S1" s="736"/>
      <c r="T1" s="735"/>
      <c r="U1" s="735"/>
      <c r="V1" s="735"/>
      <c r="W1" s="735"/>
      <c r="X1" s="735"/>
      <c r="Y1" s="735"/>
      <c r="Z1" s="735"/>
      <c r="AA1" s="735"/>
      <c r="AB1" s="736"/>
      <c r="AC1" s="736"/>
      <c r="AD1" s="736"/>
      <c r="AE1" s="736"/>
      <c r="AF1" s="736"/>
      <c r="AG1" s="736"/>
      <c r="AH1" s="736"/>
      <c r="AI1" s="736"/>
      <c r="AJ1" s="736"/>
      <c r="AK1" s="736"/>
      <c r="AL1" s="735"/>
      <c r="AM1" s="735"/>
      <c r="AN1" s="735"/>
      <c r="AO1" s="735"/>
      <c r="AP1" s="735"/>
      <c r="AQ1" s="735"/>
      <c r="AR1" s="735"/>
      <c r="AS1" s="735"/>
      <c r="AT1" s="736"/>
      <c r="AU1" s="735"/>
      <c r="AV1" s="735"/>
      <c r="AW1" s="735"/>
      <c r="AX1" s="735"/>
      <c r="AY1" s="735"/>
      <c r="AZ1" s="735"/>
      <c r="BA1" s="735"/>
      <c r="BB1" s="735"/>
      <c r="BC1" s="736"/>
      <c r="BD1" s="735"/>
      <c r="BE1" s="735"/>
      <c r="BF1" s="735"/>
      <c r="BG1" s="735"/>
      <c r="BH1" s="735"/>
      <c r="BI1" s="735"/>
      <c r="BJ1" s="735"/>
      <c r="BK1" s="735"/>
      <c r="BL1" s="736"/>
      <c r="BM1" s="735"/>
      <c r="BN1" s="736"/>
      <c r="BO1" s="736"/>
      <c r="BP1" s="736"/>
      <c r="BQ1" s="736"/>
      <c r="BR1" s="736"/>
      <c r="BS1" s="736"/>
      <c r="BT1" s="736"/>
      <c r="BU1" s="736"/>
      <c r="BV1" s="736"/>
      <c r="BW1" s="736"/>
      <c r="BX1" s="736"/>
      <c r="BY1" s="736"/>
      <c r="BZ1" s="736"/>
      <c r="CA1" s="736"/>
      <c r="CB1" s="736"/>
      <c r="CC1" s="736"/>
      <c r="CD1" s="736"/>
      <c r="CE1" s="736"/>
      <c r="CF1" s="736"/>
      <c r="CG1" s="736"/>
      <c r="CH1" s="736"/>
      <c r="CI1" s="736"/>
      <c r="CJ1" s="736"/>
      <c r="CK1" s="736"/>
      <c r="CL1" s="736"/>
      <c r="CM1" s="736"/>
      <c r="CN1" s="736"/>
      <c r="CO1" s="736"/>
      <c r="CP1" s="736"/>
      <c r="CQ1" s="736"/>
      <c r="CR1" s="736"/>
      <c r="CS1" s="736"/>
      <c r="CT1" s="736"/>
      <c r="CU1" s="736"/>
      <c r="CV1" s="736"/>
      <c r="CW1" s="736"/>
      <c r="CX1" s="736"/>
      <c r="CY1" s="736"/>
      <c r="CZ1" s="736"/>
      <c r="DA1" s="736"/>
      <c r="DB1" s="736"/>
      <c r="DC1" s="736"/>
      <c r="DD1" s="736"/>
      <c r="DE1" s="736"/>
      <c r="DF1" s="736"/>
      <c r="DG1" s="736"/>
      <c r="DH1" s="736"/>
      <c r="DI1" s="736"/>
      <c r="DJ1" s="736"/>
      <c r="DK1" s="736"/>
      <c r="DL1" s="736"/>
      <c r="DM1" s="736"/>
      <c r="DN1" s="736"/>
      <c r="DO1" s="736"/>
      <c r="DP1" s="736"/>
      <c r="DQ1" s="736"/>
      <c r="DR1" s="736"/>
      <c r="DS1" s="736"/>
      <c r="DT1" s="736"/>
      <c r="DU1" s="736"/>
      <c r="DV1" s="736"/>
      <c r="DW1" s="736"/>
      <c r="DX1" s="736"/>
      <c r="DY1" s="736"/>
      <c r="DZ1" s="736"/>
      <c r="EA1" s="736"/>
      <c r="EB1" s="736"/>
      <c r="EC1" s="736"/>
      <c r="ED1" s="736"/>
      <c r="EE1" s="736"/>
      <c r="EF1" s="736"/>
      <c r="EG1" s="736"/>
      <c r="EH1" s="736"/>
      <c r="EI1" s="736"/>
      <c r="EJ1" s="736"/>
      <c r="EK1" s="736"/>
      <c r="EL1" s="736"/>
      <c r="EM1" s="736"/>
      <c r="EN1" s="736"/>
      <c r="EO1" s="736"/>
      <c r="EP1" s="736"/>
      <c r="EQ1" s="736"/>
      <c r="ER1" s="736"/>
      <c r="ES1" s="736"/>
      <c r="ET1" s="736"/>
      <c r="EU1" s="736"/>
      <c r="EV1" s="736"/>
      <c r="EW1" s="736"/>
      <c r="EX1" s="736"/>
      <c r="EY1" s="736"/>
      <c r="EZ1" s="736"/>
      <c r="FA1" s="736"/>
      <c r="FB1" s="736"/>
      <c r="FC1" s="736"/>
      <c r="FD1" s="736"/>
      <c r="FE1" s="736"/>
      <c r="FF1" s="736"/>
      <c r="FG1" s="736"/>
      <c r="FH1" s="736"/>
      <c r="FI1" s="736"/>
      <c r="FJ1" s="736"/>
      <c r="FK1" s="736"/>
      <c r="FL1" s="736"/>
      <c r="FM1" s="736"/>
      <c r="FN1" s="736"/>
      <c r="FO1" s="736"/>
      <c r="FP1" s="736"/>
      <c r="FQ1" s="736"/>
      <c r="FR1" s="736"/>
      <c r="FS1" s="736"/>
      <c r="FT1" s="736"/>
      <c r="FU1" s="736"/>
      <c r="FV1" s="736"/>
      <c r="FW1" s="736"/>
      <c r="FX1" s="736"/>
      <c r="FY1" s="736"/>
      <c r="FZ1" s="736"/>
      <c r="GA1" s="736"/>
      <c r="GB1" s="736"/>
      <c r="GC1" s="736"/>
      <c r="GD1" s="736"/>
      <c r="GE1" s="736"/>
      <c r="GF1" s="736"/>
      <c r="GG1" s="736"/>
      <c r="GH1" s="736"/>
      <c r="GI1" s="736"/>
      <c r="GJ1" s="736"/>
      <c r="GK1" s="736"/>
      <c r="GL1" s="736"/>
      <c r="GM1" s="736"/>
      <c r="GN1" s="736"/>
      <c r="GO1" s="736"/>
      <c r="GP1" s="736"/>
      <c r="GQ1" s="736"/>
      <c r="GR1" s="736"/>
      <c r="GS1" s="736"/>
      <c r="GT1" s="736"/>
      <c r="GU1" s="736"/>
      <c r="GV1" s="736"/>
      <c r="GW1" s="736"/>
      <c r="GX1" s="736"/>
      <c r="GY1" s="736"/>
      <c r="GZ1" s="736"/>
      <c r="HA1" s="736"/>
      <c r="HB1" s="736"/>
      <c r="HC1" s="736"/>
      <c r="HD1" s="736"/>
      <c r="HE1" s="736"/>
      <c r="HF1" s="736"/>
      <c r="HG1" s="736"/>
      <c r="HH1" s="736"/>
      <c r="HI1" s="736"/>
      <c r="HJ1" s="736"/>
      <c r="HK1" s="736"/>
      <c r="HL1" s="736"/>
      <c r="HM1" s="736"/>
      <c r="HN1" s="736"/>
      <c r="HO1" s="736"/>
      <c r="HP1" s="736"/>
      <c r="HQ1" s="736"/>
      <c r="HR1" s="736"/>
      <c r="HS1" s="736"/>
      <c r="HT1" s="736"/>
      <c r="HU1" s="736"/>
      <c r="HV1" s="736"/>
      <c r="HW1" s="736"/>
      <c r="IA1" s="736"/>
    </row>
    <row r="2" spans="1:235" ht="15" customHeight="1" x14ac:dyDescent="0.2">
      <c r="A2" s="738" t="s">
        <v>268</v>
      </c>
      <c r="B2" s="735"/>
      <c r="C2" s="735"/>
      <c r="D2" s="735"/>
      <c r="E2" s="735"/>
      <c r="F2" s="735"/>
      <c r="G2" s="735"/>
      <c r="H2" s="735"/>
      <c r="I2" s="735"/>
      <c r="J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5"/>
      <c r="BA2" s="735"/>
      <c r="BB2" s="735"/>
      <c r="BC2" s="735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5"/>
      <c r="CD2" s="735"/>
      <c r="CE2" s="735"/>
      <c r="CF2" s="735"/>
      <c r="CG2" s="735"/>
      <c r="CH2" s="735"/>
      <c r="CI2" s="735"/>
      <c r="CJ2" s="735"/>
      <c r="CK2" s="735"/>
      <c r="CL2" s="735"/>
      <c r="CM2" s="735"/>
      <c r="CN2" s="735"/>
      <c r="CO2" s="735"/>
      <c r="CP2" s="735"/>
      <c r="CQ2" s="735"/>
      <c r="CR2" s="735"/>
      <c r="CS2" s="735"/>
      <c r="CT2" s="735"/>
      <c r="CU2" s="735"/>
      <c r="CV2" s="735"/>
      <c r="CW2" s="735"/>
      <c r="CX2" s="735"/>
      <c r="CY2" s="735"/>
      <c r="CZ2" s="735"/>
      <c r="DA2" s="735"/>
      <c r="DB2" s="735"/>
      <c r="DC2" s="735"/>
      <c r="DD2" s="735"/>
      <c r="DE2" s="735"/>
      <c r="DF2" s="735"/>
      <c r="DG2" s="735"/>
      <c r="DH2" s="735"/>
      <c r="DI2" s="735"/>
      <c r="DJ2" s="735"/>
      <c r="DK2" s="735"/>
      <c r="DL2" s="735"/>
      <c r="DM2" s="735"/>
      <c r="DN2" s="735"/>
      <c r="DO2" s="735"/>
      <c r="DP2" s="735"/>
      <c r="DQ2" s="735"/>
      <c r="DR2" s="735"/>
      <c r="DS2" s="735"/>
      <c r="DT2" s="735"/>
      <c r="DU2" s="735"/>
      <c r="DV2" s="735"/>
      <c r="DW2" s="735"/>
      <c r="DX2" s="735"/>
      <c r="DY2" s="735"/>
      <c r="DZ2" s="735"/>
      <c r="EA2" s="735"/>
      <c r="EB2" s="735"/>
      <c r="EC2" s="735"/>
      <c r="ED2" s="735"/>
      <c r="EE2" s="735"/>
      <c r="EF2" s="735"/>
      <c r="EG2" s="735"/>
      <c r="EH2" s="735"/>
      <c r="EI2" s="735"/>
      <c r="EJ2" s="735"/>
      <c r="EK2" s="735"/>
      <c r="EL2" s="735"/>
      <c r="EM2" s="735"/>
      <c r="EN2" s="735"/>
      <c r="EO2" s="735"/>
      <c r="EP2" s="735"/>
      <c r="EQ2" s="735"/>
      <c r="ER2" s="735"/>
      <c r="ES2" s="735"/>
      <c r="ET2" s="735"/>
      <c r="EU2" s="735"/>
      <c r="EV2" s="735"/>
      <c r="EW2" s="735"/>
      <c r="EX2" s="735"/>
      <c r="EY2" s="735"/>
      <c r="EZ2" s="735"/>
      <c r="FA2" s="735"/>
      <c r="FB2" s="735"/>
      <c r="FC2" s="735"/>
      <c r="FD2" s="735"/>
      <c r="FE2" s="735"/>
      <c r="FF2" s="735"/>
      <c r="FG2" s="735"/>
      <c r="FH2" s="735"/>
      <c r="FI2" s="735"/>
      <c r="FJ2" s="735"/>
      <c r="FK2" s="735"/>
      <c r="FL2" s="735"/>
      <c r="FM2" s="735"/>
      <c r="FN2" s="735"/>
      <c r="FO2" s="735"/>
      <c r="FP2" s="735"/>
      <c r="FQ2" s="735"/>
      <c r="FR2" s="735"/>
      <c r="FS2" s="735"/>
      <c r="FT2" s="735"/>
      <c r="FU2" s="735"/>
      <c r="FV2" s="735"/>
      <c r="FW2" s="735"/>
      <c r="FX2" s="735"/>
      <c r="FY2" s="735"/>
      <c r="FZ2" s="735"/>
      <c r="GA2" s="735"/>
      <c r="GB2" s="735"/>
      <c r="GC2" s="735"/>
      <c r="GD2" s="735"/>
      <c r="GE2" s="735"/>
      <c r="GF2" s="735"/>
      <c r="GG2" s="735"/>
      <c r="GH2" s="735"/>
      <c r="GI2" s="735"/>
      <c r="GJ2" s="735"/>
      <c r="GK2" s="735"/>
      <c r="GL2" s="735"/>
      <c r="GM2" s="735"/>
      <c r="GN2" s="735"/>
      <c r="GO2" s="735"/>
      <c r="GP2" s="735"/>
      <c r="GQ2" s="735"/>
      <c r="GR2" s="735"/>
      <c r="GS2" s="735"/>
      <c r="GT2" s="735"/>
      <c r="GU2" s="735"/>
      <c r="GV2" s="735"/>
      <c r="GW2" s="735"/>
      <c r="GX2" s="735"/>
      <c r="GY2" s="735"/>
      <c r="GZ2" s="735"/>
      <c r="HA2" s="735"/>
      <c r="HB2" s="735"/>
      <c r="HC2" s="735"/>
      <c r="HD2" s="735"/>
      <c r="HE2" s="735"/>
      <c r="HF2" s="735"/>
      <c r="HG2" s="735"/>
      <c r="HH2" s="735"/>
      <c r="HI2" s="735"/>
      <c r="HJ2" s="735"/>
      <c r="HK2" s="735"/>
      <c r="HL2" s="735"/>
      <c r="HM2" s="735"/>
      <c r="HN2" s="735"/>
      <c r="HO2" s="735"/>
      <c r="HP2" s="735"/>
      <c r="HQ2" s="735"/>
      <c r="HR2" s="735"/>
      <c r="HS2" s="735"/>
      <c r="HT2" s="735"/>
      <c r="HU2" s="735"/>
      <c r="HV2" s="735"/>
      <c r="HW2" s="735"/>
      <c r="HX2" s="735"/>
      <c r="HY2" s="735"/>
      <c r="IA2" s="735"/>
    </row>
    <row r="3" spans="1:235" s="741" customFormat="1" ht="15" customHeight="1" x14ac:dyDescent="0.2">
      <c r="A3" s="1405" t="s">
        <v>276</v>
      </c>
      <c r="B3" s="1402" t="s">
        <v>297</v>
      </c>
      <c r="C3" s="1403"/>
      <c r="D3" s="1403"/>
      <c r="E3" s="1403"/>
      <c r="F3" s="1403"/>
      <c r="G3" s="1403"/>
      <c r="H3" s="1403"/>
      <c r="I3" s="1403"/>
      <c r="J3" s="1404"/>
      <c r="K3" s="1407" t="s">
        <v>277</v>
      </c>
      <c r="L3" s="1408"/>
      <c r="M3" s="1408"/>
      <c r="N3" s="1408"/>
      <c r="O3" s="1408"/>
      <c r="P3" s="1408"/>
      <c r="Q3" s="1408"/>
      <c r="R3" s="1408"/>
      <c r="S3" s="1409"/>
      <c r="T3" s="1402" t="s">
        <v>278</v>
      </c>
      <c r="U3" s="1403"/>
      <c r="V3" s="1403"/>
      <c r="W3" s="1403"/>
      <c r="X3" s="1403"/>
      <c r="Y3" s="1403"/>
      <c r="Z3" s="1403"/>
      <c r="AA3" s="1403"/>
      <c r="AB3" s="1404"/>
      <c r="AC3" s="1402" t="s">
        <v>656</v>
      </c>
      <c r="AD3" s="1403"/>
      <c r="AE3" s="1403"/>
      <c r="AF3" s="1403"/>
      <c r="AG3" s="1403"/>
      <c r="AH3" s="1403"/>
      <c r="AI3" s="1403"/>
      <c r="AJ3" s="1403"/>
      <c r="AK3" s="1404"/>
      <c r="AL3" s="1402" t="s">
        <v>279</v>
      </c>
      <c r="AM3" s="1403"/>
      <c r="AN3" s="1403"/>
      <c r="AO3" s="1403"/>
      <c r="AP3" s="1403"/>
      <c r="AQ3" s="1403"/>
      <c r="AR3" s="1403"/>
      <c r="AS3" s="1403"/>
      <c r="AT3" s="1404"/>
      <c r="AU3" s="1402" t="s">
        <v>280</v>
      </c>
      <c r="AV3" s="1403"/>
      <c r="AW3" s="1403"/>
      <c r="AX3" s="1403"/>
      <c r="AY3" s="1403"/>
      <c r="AZ3" s="1403"/>
      <c r="BA3" s="1403"/>
      <c r="BB3" s="1403"/>
      <c r="BC3" s="1404"/>
      <c r="BD3" s="1402" t="s">
        <v>281</v>
      </c>
      <c r="BE3" s="1403"/>
      <c r="BF3" s="1403"/>
      <c r="BG3" s="1403"/>
      <c r="BH3" s="1403"/>
      <c r="BI3" s="1403"/>
      <c r="BJ3" s="1403"/>
      <c r="BK3" s="1403"/>
      <c r="BL3" s="1404"/>
      <c r="BM3" s="1410" t="s">
        <v>414</v>
      </c>
      <c r="BN3" s="1411"/>
      <c r="BO3" s="1411"/>
      <c r="BP3" s="1411"/>
      <c r="BQ3" s="1411"/>
      <c r="BR3" s="1411"/>
      <c r="BS3" s="1411"/>
      <c r="BT3" s="1411"/>
      <c r="BU3" s="1412"/>
      <c r="BV3" s="1402" t="s">
        <v>283</v>
      </c>
      <c r="BW3" s="1403"/>
      <c r="BX3" s="1403"/>
      <c r="BY3" s="1403"/>
      <c r="BZ3" s="1403"/>
      <c r="CA3" s="1403"/>
      <c r="CB3" s="1403"/>
      <c r="CC3" s="1403"/>
      <c r="CD3" s="1404"/>
      <c r="CE3" s="1402" t="s">
        <v>284</v>
      </c>
      <c r="CF3" s="1403"/>
      <c r="CG3" s="1403"/>
      <c r="CH3" s="1403"/>
      <c r="CI3" s="1403"/>
      <c r="CJ3" s="1403"/>
      <c r="CK3" s="1403"/>
      <c r="CL3" s="1403"/>
      <c r="CM3" s="1404"/>
      <c r="CN3" s="1402" t="s">
        <v>285</v>
      </c>
      <c r="CO3" s="1403"/>
      <c r="CP3" s="1403"/>
      <c r="CQ3" s="1403"/>
      <c r="CR3" s="1403"/>
      <c r="CS3" s="1403"/>
      <c r="CT3" s="1403"/>
      <c r="CU3" s="1403"/>
      <c r="CV3" s="1404"/>
      <c r="CW3" s="1410" t="s">
        <v>256</v>
      </c>
      <c r="CX3" s="1411"/>
      <c r="CY3" s="1411"/>
      <c r="CZ3" s="1411"/>
      <c r="DA3" s="1411"/>
      <c r="DB3" s="1411"/>
      <c r="DC3" s="1411"/>
      <c r="DD3" s="1411"/>
      <c r="DE3" s="1412"/>
      <c r="DF3" s="1402" t="s">
        <v>286</v>
      </c>
      <c r="DG3" s="1403"/>
      <c r="DH3" s="1403"/>
      <c r="DI3" s="1403"/>
      <c r="DJ3" s="1403"/>
      <c r="DK3" s="1403"/>
      <c r="DL3" s="1403"/>
      <c r="DM3" s="1403"/>
      <c r="DN3" s="1404"/>
      <c r="DO3" s="1402" t="s">
        <v>287</v>
      </c>
      <c r="DP3" s="1403"/>
      <c r="DQ3" s="1403"/>
      <c r="DR3" s="1403"/>
      <c r="DS3" s="1403"/>
      <c r="DT3" s="1403"/>
      <c r="DU3" s="1403"/>
      <c r="DV3" s="1403"/>
      <c r="DW3" s="1404"/>
      <c r="DX3" s="1402" t="s">
        <v>288</v>
      </c>
      <c r="DY3" s="1403"/>
      <c r="DZ3" s="1403"/>
      <c r="EA3" s="1403"/>
      <c r="EB3" s="1403"/>
      <c r="EC3" s="1403"/>
      <c r="ED3" s="1403"/>
      <c r="EE3" s="1403"/>
      <c r="EF3" s="1404"/>
      <c r="EG3" s="1402" t="s">
        <v>289</v>
      </c>
      <c r="EH3" s="1403"/>
      <c r="EI3" s="1403"/>
      <c r="EJ3" s="1403"/>
      <c r="EK3" s="1403"/>
      <c r="EL3" s="1403"/>
      <c r="EM3" s="1403"/>
      <c r="EN3" s="1403"/>
      <c r="EO3" s="1404"/>
      <c r="EP3" s="1410" t="s">
        <v>290</v>
      </c>
      <c r="EQ3" s="1411"/>
      <c r="ER3" s="1411"/>
      <c r="ES3" s="1411"/>
      <c r="ET3" s="1411"/>
      <c r="EU3" s="1411"/>
      <c r="EV3" s="1411"/>
      <c r="EW3" s="1411"/>
      <c r="EX3" s="1412"/>
      <c r="EY3" s="1402" t="s">
        <v>291</v>
      </c>
      <c r="EZ3" s="1403"/>
      <c r="FA3" s="1403"/>
      <c r="FB3" s="1403"/>
      <c r="FC3" s="1403"/>
      <c r="FD3" s="1403"/>
      <c r="FE3" s="1403"/>
      <c r="FF3" s="1403"/>
      <c r="FG3" s="1404"/>
      <c r="FH3" s="1402" t="s">
        <v>292</v>
      </c>
      <c r="FI3" s="1403"/>
      <c r="FJ3" s="1403"/>
      <c r="FK3" s="1403"/>
      <c r="FL3" s="1403"/>
      <c r="FM3" s="1403"/>
      <c r="FN3" s="1403"/>
      <c r="FO3" s="1403"/>
      <c r="FP3" s="1404"/>
      <c r="FQ3" s="1402" t="s">
        <v>293</v>
      </c>
      <c r="FR3" s="1403"/>
      <c r="FS3" s="1403"/>
      <c r="FT3" s="1403"/>
      <c r="FU3" s="1403"/>
      <c r="FV3" s="1403"/>
      <c r="FW3" s="1403"/>
      <c r="FX3" s="1403"/>
      <c r="FY3" s="1404"/>
      <c r="FZ3" s="1402" t="s">
        <v>226</v>
      </c>
      <c r="GA3" s="1403"/>
      <c r="GB3" s="1403"/>
      <c r="GC3" s="1403"/>
      <c r="GD3" s="1403"/>
      <c r="GE3" s="1403"/>
      <c r="GF3" s="1403"/>
      <c r="GG3" s="1403"/>
      <c r="GH3" s="1404"/>
      <c r="GI3" s="1402" t="s">
        <v>294</v>
      </c>
      <c r="GJ3" s="1403"/>
      <c r="GK3" s="1403"/>
      <c r="GL3" s="1403"/>
      <c r="GM3" s="1403"/>
      <c r="GN3" s="1403"/>
      <c r="GO3" s="1403"/>
      <c r="GP3" s="1403"/>
      <c r="GQ3" s="1404"/>
      <c r="GR3" s="1402" t="s">
        <v>295</v>
      </c>
      <c r="GS3" s="1403"/>
      <c r="GT3" s="1403"/>
      <c r="GU3" s="1403"/>
      <c r="GV3" s="1403"/>
      <c r="GW3" s="1403"/>
      <c r="GX3" s="1403"/>
      <c r="GY3" s="1403"/>
      <c r="GZ3" s="1404"/>
      <c r="HA3" s="1402" t="s">
        <v>224</v>
      </c>
      <c r="HB3" s="1403"/>
      <c r="HC3" s="1403"/>
      <c r="HD3" s="1403"/>
      <c r="HE3" s="1403"/>
      <c r="HF3" s="1403"/>
      <c r="HG3" s="1403"/>
      <c r="HH3" s="1403"/>
      <c r="HI3" s="1404"/>
      <c r="HJ3" s="1402" t="s">
        <v>296</v>
      </c>
      <c r="HK3" s="1403"/>
      <c r="HL3" s="1403"/>
      <c r="HM3" s="1403"/>
      <c r="HN3" s="1403"/>
      <c r="HO3" s="1403"/>
      <c r="HP3" s="1403"/>
      <c r="HQ3" s="1403"/>
      <c r="HR3" s="1404"/>
      <c r="HS3" s="1413" t="s">
        <v>729</v>
      </c>
      <c r="HT3" s="1413"/>
      <c r="HU3" s="1413"/>
      <c r="HV3" s="1413"/>
      <c r="HW3" s="1413"/>
      <c r="HX3" s="1413"/>
      <c r="HY3" s="1413"/>
      <c r="HZ3" s="1413"/>
      <c r="IA3" s="1413"/>
    </row>
    <row r="4" spans="1:235" s="741" customFormat="1" ht="12.75" customHeight="1" x14ac:dyDescent="0.2">
      <c r="A4" s="1406"/>
      <c r="B4" s="742" t="s">
        <v>83</v>
      </c>
      <c r="C4" s="742" t="s">
        <v>84</v>
      </c>
      <c r="D4" s="742" t="s">
        <v>85</v>
      </c>
      <c r="E4" s="742" t="s">
        <v>86</v>
      </c>
      <c r="F4" s="742" t="s">
        <v>117</v>
      </c>
      <c r="G4" s="742" t="s">
        <v>87</v>
      </c>
      <c r="H4" s="742" t="s">
        <v>88</v>
      </c>
      <c r="I4" s="742" t="s">
        <v>652</v>
      </c>
      <c r="J4" s="742" t="s">
        <v>755</v>
      </c>
      <c r="K4" s="742" t="s">
        <v>83</v>
      </c>
      <c r="L4" s="742" t="s">
        <v>84</v>
      </c>
      <c r="M4" s="742" t="s">
        <v>85</v>
      </c>
      <c r="N4" s="742" t="s">
        <v>86</v>
      </c>
      <c r="O4" s="742" t="s">
        <v>117</v>
      </c>
      <c r="P4" s="742" t="s">
        <v>87</v>
      </c>
      <c r="Q4" s="742" t="s">
        <v>88</v>
      </c>
      <c r="R4" s="742" t="s">
        <v>652</v>
      </c>
      <c r="S4" s="742" t="s">
        <v>755</v>
      </c>
      <c r="T4" s="742" t="s">
        <v>83</v>
      </c>
      <c r="U4" s="742" t="s">
        <v>84</v>
      </c>
      <c r="V4" s="742" t="s">
        <v>85</v>
      </c>
      <c r="W4" s="742" t="s">
        <v>86</v>
      </c>
      <c r="X4" s="742" t="s">
        <v>117</v>
      </c>
      <c r="Y4" s="742" t="s">
        <v>87</v>
      </c>
      <c r="Z4" s="742" t="s">
        <v>88</v>
      </c>
      <c r="AA4" s="742" t="s">
        <v>652</v>
      </c>
      <c r="AB4" s="742" t="s">
        <v>755</v>
      </c>
      <c r="AC4" s="742" t="s">
        <v>83</v>
      </c>
      <c r="AD4" s="742" t="s">
        <v>84</v>
      </c>
      <c r="AE4" s="742" t="s">
        <v>85</v>
      </c>
      <c r="AF4" s="742" t="s">
        <v>86</v>
      </c>
      <c r="AG4" s="742" t="s">
        <v>117</v>
      </c>
      <c r="AH4" s="742" t="s">
        <v>87</v>
      </c>
      <c r="AI4" s="742" t="s">
        <v>88</v>
      </c>
      <c r="AJ4" s="742" t="s">
        <v>652</v>
      </c>
      <c r="AK4" s="742" t="s">
        <v>755</v>
      </c>
      <c r="AL4" s="742" t="s">
        <v>83</v>
      </c>
      <c r="AM4" s="742" t="s">
        <v>84</v>
      </c>
      <c r="AN4" s="742" t="s">
        <v>85</v>
      </c>
      <c r="AO4" s="742" t="s">
        <v>86</v>
      </c>
      <c r="AP4" s="742" t="s">
        <v>117</v>
      </c>
      <c r="AQ4" s="742" t="s">
        <v>87</v>
      </c>
      <c r="AR4" s="742" t="s">
        <v>88</v>
      </c>
      <c r="AS4" s="742" t="s">
        <v>652</v>
      </c>
      <c r="AT4" s="742" t="s">
        <v>755</v>
      </c>
      <c r="AU4" s="742" t="s">
        <v>83</v>
      </c>
      <c r="AV4" s="742" t="s">
        <v>84</v>
      </c>
      <c r="AW4" s="742" t="s">
        <v>85</v>
      </c>
      <c r="AX4" s="742" t="s">
        <v>86</v>
      </c>
      <c r="AY4" s="742" t="s">
        <v>117</v>
      </c>
      <c r="AZ4" s="742" t="s">
        <v>87</v>
      </c>
      <c r="BA4" s="742" t="s">
        <v>88</v>
      </c>
      <c r="BB4" s="742" t="s">
        <v>652</v>
      </c>
      <c r="BC4" s="742" t="s">
        <v>755</v>
      </c>
      <c r="BD4" s="742" t="s">
        <v>83</v>
      </c>
      <c r="BE4" s="742" t="s">
        <v>84</v>
      </c>
      <c r="BF4" s="742" t="s">
        <v>85</v>
      </c>
      <c r="BG4" s="742" t="s">
        <v>86</v>
      </c>
      <c r="BH4" s="742" t="s">
        <v>117</v>
      </c>
      <c r="BI4" s="742" t="s">
        <v>87</v>
      </c>
      <c r="BJ4" s="742" t="s">
        <v>88</v>
      </c>
      <c r="BK4" s="742" t="s">
        <v>652</v>
      </c>
      <c r="BL4" s="742" t="s">
        <v>755</v>
      </c>
      <c r="BM4" s="742" t="s">
        <v>83</v>
      </c>
      <c r="BN4" s="742" t="s">
        <v>84</v>
      </c>
      <c r="BO4" s="742" t="s">
        <v>85</v>
      </c>
      <c r="BP4" s="742" t="s">
        <v>86</v>
      </c>
      <c r="BQ4" s="742" t="s">
        <v>117</v>
      </c>
      <c r="BR4" s="742" t="s">
        <v>87</v>
      </c>
      <c r="BS4" s="742" t="s">
        <v>88</v>
      </c>
      <c r="BT4" s="742" t="s">
        <v>652</v>
      </c>
      <c r="BU4" s="742" t="s">
        <v>755</v>
      </c>
      <c r="BV4" s="742" t="s">
        <v>83</v>
      </c>
      <c r="BW4" s="742" t="s">
        <v>84</v>
      </c>
      <c r="BX4" s="742" t="s">
        <v>85</v>
      </c>
      <c r="BY4" s="742" t="s">
        <v>86</v>
      </c>
      <c r="BZ4" s="742" t="s">
        <v>117</v>
      </c>
      <c r="CA4" s="742" t="s">
        <v>87</v>
      </c>
      <c r="CB4" s="742" t="s">
        <v>88</v>
      </c>
      <c r="CC4" s="742" t="s">
        <v>652</v>
      </c>
      <c r="CD4" s="742" t="s">
        <v>755</v>
      </c>
      <c r="CE4" s="742" t="s">
        <v>83</v>
      </c>
      <c r="CF4" s="742" t="s">
        <v>84</v>
      </c>
      <c r="CG4" s="742" t="s">
        <v>85</v>
      </c>
      <c r="CH4" s="742" t="s">
        <v>86</v>
      </c>
      <c r="CI4" s="742" t="s">
        <v>117</v>
      </c>
      <c r="CJ4" s="742" t="s">
        <v>87</v>
      </c>
      <c r="CK4" s="742" t="s">
        <v>88</v>
      </c>
      <c r="CL4" s="742" t="s">
        <v>652</v>
      </c>
      <c r="CM4" s="742" t="s">
        <v>755</v>
      </c>
      <c r="CN4" s="742" t="s">
        <v>83</v>
      </c>
      <c r="CO4" s="742" t="s">
        <v>84</v>
      </c>
      <c r="CP4" s="742" t="s">
        <v>85</v>
      </c>
      <c r="CQ4" s="742" t="s">
        <v>86</v>
      </c>
      <c r="CR4" s="742" t="s">
        <v>117</v>
      </c>
      <c r="CS4" s="742" t="s">
        <v>87</v>
      </c>
      <c r="CT4" s="742" t="s">
        <v>88</v>
      </c>
      <c r="CU4" s="742" t="s">
        <v>652</v>
      </c>
      <c r="CV4" s="742" t="s">
        <v>755</v>
      </c>
      <c r="CW4" s="742" t="s">
        <v>83</v>
      </c>
      <c r="CX4" s="742" t="s">
        <v>84</v>
      </c>
      <c r="CY4" s="742" t="s">
        <v>85</v>
      </c>
      <c r="CZ4" s="742" t="s">
        <v>86</v>
      </c>
      <c r="DA4" s="742" t="s">
        <v>117</v>
      </c>
      <c r="DB4" s="742" t="s">
        <v>87</v>
      </c>
      <c r="DC4" s="742" t="s">
        <v>88</v>
      </c>
      <c r="DD4" s="742" t="s">
        <v>652</v>
      </c>
      <c r="DE4" s="742" t="s">
        <v>755</v>
      </c>
      <c r="DF4" s="742" t="s">
        <v>83</v>
      </c>
      <c r="DG4" s="742" t="s">
        <v>84</v>
      </c>
      <c r="DH4" s="742" t="s">
        <v>85</v>
      </c>
      <c r="DI4" s="742" t="s">
        <v>86</v>
      </c>
      <c r="DJ4" s="742" t="s">
        <v>117</v>
      </c>
      <c r="DK4" s="742" t="s">
        <v>87</v>
      </c>
      <c r="DL4" s="742" t="s">
        <v>88</v>
      </c>
      <c r="DM4" s="742" t="s">
        <v>652</v>
      </c>
      <c r="DN4" s="742" t="s">
        <v>755</v>
      </c>
      <c r="DO4" s="742" t="s">
        <v>83</v>
      </c>
      <c r="DP4" s="742" t="s">
        <v>84</v>
      </c>
      <c r="DQ4" s="742" t="s">
        <v>85</v>
      </c>
      <c r="DR4" s="742" t="s">
        <v>86</v>
      </c>
      <c r="DS4" s="742" t="s">
        <v>117</v>
      </c>
      <c r="DT4" s="742" t="s">
        <v>87</v>
      </c>
      <c r="DU4" s="742" t="s">
        <v>88</v>
      </c>
      <c r="DV4" s="742" t="s">
        <v>652</v>
      </c>
      <c r="DW4" s="742" t="s">
        <v>755</v>
      </c>
      <c r="DX4" s="742" t="s">
        <v>83</v>
      </c>
      <c r="DY4" s="742" t="s">
        <v>84</v>
      </c>
      <c r="DZ4" s="742" t="s">
        <v>85</v>
      </c>
      <c r="EA4" s="742" t="s">
        <v>86</v>
      </c>
      <c r="EB4" s="742" t="s">
        <v>117</v>
      </c>
      <c r="EC4" s="742" t="s">
        <v>87</v>
      </c>
      <c r="ED4" s="742" t="s">
        <v>88</v>
      </c>
      <c r="EE4" s="742" t="s">
        <v>652</v>
      </c>
      <c r="EF4" s="742" t="s">
        <v>755</v>
      </c>
      <c r="EG4" s="742" t="s">
        <v>83</v>
      </c>
      <c r="EH4" s="742" t="s">
        <v>84</v>
      </c>
      <c r="EI4" s="742" t="s">
        <v>85</v>
      </c>
      <c r="EJ4" s="742" t="s">
        <v>86</v>
      </c>
      <c r="EK4" s="742" t="s">
        <v>117</v>
      </c>
      <c r="EL4" s="742" t="s">
        <v>87</v>
      </c>
      <c r="EM4" s="742" t="s">
        <v>88</v>
      </c>
      <c r="EN4" s="742" t="s">
        <v>652</v>
      </c>
      <c r="EO4" s="742" t="s">
        <v>755</v>
      </c>
      <c r="EP4" s="742" t="s">
        <v>83</v>
      </c>
      <c r="EQ4" s="742" t="s">
        <v>84</v>
      </c>
      <c r="ER4" s="742" t="s">
        <v>85</v>
      </c>
      <c r="ES4" s="742" t="s">
        <v>86</v>
      </c>
      <c r="ET4" s="742" t="s">
        <v>117</v>
      </c>
      <c r="EU4" s="742" t="s">
        <v>87</v>
      </c>
      <c r="EV4" s="742" t="s">
        <v>88</v>
      </c>
      <c r="EW4" s="742" t="s">
        <v>652</v>
      </c>
      <c r="EX4" s="742" t="s">
        <v>755</v>
      </c>
      <c r="EY4" s="742" t="s">
        <v>83</v>
      </c>
      <c r="EZ4" s="742" t="s">
        <v>84</v>
      </c>
      <c r="FA4" s="742" t="s">
        <v>85</v>
      </c>
      <c r="FB4" s="742" t="s">
        <v>86</v>
      </c>
      <c r="FC4" s="742" t="s">
        <v>117</v>
      </c>
      <c r="FD4" s="742" t="s">
        <v>87</v>
      </c>
      <c r="FE4" s="742" t="s">
        <v>88</v>
      </c>
      <c r="FF4" s="742" t="s">
        <v>652</v>
      </c>
      <c r="FG4" s="742" t="s">
        <v>755</v>
      </c>
      <c r="FH4" s="742" t="s">
        <v>83</v>
      </c>
      <c r="FI4" s="742" t="s">
        <v>84</v>
      </c>
      <c r="FJ4" s="742" t="s">
        <v>85</v>
      </c>
      <c r="FK4" s="742" t="s">
        <v>86</v>
      </c>
      <c r="FL4" s="742" t="s">
        <v>117</v>
      </c>
      <c r="FM4" s="742" t="s">
        <v>87</v>
      </c>
      <c r="FN4" s="742" t="s">
        <v>88</v>
      </c>
      <c r="FO4" s="742" t="s">
        <v>652</v>
      </c>
      <c r="FP4" s="742" t="s">
        <v>755</v>
      </c>
      <c r="FQ4" s="742" t="s">
        <v>83</v>
      </c>
      <c r="FR4" s="742" t="s">
        <v>84</v>
      </c>
      <c r="FS4" s="742" t="s">
        <v>85</v>
      </c>
      <c r="FT4" s="742" t="s">
        <v>86</v>
      </c>
      <c r="FU4" s="742" t="s">
        <v>117</v>
      </c>
      <c r="FV4" s="742" t="s">
        <v>87</v>
      </c>
      <c r="FW4" s="742" t="s">
        <v>88</v>
      </c>
      <c r="FX4" s="742" t="s">
        <v>652</v>
      </c>
      <c r="FY4" s="742" t="s">
        <v>755</v>
      </c>
      <c r="FZ4" s="742" t="s">
        <v>83</v>
      </c>
      <c r="GA4" s="742" t="s">
        <v>84</v>
      </c>
      <c r="GB4" s="742" t="s">
        <v>85</v>
      </c>
      <c r="GC4" s="742" t="s">
        <v>86</v>
      </c>
      <c r="GD4" s="742" t="s">
        <v>117</v>
      </c>
      <c r="GE4" s="742" t="s">
        <v>87</v>
      </c>
      <c r="GF4" s="742" t="s">
        <v>88</v>
      </c>
      <c r="GG4" s="742" t="s">
        <v>652</v>
      </c>
      <c r="GH4" s="742" t="s">
        <v>755</v>
      </c>
      <c r="GI4" s="742" t="s">
        <v>83</v>
      </c>
      <c r="GJ4" s="742" t="s">
        <v>84</v>
      </c>
      <c r="GK4" s="742" t="s">
        <v>85</v>
      </c>
      <c r="GL4" s="742" t="s">
        <v>86</v>
      </c>
      <c r="GM4" s="742" t="s">
        <v>117</v>
      </c>
      <c r="GN4" s="742" t="s">
        <v>87</v>
      </c>
      <c r="GO4" s="742" t="s">
        <v>88</v>
      </c>
      <c r="GP4" s="742" t="s">
        <v>652</v>
      </c>
      <c r="GQ4" s="742" t="s">
        <v>755</v>
      </c>
      <c r="GR4" s="742" t="s">
        <v>83</v>
      </c>
      <c r="GS4" s="742" t="s">
        <v>84</v>
      </c>
      <c r="GT4" s="742" t="s">
        <v>85</v>
      </c>
      <c r="GU4" s="742" t="s">
        <v>86</v>
      </c>
      <c r="GV4" s="742" t="s">
        <v>117</v>
      </c>
      <c r="GW4" s="742" t="s">
        <v>87</v>
      </c>
      <c r="GX4" s="742" t="s">
        <v>88</v>
      </c>
      <c r="GY4" s="742" t="s">
        <v>652</v>
      </c>
      <c r="GZ4" s="742" t="s">
        <v>755</v>
      </c>
      <c r="HA4" s="742" t="s">
        <v>83</v>
      </c>
      <c r="HB4" s="742" t="s">
        <v>84</v>
      </c>
      <c r="HC4" s="742" t="s">
        <v>85</v>
      </c>
      <c r="HD4" s="742" t="s">
        <v>86</v>
      </c>
      <c r="HE4" s="742" t="s">
        <v>117</v>
      </c>
      <c r="HF4" s="742" t="s">
        <v>87</v>
      </c>
      <c r="HG4" s="742" t="s">
        <v>88</v>
      </c>
      <c r="HH4" s="742" t="s">
        <v>652</v>
      </c>
      <c r="HI4" s="742" t="s">
        <v>755</v>
      </c>
      <c r="HJ4" s="742" t="s">
        <v>83</v>
      </c>
      <c r="HK4" s="742" t="s">
        <v>84</v>
      </c>
      <c r="HL4" s="742" t="s">
        <v>85</v>
      </c>
      <c r="HM4" s="742" t="s">
        <v>86</v>
      </c>
      <c r="HN4" s="742" t="s">
        <v>117</v>
      </c>
      <c r="HO4" s="742" t="s">
        <v>87</v>
      </c>
      <c r="HP4" s="742" t="s">
        <v>88</v>
      </c>
      <c r="HQ4" s="742" t="s">
        <v>652</v>
      </c>
      <c r="HR4" s="742" t="s">
        <v>755</v>
      </c>
      <c r="HS4" s="742" t="s">
        <v>83</v>
      </c>
      <c r="HT4" s="742" t="s">
        <v>84</v>
      </c>
      <c r="HU4" s="742" t="s">
        <v>85</v>
      </c>
      <c r="HV4" s="742" t="s">
        <v>86</v>
      </c>
      <c r="HW4" s="742" t="s">
        <v>117</v>
      </c>
      <c r="HX4" s="742" t="s">
        <v>87</v>
      </c>
      <c r="HY4" s="742" t="s">
        <v>88</v>
      </c>
      <c r="HZ4" s="742" t="s">
        <v>652</v>
      </c>
      <c r="IA4" s="742" t="s">
        <v>755</v>
      </c>
    </row>
    <row r="5" spans="1:235" x14ac:dyDescent="0.2">
      <c r="A5" s="786" t="s">
        <v>298</v>
      </c>
      <c r="B5" s="771">
        <v>646523</v>
      </c>
      <c r="C5" s="771">
        <v>660288</v>
      </c>
      <c r="D5" s="793">
        <v>675857</v>
      </c>
      <c r="E5" s="793">
        <v>696481</v>
      </c>
      <c r="F5" s="772">
        <v>681371</v>
      </c>
      <c r="G5" s="772">
        <v>688351</v>
      </c>
      <c r="H5" s="772">
        <v>690210</v>
      </c>
      <c r="I5" s="772">
        <v>888355</v>
      </c>
      <c r="J5" s="772">
        <v>951256</v>
      </c>
      <c r="K5" s="771">
        <v>4890</v>
      </c>
      <c r="L5" s="771">
        <v>6628</v>
      </c>
      <c r="M5" s="793">
        <v>5030</v>
      </c>
      <c r="N5" s="793">
        <v>4328</v>
      </c>
      <c r="O5" s="794">
        <v>4490</v>
      </c>
      <c r="P5" s="794">
        <v>4436</v>
      </c>
      <c r="Q5" s="794">
        <v>5029</v>
      </c>
      <c r="R5" s="794">
        <v>6335</v>
      </c>
      <c r="S5" s="772">
        <v>9659</v>
      </c>
      <c r="T5" s="771">
        <v>287</v>
      </c>
      <c r="U5" s="771">
        <v>270</v>
      </c>
      <c r="V5" s="793">
        <v>375</v>
      </c>
      <c r="W5" s="793">
        <v>442</v>
      </c>
      <c r="X5" s="772">
        <v>529</v>
      </c>
      <c r="Y5" s="772">
        <v>489</v>
      </c>
      <c r="Z5" s="772">
        <v>344</v>
      </c>
      <c r="AA5" s="772">
        <v>398</v>
      </c>
      <c r="AB5" s="772">
        <v>710</v>
      </c>
      <c r="AC5" s="771">
        <v>693</v>
      </c>
      <c r="AD5" s="771">
        <v>454</v>
      </c>
      <c r="AE5" s="793">
        <v>601</v>
      </c>
      <c r="AF5" s="793">
        <v>796</v>
      </c>
      <c r="AG5" s="772">
        <v>1006</v>
      </c>
      <c r="AH5" s="772">
        <v>1182</v>
      </c>
      <c r="AI5" s="772">
        <v>1328</v>
      </c>
      <c r="AJ5" s="772">
        <v>1716</v>
      </c>
      <c r="AK5" s="772">
        <v>2614</v>
      </c>
      <c r="AL5" s="771">
        <v>1358</v>
      </c>
      <c r="AM5" s="771">
        <v>1125</v>
      </c>
      <c r="AN5" s="793">
        <v>986</v>
      </c>
      <c r="AO5" s="793">
        <v>951</v>
      </c>
      <c r="AP5" s="772">
        <v>1051</v>
      </c>
      <c r="AQ5" s="772">
        <v>900</v>
      </c>
      <c r="AR5" s="772">
        <v>789</v>
      </c>
      <c r="AS5" s="772">
        <v>1010</v>
      </c>
      <c r="AT5" s="772">
        <v>1627</v>
      </c>
      <c r="AU5" s="771">
        <v>17094</v>
      </c>
      <c r="AV5" s="771">
        <v>14937</v>
      </c>
      <c r="AW5" s="793">
        <v>13135</v>
      </c>
      <c r="AX5" s="793">
        <v>13131</v>
      </c>
      <c r="AY5" s="772">
        <v>10218</v>
      </c>
      <c r="AZ5" s="772">
        <v>10600</v>
      </c>
      <c r="BA5" s="772">
        <v>11509</v>
      </c>
      <c r="BB5" s="772">
        <v>13610</v>
      </c>
      <c r="BC5" s="772">
        <v>17741</v>
      </c>
      <c r="BD5" s="771">
        <v>724</v>
      </c>
      <c r="BE5" s="771">
        <v>643</v>
      </c>
      <c r="BF5" s="793">
        <v>692</v>
      </c>
      <c r="BG5" s="793">
        <v>670</v>
      </c>
      <c r="BH5" s="772">
        <v>748</v>
      </c>
      <c r="BI5" s="772">
        <v>1036</v>
      </c>
      <c r="BJ5" s="772">
        <v>1285</v>
      </c>
      <c r="BK5" s="772">
        <v>1875</v>
      </c>
      <c r="BL5" s="772">
        <v>3166</v>
      </c>
      <c r="BM5" s="771">
        <v>319</v>
      </c>
      <c r="BN5" s="771">
        <v>271</v>
      </c>
      <c r="BO5" s="793">
        <v>395</v>
      </c>
      <c r="BP5" s="793">
        <v>452</v>
      </c>
      <c r="BQ5" s="772">
        <v>797</v>
      </c>
      <c r="BR5" s="772">
        <v>943</v>
      </c>
      <c r="BS5" s="772">
        <v>1252</v>
      </c>
      <c r="BT5" s="772">
        <v>1844</v>
      </c>
      <c r="BU5" s="772">
        <v>2762</v>
      </c>
      <c r="BV5" s="771">
        <v>15</v>
      </c>
      <c r="BW5" s="771">
        <v>23</v>
      </c>
      <c r="BX5" s="793">
        <v>75</v>
      </c>
      <c r="BY5" s="793">
        <v>123</v>
      </c>
      <c r="BZ5" s="771">
        <v>144</v>
      </c>
      <c r="CA5" s="771">
        <v>229</v>
      </c>
      <c r="CB5" s="771">
        <v>272</v>
      </c>
      <c r="CC5" s="771">
        <v>402</v>
      </c>
      <c r="CD5" s="772">
        <v>678</v>
      </c>
      <c r="CE5" s="771">
        <v>2600</v>
      </c>
      <c r="CF5" s="771">
        <v>2349</v>
      </c>
      <c r="CG5" s="793">
        <v>2290</v>
      </c>
      <c r="CH5" s="793">
        <v>2438</v>
      </c>
      <c r="CI5" s="772">
        <v>2722</v>
      </c>
      <c r="CJ5" s="772">
        <v>2816</v>
      </c>
      <c r="CK5" s="772">
        <v>2893</v>
      </c>
      <c r="CL5" s="772">
        <v>4313</v>
      </c>
      <c r="CM5" s="772">
        <v>6335</v>
      </c>
      <c r="CN5" s="771">
        <v>633</v>
      </c>
      <c r="CO5" s="771">
        <v>1031</v>
      </c>
      <c r="CP5" s="793">
        <v>1020</v>
      </c>
      <c r="CQ5" s="793">
        <v>965</v>
      </c>
      <c r="CR5" s="772">
        <v>909</v>
      </c>
      <c r="CS5" s="772">
        <v>967</v>
      </c>
      <c r="CT5" s="772">
        <v>1035</v>
      </c>
      <c r="CU5" s="772">
        <v>1079</v>
      </c>
      <c r="CV5" s="772">
        <v>1240</v>
      </c>
      <c r="CW5" s="771">
        <v>5705</v>
      </c>
      <c r="CX5" s="771">
        <v>9571</v>
      </c>
      <c r="CY5" s="793">
        <v>10160</v>
      </c>
      <c r="CZ5" s="793">
        <v>11083</v>
      </c>
      <c r="DA5" s="772">
        <v>10744</v>
      </c>
      <c r="DB5" s="772">
        <v>11448</v>
      </c>
      <c r="DC5" s="772">
        <v>11904</v>
      </c>
      <c r="DD5" s="772">
        <v>15308</v>
      </c>
      <c r="DE5" s="772">
        <v>26164</v>
      </c>
      <c r="DF5" s="771">
        <v>11499</v>
      </c>
      <c r="DG5" s="771">
        <v>10793</v>
      </c>
      <c r="DH5" s="793">
        <v>10094</v>
      </c>
      <c r="DI5" s="793">
        <v>10059</v>
      </c>
      <c r="DJ5" s="771">
        <v>10816</v>
      </c>
      <c r="DK5" s="771">
        <v>10555</v>
      </c>
      <c r="DL5" s="771">
        <v>10379</v>
      </c>
      <c r="DM5" s="771">
        <v>13916</v>
      </c>
      <c r="DN5" s="772">
        <v>19394</v>
      </c>
      <c r="DO5" s="771">
        <v>816</v>
      </c>
      <c r="DP5" s="771">
        <v>711</v>
      </c>
      <c r="DQ5" s="793">
        <v>1071</v>
      </c>
      <c r="DR5" s="793">
        <v>1261</v>
      </c>
      <c r="DS5" s="772">
        <v>1395</v>
      </c>
      <c r="DT5" s="772">
        <v>1852</v>
      </c>
      <c r="DU5" s="772">
        <v>2035</v>
      </c>
      <c r="DV5" s="772">
        <v>2722</v>
      </c>
      <c r="DW5" s="772">
        <v>4062</v>
      </c>
      <c r="DX5" s="771">
        <v>2359</v>
      </c>
      <c r="DY5" s="771">
        <v>2046</v>
      </c>
      <c r="DZ5" s="793">
        <v>2026</v>
      </c>
      <c r="EA5" s="793">
        <v>2118</v>
      </c>
      <c r="EB5" s="772">
        <v>2407</v>
      </c>
      <c r="EC5" s="772">
        <v>2550</v>
      </c>
      <c r="ED5" s="772">
        <v>2649</v>
      </c>
      <c r="EE5" s="772">
        <v>3763</v>
      </c>
      <c r="EF5" s="772">
        <v>7048</v>
      </c>
      <c r="EG5" s="771">
        <v>7763</v>
      </c>
      <c r="EH5" s="771">
        <v>7116</v>
      </c>
      <c r="EI5" s="793">
        <v>7546</v>
      </c>
      <c r="EJ5" s="793">
        <v>7860</v>
      </c>
      <c r="EK5" s="772">
        <v>8545</v>
      </c>
      <c r="EL5" s="772">
        <v>14838</v>
      </c>
      <c r="EM5" s="772">
        <v>15293</v>
      </c>
      <c r="EN5" s="772">
        <v>19897</v>
      </c>
      <c r="EO5" s="772">
        <v>30566</v>
      </c>
      <c r="EP5" s="771">
        <v>2258</v>
      </c>
      <c r="EQ5" s="771">
        <v>2269</v>
      </c>
      <c r="ER5" s="793">
        <v>2579</v>
      </c>
      <c r="ES5" s="793">
        <v>3326</v>
      </c>
      <c r="ET5" s="772">
        <v>3708</v>
      </c>
      <c r="EU5" s="772">
        <v>4011</v>
      </c>
      <c r="EV5" s="772">
        <v>4240</v>
      </c>
      <c r="EW5" s="772">
        <v>5211</v>
      </c>
      <c r="EX5" s="772">
        <v>8180</v>
      </c>
      <c r="EY5" s="771">
        <v>17</v>
      </c>
      <c r="EZ5" s="771">
        <v>133</v>
      </c>
      <c r="FA5" s="793">
        <v>298</v>
      </c>
      <c r="FB5" s="793">
        <v>328</v>
      </c>
      <c r="FC5" s="772">
        <v>496</v>
      </c>
      <c r="FD5" s="772">
        <v>528</v>
      </c>
      <c r="FE5" s="772">
        <v>515</v>
      </c>
      <c r="FF5" s="772">
        <v>544</v>
      </c>
      <c r="FG5" s="772">
        <v>1032</v>
      </c>
      <c r="FH5" s="771">
        <v>12648</v>
      </c>
      <c r="FI5" s="771">
        <v>10909</v>
      </c>
      <c r="FJ5" s="793">
        <v>10312</v>
      </c>
      <c r="FK5" s="793">
        <v>9833</v>
      </c>
      <c r="FL5" s="772">
        <v>7854</v>
      </c>
      <c r="FM5" s="772">
        <v>7500</v>
      </c>
      <c r="FN5" s="772">
        <v>7394</v>
      </c>
      <c r="FO5" s="772">
        <v>8692</v>
      </c>
      <c r="FP5" s="772">
        <v>12078</v>
      </c>
      <c r="FQ5" s="771">
        <v>592</v>
      </c>
      <c r="FR5" s="771">
        <v>574</v>
      </c>
      <c r="FS5" s="793">
        <v>628</v>
      </c>
      <c r="FT5" s="793">
        <v>545</v>
      </c>
      <c r="FU5" s="772">
        <v>430</v>
      </c>
      <c r="FV5" s="772">
        <v>445</v>
      </c>
      <c r="FW5" s="772">
        <v>493</v>
      </c>
      <c r="FX5" s="772">
        <v>753</v>
      </c>
      <c r="FY5" s="772">
        <v>1043</v>
      </c>
      <c r="FZ5" s="771">
        <v>11658</v>
      </c>
      <c r="GA5" s="771">
        <v>11456</v>
      </c>
      <c r="GB5" s="793">
        <v>12996</v>
      </c>
      <c r="GC5" s="793">
        <v>15319</v>
      </c>
      <c r="GD5" s="772">
        <v>16046</v>
      </c>
      <c r="GE5" s="772">
        <v>17261</v>
      </c>
      <c r="GF5" s="772">
        <v>18970</v>
      </c>
      <c r="GG5" s="772">
        <v>29559</v>
      </c>
      <c r="GH5" s="772">
        <v>46647</v>
      </c>
      <c r="GI5" s="771">
        <v>575</v>
      </c>
      <c r="GJ5" s="771">
        <v>736</v>
      </c>
      <c r="GK5" s="793">
        <v>728</v>
      </c>
      <c r="GL5" s="793">
        <v>1003</v>
      </c>
      <c r="GM5" s="772">
        <v>2511</v>
      </c>
      <c r="GN5" s="772">
        <v>2376</v>
      </c>
      <c r="GO5" s="772">
        <v>2792</v>
      </c>
      <c r="GP5" s="772">
        <v>3424</v>
      </c>
      <c r="GQ5" s="772">
        <v>5565</v>
      </c>
      <c r="GR5" s="771">
        <v>708</v>
      </c>
      <c r="GS5" s="771">
        <v>1111</v>
      </c>
      <c r="GT5" s="793">
        <v>939</v>
      </c>
      <c r="GU5" s="793">
        <v>822</v>
      </c>
      <c r="GV5" s="772">
        <v>948</v>
      </c>
      <c r="GW5" s="772">
        <v>962</v>
      </c>
      <c r="GX5" s="772">
        <v>965</v>
      </c>
      <c r="GY5" s="772">
        <v>1240</v>
      </c>
      <c r="GZ5" s="772">
        <v>2506</v>
      </c>
      <c r="HA5" s="771">
        <v>3420</v>
      </c>
      <c r="HB5" s="771">
        <v>3115</v>
      </c>
      <c r="HC5" s="793">
        <v>2998</v>
      </c>
      <c r="HD5" s="793">
        <v>2512</v>
      </c>
      <c r="HE5" s="772">
        <v>2793</v>
      </c>
      <c r="HF5" s="772">
        <v>2636</v>
      </c>
      <c r="HG5" s="772">
        <v>2954</v>
      </c>
      <c r="HH5" s="772">
        <v>4556</v>
      </c>
      <c r="HI5" s="772">
        <v>7752</v>
      </c>
      <c r="HJ5" s="771">
        <v>88631</v>
      </c>
      <c r="HK5" s="771">
        <v>88271</v>
      </c>
      <c r="HL5" s="793">
        <v>86974</v>
      </c>
      <c r="HM5" s="793">
        <v>90365</v>
      </c>
      <c r="HN5" s="793">
        <v>91307</v>
      </c>
      <c r="HO5" s="793">
        <v>100560</v>
      </c>
      <c r="HP5" s="793">
        <v>106319</v>
      </c>
      <c r="HQ5" s="793">
        <v>142167</v>
      </c>
      <c r="HR5" s="772">
        <v>218569</v>
      </c>
      <c r="HS5" s="771">
        <v>735154</v>
      </c>
      <c r="HT5" s="793">
        <v>748559</v>
      </c>
      <c r="HU5" s="793">
        <v>762831</v>
      </c>
      <c r="HV5" s="793">
        <v>786846</v>
      </c>
      <c r="HW5" s="793">
        <v>772678</v>
      </c>
      <c r="HX5" s="793">
        <v>788911</v>
      </c>
      <c r="HY5" s="793">
        <v>796529</v>
      </c>
      <c r="HZ5" s="793">
        <v>1030522</v>
      </c>
      <c r="IA5" s="772">
        <v>1169825</v>
      </c>
    </row>
    <row r="6" spans="1:235" x14ac:dyDescent="0.2">
      <c r="A6" s="787" t="s">
        <v>299</v>
      </c>
      <c r="B6" s="773">
        <v>55628</v>
      </c>
      <c r="C6" s="773">
        <v>49723</v>
      </c>
      <c r="D6" s="795">
        <v>44568</v>
      </c>
      <c r="E6" s="795">
        <v>36631</v>
      </c>
      <c r="F6" s="774">
        <v>29904</v>
      </c>
      <c r="G6" s="774">
        <v>32246</v>
      </c>
      <c r="H6" s="774">
        <v>33635</v>
      </c>
      <c r="I6" s="774">
        <v>29805</v>
      </c>
      <c r="J6" s="774">
        <v>360504</v>
      </c>
      <c r="K6" s="773">
        <v>1675</v>
      </c>
      <c r="L6" s="773">
        <v>1142</v>
      </c>
      <c r="M6" s="795">
        <v>868</v>
      </c>
      <c r="N6" s="795">
        <v>753</v>
      </c>
      <c r="O6" s="796">
        <v>479</v>
      </c>
      <c r="P6" s="796">
        <v>424</v>
      </c>
      <c r="Q6" s="796">
        <v>5</v>
      </c>
      <c r="R6" s="796">
        <v>12</v>
      </c>
      <c r="S6" s="774">
        <v>144</v>
      </c>
      <c r="T6" s="773">
        <v>35</v>
      </c>
      <c r="U6" s="773">
        <v>103</v>
      </c>
      <c r="V6" s="795">
        <v>108</v>
      </c>
      <c r="W6" s="795">
        <v>95</v>
      </c>
      <c r="X6" s="774">
        <v>1</v>
      </c>
      <c r="Y6" s="774">
        <v>0</v>
      </c>
      <c r="Z6" s="774">
        <v>0</v>
      </c>
      <c r="AA6" s="774">
        <v>0</v>
      </c>
      <c r="AB6" s="774">
        <v>3</v>
      </c>
      <c r="AC6" s="773">
        <v>149</v>
      </c>
      <c r="AD6" s="773">
        <v>280</v>
      </c>
      <c r="AE6" s="795">
        <v>313</v>
      </c>
      <c r="AF6" s="795">
        <v>158</v>
      </c>
      <c r="AG6" s="774">
        <v>61</v>
      </c>
      <c r="AH6" s="774">
        <v>69</v>
      </c>
      <c r="AI6" s="774">
        <v>38</v>
      </c>
      <c r="AJ6" s="774">
        <v>0</v>
      </c>
      <c r="AK6" s="774">
        <v>0</v>
      </c>
      <c r="AL6" s="773">
        <v>286</v>
      </c>
      <c r="AM6" s="773">
        <v>230</v>
      </c>
      <c r="AN6" s="795">
        <v>218</v>
      </c>
      <c r="AO6" s="795">
        <v>135</v>
      </c>
      <c r="AP6" s="774">
        <v>5</v>
      </c>
      <c r="AQ6" s="774">
        <v>1</v>
      </c>
      <c r="AR6" s="774">
        <v>1</v>
      </c>
      <c r="AS6" s="774">
        <v>20</v>
      </c>
      <c r="AT6" s="774">
        <v>18</v>
      </c>
      <c r="AU6" s="773">
        <v>3300</v>
      </c>
      <c r="AV6" s="773">
        <v>3110</v>
      </c>
      <c r="AW6" s="795">
        <v>2193</v>
      </c>
      <c r="AX6" s="795">
        <v>1666</v>
      </c>
      <c r="AY6" s="774">
        <v>2109</v>
      </c>
      <c r="AZ6" s="774">
        <v>1277</v>
      </c>
      <c r="BA6" s="774">
        <v>376</v>
      </c>
      <c r="BB6" s="774">
        <v>453</v>
      </c>
      <c r="BC6" s="774">
        <v>3103</v>
      </c>
      <c r="BD6" s="773">
        <v>142</v>
      </c>
      <c r="BE6" s="773">
        <v>200</v>
      </c>
      <c r="BF6" s="795">
        <v>262</v>
      </c>
      <c r="BG6" s="795">
        <v>87</v>
      </c>
      <c r="BH6" s="774">
        <v>98</v>
      </c>
      <c r="BI6" s="774">
        <v>0</v>
      </c>
      <c r="BJ6" s="774">
        <v>0</v>
      </c>
      <c r="BK6" s="774">
        <v>0</v>
      </c>
      <c r="BL6" s="774">
        <v>3</v>
      </c>
      <c r="BM6" s="773">
        <v>145</v>
      </c>
      <c r="BN6" s="773">
        <v>129</v>
      </c>
      <c r="BO6" s="795">
        <v>100</v>
      </c>
      <c r="BP6" s="795">
        <v>134</v>
      </c>
      <c r="BQ6" s="774">
        <v>0</v>
      </c>
      <c r="BR6" s="774">
        <v>3</v>
      </c>
      <c r="BS6" s="774">
        <v>0</v>
      </c>
      <c r="BT6" s="774">
        <v>0</v>
      </c>
      <c r="BU6" s="774">
        <v>4</v>
      </c>
      <c r="BV6" s="773">
        <v>21</v>
      </c>
      <c r="BW6" s="773">
        <v>18</v>
      </c>
      <c r="BX6" s="795">
        <v>26</v>
      </c>
      <c r="BY6" s="795">
        <v>23</v>
      </c>
      <c r="BZ6" s="773">
        <v>34</v>
      </c>
      <c r="CA6" s="773">
        <v>0</v>
      </c>
      <c r="CB6" s="773">
        <v>0</v>
      </c>
      <c r="CC6" s="773">
        <v>77</v>
      </c>
      <c r="CD6" s="774">
        <v>210</v>
      </c>
      <c r="CE6" s="773">
        <v>260</v>
      </c>
      <c r="CF6" s="773">
        <v>362</v>
      </c>
      <c r="CG6" s="795">
        <v>389</v>
      </c>
      <c r="CH6" s="795">
        <v>295</v>
      </c>
      <c r="CI6" s="774">
        <v>382</v>
      </c>
      <c r="CJ6" s="774">
        <v>384</v>
      </c>
      <c r="CK6" s="774">
        <v>508</v>
      </c>
      <c r="CL6" s="774">
        <v>287</v>
      </c>
      <c r="CM6" s="774">
        <v>329</v>
      </c>
      <c r="CN6" s="773">
        <v>773</v>
      </c>
      <c r="CO6" s="773">
        <v>462</v>
      </c>
      <c r="CP6" s="795">
        <v>284</v>
      </c>
      <c r="CQ6" s="795">
        <v>212</v>
      </c>
      <c r="CR6" s="774">
        <v>186</v>
      </c>
      <c r="CS6" s="774">
        <v>106</v>
      </c>
      <c r="CT6" s="774">
        <v>45</v>
      </c>
      <c r="CU6" s="774">
        <v>74</v>
      </c>
      <c r="CV6" s="774">
        <v>173</v>
      </c>
      <c r="CW6" s="773">
        <v>869</v>
      </c>
      <c r="CX6" s="773">
        <v>947</v>
      </c>
      <c r="CY6" s="795">
        <v>1066</v>
      </c>
      <c r="CZ6" s="795">
        <v>1082</v>
      </c>
      <c r="DA6" s="774">
        <v>1383</v>
      </c>
      <c r="DB6" s="774">
        <v>1262</v>
      </c>
      <c r="DC6" s="774">
        <v>550</v>
      </c>
      <c r="DD6" s="774">
        <v>1067</v>
      </c>
      <c r="DE6" s="774">
        <v>455</v>
      </c>
      <c r="DF6" s="773">
        <v>526</v>
      </c>
      <c r="DG6" s="773">
        <v>401</v>
      </c>
      <c r="DH6" s="795">
        <v>320</v>
      </c>
      <c r="DI6" s="795">
        <v>366</v>
      </c>
      <c r="DJ6" s="773">
        <v>305</v>
      </c>
      <c r="DK6" s="773">
        <v>106</v>
      </c>
      <c r="DL6" s="773">
        <v>745</v>
      </c>
      <c r="DM6" s="773">
        <v>475</v>
      </c>
      <c r="DN6" s="774">
        <v>1138</v>
      </c>
      <c r="DO6" s="773">
        <v>91</v>
      </c>
      <c r="DP6" s="773">
        <v>333</v>
      </c>
      <c r="DQ6" s="795">
        <v>228</v>
      </c>
      <c r="DR6" s="795">
        <v>134</v>
      </c>
      <c r="DS6" s="774">
        <v>193</v>
      </c>
      <c r="DT6" s="774">
        <v>201</v>
      </c>
      <c r="DU6" s="774">
        <v>121</v>
      </c>
      <c r="DV6" s="774">
        <v>156</v>
      </c>
      <c r="DW6" s="774">
        <v>661</v>
      </c>
      <c r="DX6" s="773">
        <v>210</v>
      </c>
      <c r="DY6" s="773">
        <v>248</v>
      </c>
      <c r="DZ6" s="795">
        <v>311</v>
      </c>
      <c r="EA6" s="795">
        <v>304</v>
      </c>
      <c r="EB6" s="774">
        <v>369</v>
      </c>
      <c r="EC6" s="774">
        <v>350</v>
      </c>
      <c r="ED6" s="774">
        <v>419</v>
      </c>
      <c r="EE6" s="774">
        <v>480</v>
      </c>
      <c r="EF6" s="774">
        <v>1</v>
      </c>
      <c r="EG6" s="773">
        <v>1020</v>
      </c>
      <c r="EH6" s="773">
        <v>1397</v>
      </c>
      <c r="EI6" s="795">
        <v>1175</v>
      </c>
      <c r="EJ6" s="795">
        <v>1303</v>
      </c>
      <c r="EK6" s="774">
        <v>1440</v>
      </c>
      <c r="EL6" s="774">
        <v>46</v>
      </c>
      <c r="EM6" s="774">
        <v>31</v>
      </c>
      <c r="EN6" s="774">
        <v>25</v>
      </c>
      <c r="EO6" s="774">
        <v>255</v>
      </c>
      <c r="EP6" s="773">
        <v>7</v>
      </c>
      <c r="EQ6" s="773">
        <v>15</v>
      </c>
      <c r="ER6" s="795">
        <v>53</v>
      </c>
      <c r="ES6" s="795">
        <v>42</v>
      </c>
      <c r="ET6" s="774">
        <v>18</v>
      </c>
      <c r="EU6" s="774">
        <v>1</v>
      </c>
      <c r="EV6" s="774">
        <v>0</v>
      </c>
      <c r="EW6" s="774">
        <v>6</v>
      </c>
      <c r="EX6" s="774">
        <v>169</v>
      </c>
      <c r="EY6" s="773">
        <v>20</v>
      </c>
      <c r="EZ6" s="773">
        <v>70</v>
      </c>
      <c r="FA6" s="795">
        <v>110</v>
      </c>
      <c r="FB6" s="795">
        <v>86</v>
      </c>
      <c r="FC6" s="774">
        <v>73</v>
      </c>
      <c r="FD6" s="774">
        <v>99</v>
      </c>
      <c r="FE6" s="774">
        <v>40</v>
      </c>
      <c r="FF6" s="774">
        <v>67</v>
      </c>
      <c r="FG6" s="774">
        <v>11</v>
      </c>
      <c r="FH6" s="773">
        <v>3085</v>
      </c>
      <c r="FI6" s="773">
        <v>3541</v>
      </c>
      <c r="FJ6" s="795">
        <v>1620</v>
      </c>
      <c r="FK6" s="795">
        <v>434</v>
      </c>
      <c r="FL6" s="774">
        <v>658</v>
      </c>
      <c r="FM6" s="774">
        <v>644</v>
      </c>
      <c r="FN6" s="774">
        <v>447</v>
      </c>
      <c r="FO6" s="774">
        <v>529</v>
      </c>
      <c r="FP6" s="774">
        <v>1144</v>
      </c>
      <c r="FQ6" s="773">
        <v>110</v>
      </c>
      <c r="FR6" s="773">
        <v>91</v>
      </c>
      <c r="FS6" s="795">
        <v>58</v>
      </c>
      <c r="FT6" s="795">
        <v>79</v>
      </c>
      <c r="FU6" s="774">
        <v>74</v>
      </c>
      <c r="FV6" s="774">
        <v>111</v>
      </c>
      <c r="FW6" s="774">
        <v>77</v>
      </c>
      <c r="FX6" s="774">
        <v>75</v>
      </c>
      <c r="FY6" s="774">
        <v>61</v>
      </c>
      <c r="FZ6" s="773">
        <v>1236</v>
      </c>
      <c r="GA6" s="773">
        <v>1751</v>
      </c>
      <c r="GB6" s="795">
        <v>1858</v>
      </c>
      <c r="GC6" s="795">
        <v>1494</v>
      </c>
      <c r="GD6" s="774">
        <v>1649</v>
      </c>
      <c r="GE6" s="774">
        <v>1454</v>
      </c>
      <c r="GF6" s="774">
        <v>1935</v>
      </c>
      <c r="GG6" s="774">
        <v>2053</v>
      </c>
      <c r="GH6" s="774">
        <v>6010</v>
      </c>
      <c r="GI6" s="773">
        <v>257</v>
      </c>
      <c r="GJ6" s="773">
        <v>397</v>
      </c>
      <c r="GK6" s="795">
        <v>526</v>
      </c>
      <c r="GL6" s="795">
        <v>596</v>
      </c>
      <c r="GM6" s="774">
        <v>11</v>
      </c>
      <c r="GN6" s="774">
        <v>31</v>
      </c>
      <c r="GO6" s="774">
        <v>19</v>
      </c>
      <c r="GP6" s="774">
        <v>72</v>
      </c>
      <c r="GQ6" s="774">
        <v>36</v>
      </c>
      <c r="GR6" s="773">
        <v>197</v>
      </c>
      <c r="GS6" s="773">
        <v>70</v>
      </c>
      <c r="GT6" s="795">
        <v>96</v>
      </c>
      <c r="GU6" s="795">
        <v>209</v>
      </c>
      <c r="GV6" s="774">
        <v>151</v>
      </c>
      <c r="GW6" s="774">
        <v>247</v>
      </c>
      <c r="GX6" s="774">
        <v>214</v>
      </c>
      <c r="GY6" s="774">
        <v>254</v>
      </c>
      <c r="GZ6" s="774">
        <v>350</v>
      </c>
      <c r="HA6" s="773">
        <v>597</v>
      </c>
      <c r="HB6" s="773">
        <v>366</v>
      </c>
      <c r="HC6" s="795">
        <v>158</v>
      </c>
      <c r="HD6" s="795">
        <v>81</v>
      </c>
      <c r="HE6" s="774">
        <v>0</v>
      </c>
      <c r="HF6" s="774">
        <v>38</v>
      </c>
      <c r="HG6" s="774">
        <v>0</v>
      </c>
      <c r="HH6" s="774">
        <v>0</v>
      </c>
      <c r="HI6" s="774">
        <v>151</v>
      </c>
      <c r="HJ6" s="773">
        <v>15011</v>
      </c>
      <c r="HK6" s="773">
        <v>15663</v>
      </c>
      <c r="HL6" s="795">
        <v>12340</v>
      </c>
      <c r="HM6" s="795">
        <v>9768</v>
      </c>
      <c r="HN6" s="795">
        <v>9679</v>
      </c>
      <c r="HO6" s="795">
        <v>6854</v>
      </c>
      <c r="HP6" s="795">
        <v>5571</v>
      </c>
      <c r="HQ6" s="795">
        <v>6182</v>
      </c>
      <c r="HR6" s="774">
        <v>14429</v>
      </c>
      <c r="HS6" s="773">
        <v>70639</v>
      </c>
      <c r="HT6" s="795">
        <v>65386</v>
      </c>
      <c r="HU6" s="795">
        <v>56908</v>
      </c>
      <c r="HV6" s="795">
        <v>46399</v>
      </c>
      <c r="HW6" s="795">
        <v>39583</v>
      </c>
      <c r="HX6" s="795">
        <v>39100</v>
      </c>
      <c r="HY6" s="795">
        <v>39206</v>
      </c>
      <c r="HZ6" s="795">
        <v>35987</v>
      </c>
      <c r="IA6" s="774">
        <v>374933</v>
      </c>
    </row>
    <row r="7" spans="1:235" x14ac:dyDescent="0.2">
      <c r="A7" s="787" t="s">
        <v>300</v>
      </c>
      <c r="B7" s="773">
        <v>28386</v>
      </c>
      <c r="C7" s="773">
        <v>20965</v>
      </c>
      <c r="D7" s="795">
        <v>19404</v>
      </c>
      <c r="E7" s="795">
        <v>14279</v>
      </c>
      <c r="F7" s="774">
        <v>13131</v>
      </c>
      <c r="G7" s="774">
        <v>13458</v>
      </c>
      <c r="H7" s="774">
        <v>9948</v>
      </c>
      <c r="I7" s="774">
        <v>15729</v>
      </c>
      <c r="J7" s="774">
        <v>38105</v>
      </c>
      <c r="K7" s="773">
        <v>1373</v>
      </c>
      <c r="L7" s="773">
        <v>193</v>
      </c>
      <c r="M7" s="795">
        <v>456</v>
      </c>
      <c r="N7" s="795">
        <v>603</v>
      </c>
      <c r="O7" s="796">
        <v>309</v>
      </c>
      <c r="P7" s="796">
        <v>246</v>
      </c>
      <c r="Q7" s="796">
        <v>1</v>
      </c>
      <c r="R7" s="796">
        <v>0</v>
      </c>
      <c r="S7" s="774">
        <v>12</v>
      </c>
      <c r="T7" s="773">
        <v>2</v>
      </c>
      <c r="U7" s="773">
        <v>40</v>
      </c>
      <c r="V7" s="795">
        <v>25</v>
      </c>
      <c r="W7" s="795">
        <v>34</v>
      </c>
      <c r="X7" s="774">
        <v>0</v>
      </c>
      <c r="Y7" s="774">
        <v>0</v>
      </c>
      <c r="Z7" s="774">
        <v>0</v>
      </c>
      <c r="AA7" s="774">
        <v>0</v>
      </c>
      <c r="AB7" s="774">
        <v>0</v>
      </c>
      <c r="AC7" s="773">
        <v>0</v>
      </c>
      <c r="AD7" s="773">
        <v>2</v>
      </c>
      <c r="AE7" s="795">
        <v>6</v>
      </c>
      <c r="AF7" s="795">
        <v>8</v>
      </c>
      <c r="AG7" s="774">
        <v>1</v>
      </c>
      <c r="AH7" s="774">
        <v>0</v>
      </c>
      <c r="AI7" s="774">
        <v>0</v>
      </c>
      <c r="AJ7" s="774">
        <v>0</v>
      </c>
      <c r="AK7" s="774">
        <v>0</v>
      </c>
      <c r="AL7" s="773">
        <v>64</v>
      </c>
      <c r="AM7" s="773">
        <v>43</v>
      </c>
      <c r="AN7" s="795">
        <v>51</v>
      </c>
      <c r="AO7" s="795">
        <v>41</v>
      </c>
      <c r="AP7" s="774">
        <v>0</v>
      </c>
      <c r="AQ7" s="774">
        <v>0</v>
      </c>
      <c r="AR7" s="774">
        <v>0</v>
      </c>
      <c r="AS7" s="774">
        <v>4</v>
      </c>
      <c r="AT7" s="774">
        <v>0</v>
      </c>
      <c r="AU7" s="773">
        <v>1264</v>
      </c>
      <c r="AV7" s="773">
        <v>928</v>
      </c>
      <c r="AW7" s="795">
        <v>1075</v>
      </c>
      <c r="AX7" s="795">
        <v>90</v>
      </c>
      <c r="AY7" s="774">
        <v>839</v>
      </c>
      <c r="AZ7" s="774">
        <v>244</v>
      </c>
      <c r="BA7" s="774">
        <v>2</v>
      </c>
      <c r="BB7" s="774">
        <v>28</v>
      </c>
      <c r="BC7" s="774">
        <v>0</v>
      </c>
      <c r="BD7" s="773">
        <v>84</v>
      </c>
      <c r="BE7" s="773">
        <v>55</v>
      </c>
      <c r="BF7" s="795">
        <v>55</v>
      </c>
      <c r="BG7" s="795">
        <v>53</v>
      </c>
      <c r="BH7" s="774">
        <v>14</v>
      </c>
      <c r="BI7" s="774">
        <v>0</v>
      </c>
      <c r="BJ7" s="774">
        <v>0</v>
      </c>
      <c r="BK7" s="774">
        <v>0</v>
      </c>
      <c r="BL7" s="774">
        <v>5</v>
      </c>
      <c r="BM7" s="773">
        <v>78</v>
      </c>
      <c r="BN7" s="773">
        <v>112</v>
      </c>
      <c r="BO7" s="795">
        <v>33</v>
      </c>
      <c r="BP7" s="795">
        <v>32</v>
      </c>
      <c r="BQ7" s="774">
        <v>0</v>
      </c>
      <c r="BR7" s="774">
        <v>0</v>
      </c>
      <c r="BS7" s="774">
        <v>0</v>
      </c>
      <c r="BT7" s="774">
        <v>0</v>
      </c>
      <c r="BU7" s="774">
        <v>3</v>
      </c>
      <c r="BV7" s="773">
        <v>12</v>
      </c>
      <c r="BW7" s="773">
        <v>26</v>
      </c>
      <c r="BX7" s="795">
        <v>19</v>
      </c>
      <c r="BY7" s="795">
        <v>7</v>
      </c>
      <c r="BZ7" s="773">
        <v>2</v>
      </c>
      <c r="CA7" s="773">
        <v>0</v>
      </c>
      <c r="CB7" s="773">
        <v>0</v>
      </c>
      <c r="CC7" s="773">
        <v>8</v>
      </c>
      <c r="CD7" s="774">
        <v>80</v>
      </c>
      <c r="CE7" s="773">
        <v>201</v>
      </c>
      <c r="CF7" s="773">
        <v>213</v>
      </c>
      <c r="CG7" s="795">
        <v>191</v>
      </c>
      <c r="CH7" s="795">
        <v>127</v>
      </c>
      <c r="CI7" s="774">
        <v>146</v>
      </c>
      <c r="CJ7" s="774">
        <v>36</v>
      </c>
      <c r="CK7" s="774">
        <v>3</v>
      </c>
      <c r="CL7" s="774">
        <v>368</v>
      </c>
      <c r="CM7" s="774">
        <v>549</v>
      </c>
      <c r="CN7" s="773">
        <v>217</v>
      </c>
      <c r="CO7" s="773">
        <v>264</v>
      </c>
      <c r="CP7" s="795">
        <v>66</v>
      </c>
      <c r="CQ7" s="795">
        <v>44</v>
      </c>
      <c r="CR7" s="774">
        <v>72</v>
      </c>
      <c r="CS7" s="774">
        <v>22</v>
      </c>
      <c r="CT7" s="774">
        <v>5</v>
      </c>
      <c r="CU7" s="774">
        <v>9</v>
      </c>
      <c r="CV7" s="774">
        <v>156</v>
      </c>
      <c r="CW7" s="773">
        <v>250</v>
      </c>
      <c r="CX7" s="773">
        <v>512</v>
      </c>
      <c r="CY7" s="795">
        <v>585</v>
      </c>
      <c r="CZ7" s="795">
        <v>256</v>
      </c>
      <c r="DA7" s="774">
        <v>162</v>
      </c>
      <c r="DB7" s="774">
        <v>112</v>
      </c>
      <c r="DC7" s="774">
        <v>55</v>
      </c>
      <c r="DD7" s="774">
        <v>264</v>
      </c>
      <c r="DE7" s="774">
        <v>139</v>
      </c>
      <c r="DF7" s="773">
        <v>571</v>
      </c>
      <c r="DG7" s="773">
        <v>345</v>
      </c>
      <c r="DH7" s="795">
        <v>187</v>
      </c>
      <c r="DI7" s="795">
        <v>105</v>
      </c>
      <c r="DJ7" s="773">
        <v>89</v>
      </c>
      <c r="DK7" s="773">
        <v>7</v>
      </c>
      <c r="DL7" s="773">
        <v>74</v>
      </c>
      <c r="DM7" s="773">
        <v>123</v>
      </c>
      <c r="DN7" s="774">
        <v>1185</v>
      </c>
      <c r="DO7" s="773">
        <v>11</v>
      </c>
      <c r="DP7" s="773">
        <v>130</v>
      </c>
      <c r="DQ7" s="795">
        <v>54</v>
      </c>
      <c r="DR7" s="795">
        <v>41</v>
      </c>
      <c r="DS7" s="774">
        <v>35</v>
      </c>
      <c r="DT7" s="774">
        <v>26</v>
      </c>
      <c r="DU7" s="774">
        <v>9</v>
      </c>
      <c r="DV7" s="774">
        <v>8</v>
      </c>
      <c r="DW7" s="774">
        <v>62</v>
      </c>
      <c r="DX7" s="773">
        <v>81</v>
      </c>
      <c r="DY7" s="773">
        <v>121</v>
      </c>
      <c r="DZ7" s="795">
        <v>97</v>
      </c>
      <c r="EA7" s="795">
        <v>147</v>
      </c>
      <c r="EB7" s="774">
        <v>86</v>
      </c>
      <c r="EC7" s="774">
        <v>50</v>
      </c>
      <c r="ED7" s="774">
        <v>123</v>
      </c>
      <c r="EE7" s="774">
        <v>87</v>
      </c>
      <c r="EF7" s="774">
        <v>0</v>
      </c>
      <c r="EG7" s="773">
        <v>112</v>
      </c>
      <c r="EH7" s="773">
        <v>273</v>
      </c>
      <c r="EI7" s="795">
        <v>174</v>
      </c>
      <c r="EJ7" s="795">
        <v>443</v>
      </c>
      <c r="EK7" s="774">
        <v>166</v>
      </c>
      <c r="EL7" s="774">
        <v>10</v>
      </c>
      <c r="EM7" s="774">
        <v>12</v>
      </c>
      <c r="EN7" s="774">
        <v>0</v>
      </c>
      <c r="EO7" s="774">
        <v>4</v>
      </c>
      <c r="EP7" s="773">
        <v>0</v>
      </c>
      <c r="EQ7" s="773">
        <v>6</v>
      </c>
      <c r="ER7" s="795">
        <v>9</v>
      </c>
      <c r="ES7" s="795">
        <v>12</v>
      </c>
      <c r="ET7" s="774">
        <v>0</v>
      </c>
      <c r="EU7" s="774">
        <v>0</v>
      </c>
      <c r="EV7" s="774">
        <v>0</v>
      </c>
      <c r="EW7" s="774">
        <v>1</v>
      </c>
      <c r="EX7" s="774">
        <v>8</v>
      </c>
      <c r="EY7" s="773">
        <v>49</v>
      </c>
      <c r="EZ7" s="773">
        <v>125</v>
      </c>
      <c r="FA7" s="795">
        <v>43</v>
      </c>
      <c r="FB7" s="795">
        <v>14</v>
      </c>
      <c r="FC7" s="774">
        <v>3</v>
      </c>
      <c r="FD7" s="774">
        <v>8</v>
      </c>
      <c r="FE7" s="774">
        <v>5</v>
      </c>
      <c r="FF7" s="774">
        <v>27</v>
      </c>
      <c r="FG7" s="774">
        <v>0</v>
      </c>
      <c r="FH7" s="773">
        <v>919</v>
      </c>
      <c r="FI7" s="773">
        <v>478</v>
      </c>
      <c r="FJ7" s="795">
        <v>203</v>
      </c>
      <c r="FK7" s="795">
        <v>56</v>
      </c>
      <c r="FL7" s="774">
        <v>39</v>
      </c>
      <c r="FM7" s="774">
        <v>30</v>
      </c>
      <c r="FN7" s="774">
        <v>18</v>
      </c>
      <c r="FO7" s="774">
        <v>43</v>
      </c>
      <c r="FP7" s="774">
        <v>281</v>
      </c>
      <c r="FQ7" s="773">
        <v>38</v>
      </c>
      <c r="FR7" s="773">
        <v>34</v>
      </c>
      <c r="FS7" s="795">
        <v>25</v>
      </c>
      <c r="FT7" s="795">
        <v>26</v>
      </c>
      <c r="FU7" s="774">
        <v>43</v>
      </c>
      <c r="FV7" s="774">
        <v>46</v>
      </c>
      <c r="FW7" s="774">
        <v>13</v>
      </c>
      <c r="FX7" s="774">
        <v>31</v>
      </c>
      <c r="FY7" s="774">
        <v>26</v>
      </c>
      <c r="FZ7" s="773">
        <v>59</v>
      </c>
      <c r="GA7" s="773">
        <v>92</v>
      </c>
      <c r="GB7" s="795">
        <v>177</v>
      </c>
      <c r="GC7" s="795">
        <v>206</v>
      </c>
      <c r="GD7" s="774">
        <v>486</v>
      </c>
      <c r="GE7" s="774">
        <v>163</v>
      </c>
      <c r="GF7" s="774">
        <v>327</v>
      </c>
      <c r="GG7" s="774">
        <v>239</v>
      </c>
      <c r="GH7" s="774">
        <v>1409</v>
      </c>
      <c r="GI7" s="773">
        <v>70</v>
      </c>
      <c r="GJ7" s="773">
        <v>90</v>
      </c>
      <c r="GK7" s="795">
        <v>199</v>
      </c>
      <c r="GL7" s="795">
        <v>181</v>
      </c>
      <c r="GM7" s="774">
        <v>2</v>
      </c>
      <c r="GN7" s="774">
        <v>5</v>
      </c>
      <c r="GO7" s="774">
        <v>5</v>
      </c>
      <c r="GP7" s="774">
        <v>9</v>
      </c>
      <c r="GQ7" s="774">
        <v>18</v>
      </c>
      <c r="GR7" s="773">
        <v>34</v>
      </c>
      <c r="GS7" s="773">
        <v>8</v>
      </c>
      <c r="GT7" s="795">
        <v>67</v>
      </c>
      <c r="GU7" s="795">
        <v>124</v>
      </c>
      <c r="GV7" s="774">
        <v>45</v>
      </c>
      <c r="GW7" s="774">
        <v>6</v>
      </c>
      <c r="GX7" s="774">
        <v>30</v>
      </c>
      <c r="GY7" s="774">
        <v>65</v>
      </c>
      <c r="GZ7" s="774">
        <v>19</v>
      </c>
      <c r="HA7" s="773">
        <v>183</v>
      </c>
      <c r="HB7" s="773">
        <v>122</v>
      </c>
      <c r="HC7" s="795">
        <v>25</v>
      </c>
      <c r="HD7" s="795">
        <v>6</v>
      </c>
      <c r="HE7" s="774">
        <v>0</v>
      </c>
      <c r="HF7" s="774">
        <v>1</v>
      </c>
      <c r="HG7" s="774">
        <v>0</v>
      </c>
      <c r="HH7" s="774">
        <v>0</v>
      </c>
      <c r="HI7" s="774">
        <v>37</v>
      </c>
      <c r="HJ7" s="773">
        <v>5672</v>
      </c>
      <c r="HK7" s="773">
        <v>4212</v>
      </c>
      <c r="HL7" s="795">
        <v>3822</v>
      </c>
      <c r="HM7" s="795">
        <v>2656</v>
      </c>
      <c r="HN7" s="795">
        <v>2539</v>
      </c>
      <c r="HO7" s="795">
        <v>1012</v>
      </c>
      <c r="HP7" s="795">
        <v>682</v>
      </c>
      <c r="HQ7" s="795">
        <v>1314</v>
      </c>
      <c r="HR7" s="774">
        <v>3993</v>
      </c>
      <c r="HS7" s="773">
        <v>34058</v>
      </c>
      <c r="HT7" s="795">
        <v>25177</v>
      </c>
      <c r="HU7" s="795">
        <v>23226</v>
      </c>
      <c r="HV7" s="795">
        <v>16935</v>
      </c>
      <c r="HW7" s="795">
        <v>15670</v>
      </c>
      <c r="HX7" s="795">
        <v>14470</v>
      </c>
      <c r="HY7" s="795">
        <v>10630</v>
      </c>
      <c r="HZ7" s="795">
        <v>17043</v>
      </c>
      <c r="IA7" s="774">
        <v>42098</v>
      </c>
    </row>
    <row r="8" spans="1:235" x14ac:dyDescent="0.2">
      <c r="A8" s="787" t="s">
        <v>301</v>
      </c>
      <c r="B8" s="773">
        <v>13165</v>
      </c>
      <c r="C8" s="773">
        <v>9481</v>
      </c>
      <c r="D8" s="795">
        <v>8291</v>
      </c>
      <c r="E8" s="795">
        <v>7560</v>
      </c>
      <c r="F8" s="774">
        <v>142</v>
      </c>
      <c r="G8" s="774">
        <v>239</v>
      </c>
      <c r="H8" s="774">
        <v>12</v>
      </c>
      <c r="I8" s="774">
        <v>0</v>
      </c>
      <c r="J8" s="774">
        <v>0</v>
      </c>
      <c r="K8" s="773">
        <v>106</v>
      </c>
      <c r="L8" s="773">
        <v>46</v>
      </c>
      <c r="M8" s="795">
        <v>4</v>
      </c>
      <c r="N8" s="795">
        <v>29</v>
      </c>
      <c r="O8" s="796">
        <v>11</v>
      </c>
      <c r="P8" s="796">
        <v>4</v>
      </c>
      <c r="Q8" s="796">
        <v>0</v>
      </c>
      <c r="R8" s="796">
        <v>0</v>
      </c>
      <c r="S8" s="774">
        <v>0</v>
      </c>
      <c r="T8" s="774" t="s">
        <v>121</v>
      </c>
      <c r="U8" s="774">
        <v>0</v>
      </c>
      <c r="V8" s="795">
        <v>0</v>
      </c>
      <c r="W8" s="795">
        <v>0</v>
      </c>
      <c r="X8" s="774">
        <v>0</v>
      </c>
      <c r="Y8" s="774">
        <v>0</v>
      </c>
      <c r="Z8" s="774">
        <v>0</v>
      </c>
      <c r="AA8" s="774">
        <v>0</v>
      </c>
      <c r="AB8" s="774">
        <v>0</v>
      </c>
      <c r="AC8" s="773">
        <v>0</v>
      </c>
      <c r="AD8" s="773">
        <v>0</v>
      </c>
      <c r="AE8" s="795">
        <v>0</v>
      </c>
      <c r="AF8" s="795">
        <v>0</v>
      </c>
      <c r="AG8" s="774">
        <v>0</v>
      </c>
      <c r="AH8" s="774">
        <v>0</v>
      </c>
      <c r="AI8" s="774">
        <v>0</v>
      </c>
      <c r="AJ8" s="774">
        <v>0</v>
      </c>
      <c r="AK8" s="774">
        <v>0</v>
      </c>
      <c r="AL8" s="774" t="s">
        <v>121</v>
      </c>
      <c r="AM8" s="774">
        <v>0</v>
      </c>
      <c r="AN8" s="795">
        <v>0</v>
      </c>
      <c r="AO8" s="795">
        <v>0</v>
      </c>
      <c r="AP8" s="774">
        <v>0</v>
      </c>
      <c r="AQ8" s="774">
        <v>0</v>
      </c>
      <c r="AR8" s="774">
        <v>0</v>
      </c>
      <c r="AS8" s="774">
        <v>0</v>
      </c>
      <c r="AT8" s="774">
        <v>0</v>
      </c>
      <c r="AU8" s="773">
        <v>0</v>
      </c>
      <c r="AV8" s="773">
        <v>3</v>
      </c>
      <c r="AW8" s="795">
        <v>1</v>
      </c>
      <c r="AX8" s="795">
        <v>0</v>
      </c>
      <c r="AY8" s="774">
        <v>10</v>
      </c>
      <c r="AZ8" s="774">
        <v>9</v>
      </c>
      <c r="BA8" s="774">
        <v>0</v>
      </c>
      <c r="BB8" s="774">
        <v>24</v>
      </c>
      <c r="BC8" s="774">
        <v>0</v>
      </c>
      <c r="BD8" s="774">
        <v>0</v>
      </c>
      <c r="BE8" s="774">
        <v>0</v>
      </c>
      <c r="BF8" s="795">
        <v>0</v>
      </c>
      <c r="BG8" s="795">
        <v>1</v>
      </c>
      <c r="BH8" s="774">
        <v>0</v>
      </c>
      <c r="BI8" s="774">
        <v>0</v>
      </c>
      <c r="BJ8" s="774">
        <v>0</v>
      </c>
      <c r="BK8" s="774">
        <v>0</v>
      </c>
      <c r="BL8" s="774">
        <v>0</v>
      </c>
      <c r="BM8" s="773">
        <v>1</v>
      </c>
      <c r="BN8" s="773">
        <v>0</v>
      </c>
      <c r="BO8" s="795">
        <v>0</v>
      </c>
      <c r="BP8" s="795">
        <v>0</v>
      </c>
      <c r="BQ8" s="774">
        <v>0</v>
      </c>
      <c r="BR8" s="774">
        <v>0</v>
      </c>
      <c r="BS8" s="774">
        <v>0</v>
      </c>
      <c r="BT8" s="774">
        <v>0</v>
      </c>
      <c r="BU8" s="774">
        <v>0</v>
      </c>
      <c r="BV8" s="773">
        <v>0</v>
      </c>
      <c r="BW8" s="773">
        <v>1</v>
      </c>
      <c r="BX8" s="795">
        <v>0</v>
      </c>
      <c r="BY8" s="795">
        <v>0</v>
      </c>
      <c r="BZ8" s="773">
        <v>0</v>
      </c>
      <c r="CA8" s="773">
        <v>0</v>
      </c>
      <c r="CB8" s="773">
        <v>0</v>
      </c>
      <c r="CC8" s="773">
        <v>0</v>
      </c>
      <c r="CD8" s="774">
        <v>8</v>
      </c>
      <c r="CE8" s="773">
        <v>31</v>
      </c>
      <c r="CF8" s="773">
        <v>16</v>
      </c>
      <c r="CG8" s="795">
        <v>19</v>
      </c>
      <c r="CH8" s="795">
        <v>6</v>
      </c>
      <c r="CI8" s="774">
        <v>0</v>
      </c>
      <c r="CJ8" s="774">
        <v>0</v>
      </c>
      <c r="CK8" s="774">
        <v>0</v>
      </c>
      <c r="CL8" s="774">
        <v>9</v>
      </c>
      <c r="CM8" s="774">
        <v>0</v>
      </c>
      <c r="CN8" s="773">
        <v>44</v>
      </c>
      <c r="CO8" s="773">
        <v>8</v>
      </c>
      <c r="CP8" s="795">
        <v>11</v>
      </c>
      <c r="CQ8" s="795">
        <v>1</v>
      </c>
      <c r="CR8" s="774">
        <v>35</v>
      </c>
      <c r="CS8" s="774">
        <v>5</v>
      </c>
      <c r="CT8" s="774">
        <v>3</v>
      </c>
      <c r="CU8" s="774">
        <v>1</v>
      </c>
      <c r="CV8" s="774">
        <v>30</v>
      </c>
      <c r="CW8" s="773">
        <v>0</v>
      </c>
      <c r="CX8" s="773">
        <v>1</v>
      </c>
      <c r="CY8" s="795">
        <v>0</v>
      </c>
      <c r="CZ8" s="795">
        <v>0</v>
      </c>
      <c r="DA8" s="774">
        <v>0</v>
      </c>
      <c r="DB8" s="774">
        <v>0</v>
      </c>
      <c r="DC8" s="774">
        <v>0</v>
      </c>
      <c r="DD8" s="774">
        <v>0</v>
      </c>
      <c r="DE8" s="774">
        <v>0</v>
      </c>
      <c r="DF8" s="773">
        <v>12</v>
      </c>
      <c r="DG8" s="773">
        <v>7</v>
      </c>
      <c r="DH8" s="795">
        <v>13</v>
      </c>
      <c r="DI8" s="795">
        <v>5</v>
      </c>
      <c r="DJ8" s="773">
        <v>4</v>
      </c>
      <c r="DK8" s="773">
        <v>3</v>
      </c>
      <c r="DL8" s="773">
        <v>6</v>
      </c>
      <c r="DM8" s="773">
        <v>4</v>
      </c>
      <c r="DN8" s="774">
        <v>66</v>
      </c>
      <c r="DO8" s="773">
        <v>2</v>
      </c>
      <c r="DP8" s="773">
        <v>21</v>
      </c>
      <c r="DQ8" s="795">
        <v>5</v>
      </c>
      <c r="DR8" s="795">
        <v>3</v>
      </c>
      <c r="DS8" s="774">
        <v>2</v>
      </c>
      <c r="DT8" s="774">
        <v>2</v>
      </c>
      <c r="DU8" s="774">
        <v>1</v>
      </c>
      <c r="DV8" s="774">
        <v>0</v>
      </c>
      <c r="DW8" s="774">
        <v>0</v>
      </c>
      <c r="DX8" s="773">
        <v>21</v>
      </c>
      <c r="DY8" s="773">
        <v>16</v>
      </c>
      <c r="DZ8" s="795">
        <v>10</v>
      </c>
      <c r="EA8" s="795">
        <v>4</v>
      </c>
      <c r="EB8" s="774">
        <v>9</v>
      </c>
      <c r="EC8" s="774">
        <v>3</v>
      </c>
      <c r="ED8" s="774">
        <v>29</v>
      </c>
      <c r="EE8" s="774">
        <v>6</v>
      </c>
      <c r="EF8" s="774">
        <v>0</v>
      </c>
      <c r="EG8" s="773">
        <v>1</v>
      </c>
      <c r="EH8" s="773">
        <v>0</v>
      </c>
      <c r="EI8" s="795">
        <v>0</v>
      </c>
      <c r="EJ8" s="795">
        <v>0</v>
      </c>
      <c r="EK8" s="774">
        <v>1</v>
      </c>
      <c r="EL8" s="774">
        <v>2</v>
      </c>
      <c r="EM8" s="774">
        <v>6</v>
      </c>
      <c r="EN8" s="774">
        <v>0</v>
      </c>
      <c r="EO8" s="774">
        <v>2</v>
      </c>
      <c r="EP8" s="773">
        <v>0</v>
      </c>
      <c r="EQ8" s="773">
        <v>0</v>
      </c>
      <c r="ER8" s="795">
        <v>0</v>
      </c>
      <c r="ES8" s="795">
        <v>0</v>
      </c>
      <c r="ET8" s="774">
        <v>0</v>
      </c>
      <c r="EU8" s="774">
        <v>0</v>
      </c>
      <c r="EV8" s="774">
        <v>1</v>
      </c>
      <c r="EW8" s="774">
        <v>0</v>
      </c>
      <c r="EX8" s="774">
        <v>0</v>
      </c>
      <c r="EY8" s="773">
        <v>63</v>
      </c>
      <c r="EZ8" s="773">
        <v>106</v>
      </c>
      <c r="FA8" s="795">
        <v>5</v>
      </c>
      <c r="FB8" s="795">
        <v>0</v>
      </c>
      <c r="FC8" s="774">
        <v>0</v>
      </c>
      <c r="FD8" s="774">
        <v>0</v>
      </c>
      <c r="FE8" s="774">
        <v>0</v>
      </c>
      <c r="FF8" s="774">
        <v>0</v>
      </c>
      <c r="FG8" s="774">
        <v>0</v>
      </c>
      <c r="FH8" s="773">
        <v>461</v>
      </c>
      <c r="FI8" s="773">
        <v>94</v>
      </c>
      <c r="FJ8" s="795">
        <v>276</v>
      </c>
      <c r="FK8" s="795">
        <v>33</v>
      </c>
      <c r="FL8" s="774">
        <v>0</v>
      </c>
      <c r="FM8" s="774">
        <v>4</v>
      </c>
      <c r="FN8" s="774">
        <v>7</v>
      </c>
      <c r="FO8" s="774">
        <v>10</v>
      </c>
      <c r="FP8" s="774">
        <v>44</v>
      </c>
      <c r="FQ8" s="773">
        <v>14</v>
      </c>
      <c r="FR8" s="773">
        <v>1</v>
      </c>
      <c r="FS8" s="795">
        <v>6</v>
      </c>
      <c r="FT8" s="795">
        <v>4</v>
      </c>
      <c r="FU8" s="774">
        <v>9</v>
      </c>
      <c r="FV8" s="774">
        <v>10</v>
      </c>
      <c r="FW8" s="774">
        <v>2</v>
      </c>
      <c r="FX8" s="774">
        <v>1</v>
      </c>
      <c r="FY8" s="774">
        <v>2</v>
      </c>
      <c r="FZ8" s="773">
        <v>5</v>
      </c>
      <c r="GA8" s="773">
        <v>4</v>
      </c>
      <c r="GB8" s="795">
        <v>4</v>
      </c>
      <c r="GC8" s="795">
        <v>5</v>
      </c>
      <c r="GD8" s="774">
        <v>60</v>
      </c>
      <c r="GE8" s="774">
        <v>23</v>
      </c>
      <c r="GF8" s="774">
        <v>25</v>
      </c>
      <c r="GG8" s="774">
        <v>4</v>
      </c>
      <c r="GH8" s="774">
        <v>74</v>
      </c>
      <c r="GI8" s="773">
        <v>27</v>
      </c>
      <c r="GJ8" s="773">
        <v>44</v>
      </c>
      <c r="GK8" s="795">
        <v>48</v>
      </c>
      <c r="GL8" s="795">
        <v>31</v>
      </c>
      <c r="GM8" s="774">
        <v>0</v>
      </c>
      <c r="GN8" s="774">
        <v>1</v>
      </c>
      <c r="GO8" s="774">
        <v>0</v>
      </c>
      <c r="GP8" s="774">
        <v>1</v>
      </c>
      <c r="GQ8" s="774">
        <v>1</v>
      </c>
      <c r="GR8" s="773">
        <v>9</v>
      </c>
      <c r="GS8" s="773">
        <v>0</v>
      </c>
      <c r="GT8" s="795">
        <v>0</v>
      </c>
      <c r="GU8" s="795">
        <v>75</v>
      </c>
      <c r="GV8" s="774">
        <v>1</v>
      </c>
      <c r="GW8" s="774">
        <v>2</v>
      </c>
      <c r="GX8" s="774">
        <v>1</v>
      </c>
      <c r="GY8" s="774">
        <v>9</v>
      </c>
      <c r="GZ8" s="774">
        <v>0</v>
      </c>
      <c r="HA8" s="773">
        <v>22</v>
      </c>
      <c r="HB8" s="773">
        <v>26</v>
      </c>
      <c r="HC8" s="795">
        <v>6</v>
      </c>
      <c r="HD8" s="795">
        <v>0</v>
      </c>
      <c r="HE8" s="774">
        <v>0</v>
      </c>
      <c r="HF8" s="774">
        <v>0</v>
      </c>
      <c r="HG8" s="774">
        <v>0</v>
      </c>
      <c r="HH8" s="774">
        <v>0</v>
      </c>
      <c r="HI8" s="774">
        <v>4</v>
      </c>
      <c r="HJ8" s="773">
        <v>819</v>
      </c>
      <c r="HK8" s="773">
        <v>394</v>
      </c>
      <c r="HL8" s="795">
        <v>408</v>
      </c>
      <c r="HM8" s="795">
        <v>197</v>
      </c>
      <c r="HN8" s="795">
        <v>142</v>
      </c>
      <c r="HO8" s="795">
        <v>68</v>
      </c>
      <c r="HP8" s="795">
        <v>81</v>
      </c>
      <c r="HQ8" s="795">
        <v>69</v>
      </c>
      <c r="HR8" s="774">
        <v>231</v>
      </c>
      <c r="HS8" s="773">
        <v>13984</v>
      </c>
      <c r="HT8" s="795">
        <v>9875</v>
      </c>
      <c r="HU8" s="795">
        <v>8699</v>
      </c>
      <c r="HV8" s="795">
        <v>7757</v>
      </c>
      <c r="HW8" s="795">
        <v>284</v>
      </c>
      <c r="HX8" s="795">
        <v>307</v>
      </c>
      <c r="HY8" s="795">
        <v>93</v>
      </c>
      <c r="HZ8" s="795">
        <v>69</v>
      </c>
      <c r="IA8" s="774">
        <v>231</v>
      </c>
    </row>
    <row r="9" spans="1:235" x14ac:dyDescent="0.2">
      <c r="A9" s="787" t="s">
        <v>302</v>
      </c>
      <c r="B9" s="773">
        <v>2510</v>
      </c>
      <c r="C9" s="773">
        <v>1786</v>
      </c>
      <c r="D9" s="795">
        <v>1129</v>
      </c>
      <c r="E9" s="795">
        <v>1448</v>
      </c>
      <c r="F9" s="774">
        <v>48</v>
      </c>
      <c r="G9" s="774">
        <v>34</v>
      </c>
      <c r="H9" s="774">
        <v>4</v>
      </c>
      <c r="I9" s="774">
        <v>0</v>
      </c>
      <c r="J9" s="774">
        <v>0</v>
      </c>
      <c r="K9" s="773">
        <v>27</v>
      </c>
      <c r="L9" s="773">
        <v>47</v>
      </c>
      <c r="M9" s="795">
        <v>14</v>
      </c>
      <c r="N9" s="795">
        <v>14</v>
      </c>
      <c r="O9" s="796">
        <v>3</v>
      </c>
      <c r="P9" s="774">
        <v>0</v>
      </c>
      <c r="Q9" s="774">
        <v>0</v>
      </c>
      <c r="R9" s="774">
        <v>0</v>
      </c>
      <c r="S9" s="774">
        <v>0</v>
      </c>
      <c r="T9" s="774" t="s">
        <v>121</v>
      </c>
      <c r="U9" s="774">
        <v>0</v>
      </c>
      <c r="V9" s="795">
        <v>0</v>
      </c>
      <c r="W9" s="795">
        <v>0</v>
      </c>
      <c r="X9" s="774">
        <v>0</v>
      </c>
      <c r="Y9" s="774">
        <v>0</v>
      </c>
      <c r="Z9" s="774">
        <v>0</v>
      </c>
      <c r="AA9" s="774">
        <v>0</v>
      </c>
      <c r="AB9" s="774">
        <v>0</v>
      </c>
      <c r="AC9" s="773">
        <v>0</v>
      </c>
      <c r="AD9" s="773">
        <v>0</v>
      </c>
      <c r="AE9" s="795">
        <v>0</v>
      </c>
      <c r="AF9" s="795">
        <v>0</v>
      </c>
      <c r="AG9" s="774">
        <v>0</v>
      </c>
      <c r="AH9" s="795">
        <v>0</v>
      </c>
      <c r="AI9" s="795">
        <v>0</v>
      </c>
      <c r="AJ9" s="795">
        <v>0</v>
      </c>
      <c r="AK9" s="774">
        <v>0</v>
      </c>
      <c r="AL9" s="774" t="s">
        <v>121</v>
      </c>
      <c r="AM9" s="774">
        <v>0</v>
      </c>
      <c r="AN9" s="795">
        <v>0</v>
      </c>
      <c r="AO9" s="795">
        <v>1</v>
      </c>
      <c r="AP9" s="774">
        <v>0</v>
      </c>
      <c r="AQ9" s="774">
        <v>0</v>
      </c>
      <c r="AR9" s="774">
        <v>0</v>
      </c>
      <c r="AS9" s="774">
        <v>0</v>
      </c>
      <c r="AT9" s="774">
        <v>0</v>
      </c>
      <c r="AU9" s="774">
        <v>0</v>
      </c>
      <c r="AV9" s="774">
        <v>0</v>
      </c>
      <c r="AW9" s="795">
        <v>0</v>
      </c>
      <c r="AX9" s="795">
        <v>0</v>
      </c>
      <c r="AY9" s="774">
        <v>0</v>
      </c>
      <c r="AZ9" s="774">
        <v>0</v>
      </c>
      <c r="BA9" s="774">
        <v>0</v>
      </c>
      <c r="BB9" s="774">
        <v>0</v>
      </c>
      <c r="BC9" s="774">
        <v>0</v>
      </c>
      <c r="BD9" s="774">
        <v>0</v>
      </c>
      <c r="BE9" s="774">
        <v>0</v>
      </c>
      <c r="BF9" s="795">
        <v>0</v>
      </c>
      <c r="BG9" s="795">
        <v>0</v>
      </c>
      <c r="BH9" s="774">
        <v>0</v>
      </c>
      <c r="BI9" s="774">
        <v>0</v>
      </c>
      <c r="BJ9" s="774">
        <v>0</v>
      </c>
      <c r="BK9" s="774">
        <v>0</v>
      </c>
      <c r="BL9" s="774">
        <v>0</v>
      </c>
      <c r="BM9" s="773">
        <v>1</v>
      </c>
      <c r="BN9" s="773">
        <v>4</v>
      </c>
      <c r="BO9" s="795">
        <v>3</v>
      </c>
      <c r="BP9" s="795">
        <v>2</v>
      </c>
      <c r="BQ9" s="774">
        <v>0</v>
      </c>
      <c r="BR9" s="774">
        <v>0</v>
      </c>
      <c r="BS9" s="774">
        <v>0</v>
      </c>
      <c r="BT9" s="774">
        <v>0</v>
      </c>
      <c r="BU9" s="774">
        <v>0</v>
      </c>
      <c r="BV9" s="773">
        <v>0</v>
      </c>
      <c r="BW9" s="773">
        <v>0</v>
      </c>
      <c r="BX9" s="774">
        <v>0</v>
      </c>
      <c r="BY9" s="795">
        <v>0</v>
      </c>
      <c r="BZ9" s="773">
        <v>0</v>
      </c>
      <c r="CA9" s="774">
        <v>0</v>
      </c>
      <c r="CB9" s="774">
        <v>0</v>
      </c>
      <c r="CC9" s="774">
        <v>0</v>
      </c>
      <c r="CD9" s="774">
        <v>0</v>
      </c>
      <c r="CE9" s="773">
        <v>19</v>
      </c>
      <c r="CF9" s="773">
        <v>15</v>
      </c>
      <c r="CG9" s="795">
        <v>0</v>
      </c>
      <c r="CH9" s="795">
        <v>0</v>
      </c>
      <c r="CI9" s="774">
        <v>0</v>
      </c>
      <c r="CJ9" s="774">
        <v>0</v>
      </c>
      <c r="CK9" s="774">
        <v>0</v>
      </c>
      <c r="CL9" s="774">
        <v>1</v>
      </c>
      <c r="CM9" s="774">
        <v>0</v>
      </c>
      <c r="CN9" s="773">
        <v>2</v>
      </c>
      <c r="CO9" s="773">
        <v>43</v>
      </c>
      <c r="CP9" s="795">
        <v>0</v>
      </c>
      <c r="CQ9" s="795">
        <v>1</v>
      </c>
      <c r="CR9" s="774">
        <v>0</v>
      </c>
      <c r="CS9" s="774">
        <v>1</v>
      </c>
      <c r="CT9" s="774">
        <v>1</v>
      </c>
      <c r="CU9" s="774">
        <v>0</v>
      </c>
      <c r="CV9" s="774">
        <v>1</v>
      </c>
      <c r="CW9" s="773">
        <v>0</v>
      </c>
      <c r="CX9" s="773">
        <v>0</v>
      </c>
      <c r="CY9" s="795">
        <v>0</v>
      </c>
      <c r="CZ9" s="795">
        <v>0</v>
      </c>
      <c r="DA9" s="774">
        <v>0</v>
      </c>
      <c r="DB9" s="774">
        <v>0</v>
      </c>
      <c r="DC9" s="774">
        <v>0</v>
      </c>
      <c r="DD9" s="774">
        <v>0</v>
      </c>
      <c r="DE9" s="774">
        <v>0</v>
      </c>
      <c r="DF9" s="773">
        <v>0</v>
      </c>
      <c r="DG9" s="773">
        <v>0</v>
      </c>
      <c r="DH9" s="795">
        <v>1</v>
      </c>
      <c r="DI9" s="795">
        <v>4</v>
      </c>
      <c r="DJ9" s="773">
        <v>2</v>
      </c>
      <c r="DK9" s="773">
        <v>1</v>
      </c>
      <c r="DL9" s="773">
        <v>8</v>
      </c>
      <c r="DM9" s="773">
        <v>0</v>
      </c>
      <c r="DN9" s="774">
        <v>12</v>
      </c>
      <c r="DO9" s="773">
        <v>0</v>
      </c>
      <c r="DP9" s="773">
        <v>0</v>
      </c>
      <c r="DQ9" s="795">
        <v>1</v>
      </c>
      <c r="DR9" s="795">
        <v>0</v>
      </c>
      <c r="DS9" s="774">
        <v>1</v>
      </c>
      <c r="DT9" s="795">
        <v>0</v>
      </c>
      <c r="DU9" s="795">
        <v>0</v>
      </c>
      <c r="DV9" s="795">
        <v>0</v>
      </c>
      <c r="DW9" s="774">
        <v>0</v>
      </c>
      <c r="DX9" s="773">
        <v>16</v>
      </c>
      <c r="DY9" s="773">
        <v>6</v>
      </c>
      <c r="DZ9" s="795">
        <v>21</v>
      </c>
      <c r="EA9" s="795">
        <v>10</v>
      </c>
      <c r="EB9" s="774">
        <v>10</v>
      </c>
      <c r="EC9" s="774">
        <v>6</v>
      </c>
      <c r="ED9" s="774">
        <v>5</v>
      </c>
      <c r="EE9" s="774">
        <v>0</v>
      </c>
      <c r="EF9" s="774">
        <v>0</v>
      </c>
      <c r="EG9" s="773">
        <v>0</v>
      </c>
      <c r="EH9" s="773">
        <v>0</v>
      </c>
      <c r="EI9" s="795">
        <v>0</v>
      </c>
      <c r="EJ9" s="795">
        <v>0</v>
      </c>
      <c r="EK9" s="774">
        <v>0</v>
      </c>
      <c r="EL9" s="774">
        <v>1</v>
      </c>
      <c r="EM9" s="774">
        <v>0</v>
      </c>
      <c r="EN9" s="774">
        <v>0</v>
      </c>
      <c r="EO9" s="774">
        <v>3</v>
      </c>
      <c r="EP9" s="773">
        <v>0</v>
      </c>
      <c r="EQ9" s="773">
        <v>0</v>
      </c>
      <c r="ER9" s="795">
        <v>0</v>
      </c>
      <c r="ES9" s="795">
        <v>0</v>
      </c>
      <c r="ET9" s="774">
        <v>0</v>
      </c>
      <c r="EU9" s="774">
        <v>0</v>
      </c>
      <c r="EV9" s="774">
        <v>0</v>
      </c>
      <c r="EW9" s="774">
        <v>0</v>
      </c>
      <c r="EX9" s="774">
        <v>0</v>
      </c>
      <c r="EY9" s="773">
        <v>41</v>
      </c>
      <c r="EZ9" s="773">
        <v>111</v>
      </c>
      <c r="FA9" s="795">
        <v>4</v>
      </c>
      <c r="FB9" s="795">
        <v>0</v>
      </c>
      <c r="FC9" s="774">
        <v>0</v>
      </c>
      <c r="FD9" s="774">
        <v>0</v>
      </c>
      <c r="FE9" s="774">
        <v>0</v>
      </c>
      <c r="FF9" s="774">
        <v>0</v>
      </c>
      <c r="FG9" s="774">
        <v>0</v>
      </c>
      <c r="FH9" s="773">
        <v>128</v>
      </c>
      <c r="FI9" s="773">
        <v>189</v>
      </c>
      <c r="FJ9" s="795">
        <v>1303</v>
      </c>
      <c r="FK9" s="795">
        <v>117</v>
      </c>
      <c r="FL9" s="774">
        <v>2</v>
      </c>
      <c r="FM9" s="774">
        <v>1</v>
      </c>
      <c r="FN9" s="774">
        <v>0</v>
      </c>
      <c r="FO9" s="774">
        <v>0</v>
      </c>
      <c r="FP9" s="774">
        <v>1</v>
      </c>
      <c r="FQ9" s="773">
        <v>0</v>
      </c>
      <c r="FR9" s="773">
        <v>0</v>
      </c>
      <c r="FS9" s="795">
        <v>0</v>
      </c>
      <c r="FT9" s="795">
        <v>0</v>
      </c>
      <c r="FU9" s="774">
        <v>0</v>
      </c>
      <c r="FV9" s="774">
        <v>2</v>
      </c>
      <c r="FW9" s="774">
        <v>0</v>
      </c>
      <c r="FX9" s="774">
        <v>0</v>
      </c>
      <c r="FY9" s="774">
        <v>0</v>
      </c>
      <c r="FZ9" s="773">
        <v>2</v>
      </c>
      <c r="GA9" s="773">
        <v>0</v>
      </c>
      <c r="GB9" s="795">
        <v>2</v>
      </c>
      <c r="GC9" s="795">
        <v>3</v>
      </c>
      <c r="GD9" s="774">
        <v>33</v>
      </c>
      <c r="GE9" s="774">
        <v>12</v>
      </c>
      <c r="GF9" s="774">
        <v>0</v>
      </c>
      <c r="GG9" s="774">
        <v>0</v>
      </c>
      <c r="GH9" s="774">
        <v>0</v>
      </c>
      <c r="GI9" s="773">
        <v>37</v>
      </c>
      <c r="GJ9" s="773">
        <v>20</v>
      </c>
      <c r="GK9" s="795">
        <v>11</v>
      </c>
      <c r="GL9" s="795">
        <v>48</v>
      </c>
      <c r="GM9" s="774">
        <v>0</v>
      </c>
      <c r="GN9" s="774">
        <v>1</v>
      </c>
      <c r="GO9" s="774">
        <v>0</v>
      </c>
      <c r="GP9" s="774">
        <v>0</v>
      </c>
      <c r="GQ9" s="774">
        <v>0</v>
      </c>
      <c r="GR9" s="773">
        <v>1</v>
      </c>
      <c r="GS9" s="773">
        <v>2</v>
      </c>
      <c r="GT9" s="795">
        <v>0</v>
      </c>
      <c r="GU9" s="795">
        <v>8</v>
      </c>
      <c r="GV9" s="774">
        <v>0</v>
      </c>
      <c r="GW9" s="774">
        <v>0</v>
      </c>
      <c r="GX9" s="774">
        <v>0</v>
      </c>
      <c r="GY9" s="774">
        <v>1</v>
      </c>
      <c r="GZ9" s="774">
        <v>0</v>
      </c>
      <c r="HA9" s="773">
        <v>3</v>
      </c>
      <c r="HB9" s="773">
        <v>30</v>
      </c>
      <c r="HC9" s="795">
        <v>18</v>
      </c>
      <c r="HD9" s="795">
        <v>0</v>
      </c>
      <c r="HE9" s="774">
        <v>0</v>
      </c>
      <c r="HF9" s="774">
        <v>0</v>
      </c>
      <c r="HG9" s="774">
        <v>0</v>
      </c>
      <c r="HH9" s="774">
        <v>0</v>
      </c>
      <c r="HI9" s="774">
        <v>6</v>
      </c>
      <c r="HJ9" s="773">
        <v>277</v>
      </c>
      <c r="HK9" s="773">
        <v>467</v>
      </c>
      <c r="HL9" s="795">
        <v>1378</v>
      </c>
      <c r="HM9" s="795">
        <v>208</v>
      </c>
      <c r="HN9" s="795">
        <v>51</v>
      </c>
      <c r="HO9" s="795">
        <v>25</v>
      </c>
      <c r="HP9" s="795">
        <v>14</v>
      </c>
      <c r="HQ9" s="795">
        <v>2</v>
      </c>
      <c r="HR9" s="774">
        <v>23</v>
      </c>
      <c r="HS9" s="773">
        <v>2787</v>
      </c>
      <c r="HT9" s="795">
        <v>2253</v>
      </c>
      <c r="HU9" s="795">
        <v>2507</v>
      </c>
      <c r="HV9" s="795">
        <v>1656</v>
      </c>
      <c r="HW9" s="795">
        <v>99</v>
      </c>
      <c r="HX9" s="795">
        <v>59</v>
      </c>
      <c r="HY9" s="795">
        <v>18</v>
      </c>
      <c r="HZ9" s="795">
        <v>2</v>
      </c>
      <c r="IA9" s="774">
        <v>23</v>
      </c>
    </row>
    <row r="10" spans="1:235" s="788" customFormat="1" x14ac:dyDescent="0.2">
      <c r="A10" s="743" t="s">
        <v>303</v>
      </c>
      <c r="B10" s="797">
        <v>746212</v>
      </c>
      <c r="C10" s="797">
        <f>SUM(C5:C9)</f>
        <v>742243</v>
      </c>
      <c r="D10" s="798">
        <v>749249</v>
      </c>
      <c r="E10" s="798">
        <v>756399</v>
      </c>
      <c r="F10" s="797">
        <f>F5+F6+F7+F8+F9</f>
        <v>724596</v>
      </c>
      <c r="G10" s="797">
        <f>SUM(G5:G9)</f>
        <v>734328</v>
      </c>
      <c r="H10" s="797">
        <v>733809</v>
      </c>
      <c r="I10" s="797">
        <v>933889</v>
      </c>
      <c r="J10" s="797">
        <v>1349865</v>
      </c>
      <c r="K10" s="797">
        <v>8071</v>
      </c>
      <c r="L10" s="797">
        <f>SUM(L5:L9)</f>
        <v>8056</v>
      </c>
      <c r="M10" s="798">
        <v>6372</v>
      </c>
      <c r="N10" s="798">
        <v>5727</v>
      </c>
      <c r="O10" s="799">
        <v>5292</v>
      </c>
      <c r="P10" s="799">
        <f>SUM(P5:P9)</f>
        <v>5110</v>
      </c>
      <c r="Q10" s="799">
        <v>5035</v>
      </c>
      <c r="R10" s="799">
        <v>6347</v>
      </c>
      <c r="S10" s="797">
        <v>9815</v>
      </c>
      <c r="T10" s="797">
        <v>324</v>
      </c>
      <c r="U10" s="797">
        <f>SUM(U5:U9)</f>
        <v>413</v>
      </c>
      <c r="V10" s="798">
        <v>508</v>
      </c>
      <c r="W10" s="798">
        <v>571</v>
      </c>
      <c r="X10" s="797">
        <f>X5+X6+X7+X8+X9</f>
        <v>530</v>
      </c>
      <c r="Y10" s="797">
        <f>SUM(Y5:Y9)</f>
        <v>489</v>
      </c>
      <c r="Z10" s="797">
        <v>344</v>
      </c>
      <c r="AA10" s="797">
        <v>398</v>
      </c>
      <c r="AB10" s="797">
        <v>713</v>
      </c>
      <c r="AC10" s="797">
        <v>842</v>
      </c>
      <c r="AD10" s="797">
        <f>SUM(AD5:AD9)</f>
        <v>736</v>
      </c>
      <c r="AE10" s="798">
        <v>920</v>
      </c>
      <c r="AF10" s="798">
        <v>962</v>
      </c>
      <c r="AG10" s="797">
        <f>AG5+AG6+AG7+AG8+AG9</f>
        <v>1068</v>
      </c>
      <c r="AH10" s="797">
        <f>SUM(AH5:AH9)</f>
        <v>1251</v>
      </c>
      <c r="AI10" s="797">
        <v>1366</v>
      </c>
      <c r="AJ10" s="797">
        <v>1716</v>
      </c>
      <c r="AK10" s="797">
        <v>2614</v>
      </c>
      <c r="AL10" s="797">
        <v>1708</v>
      </c>
      <c r="AM10" s="797">
        <v>1398</v>
      </c>
      <c r="AN10" s="798">
        <v>1255</v>
      </c>
      <c r="AO10" s="798">
        <v>1128</v>
      </c>
      <c r="AP10" s="797">
        <f>AP5+AP6+AP7+AP8+AP9</f>
        <v>1056</v>
      </c>
      <c r="AQ10" s="797">
        <f>SUM(AQ5:AQ9)</f>
        <v>901</v>
      </c>
      <c r="AR10" s="797">
        <v>790</v>
      </c>
      <c r="AS10" s="797">
        <v>1034</v>
      </c>
      <c r="AT10" s="797">
        <v>1645</v>
      </c>
      <c r="AU10" s="797">
        <v>21658</v>
      </c>
      <c r="AV10" s="797">
        <f>SUM(AV5:AV9)</f>
        <v>18978</v>
      </c>
      <c r="AW10" s="798">
        <v>16404</v>
      </c>
      <c r="AX10" s="798">
        <v>14887</v>
      </c>
      <c r="AY10" s="797">
        <f>AY5+AY6+AY7+AY8+AY9</f>
        <v>13176</v>
      </c>
      <c r="AZ10" s="797">
        <f>SUM(AZ5:AZ9)</f>
        <v>12130</v>
      </c>
      <c r="BA10" s="797">
        <v>11887</v>
      </c>
      <c r="BB10" s="797">
        <v>14115</v>
      </c>
      <c r="BC10" s="797">
        <v>20844</v>
      </c>
      <c r="BD10" s="797">
        <v>950</v>
      </c>
      <c r="BE10" s="797">
        <f>SUM(BE5:BE9)</f>
        <v>898</v>
      </c>
      <c r="BF10" s="798">
        <v>1009</v>
      </c>
      <c r="BG10" s="798">
        <v>811</v>
      </c>
      <c r="BH10" s="797">
        <f>BH5+BH6+BH7+BH8+BH9</f>
        <v>860</v>
      </c>
      <c r="BI10" s="797">
        <f>SUM(BI5:BI9)</f>
        <v>1036</v>
      </c>
      <c r="BJ10" s="797">
        <v>1285</v>
      </c>
      <c r="BK10" s="797">
        <v>1875</v>
      </c>
      <c r="BL10" s="797">
        <v>3174</v>
      </c>
      <c r="BM10" s="797">
        <v>544</v>
      </c>
      <c r="BN10" s="797">
        <f>SUM(BN5:BN9)</f>
        <v>516</v>
      </c>
      <c r="BO10" s="798">
        <v>531</v>
      </c>
      <c r="BP10" s="798">
        <v>620</v>
      </c>
      <c r="BQ10" s="797">
        <f>BQ5+BQ6+BQ7+BQ8+BQ9</f>
        <v>797</v>
      </c>
      <c r="BR10" s="797">
        <f>SUM(BR5:BR9)</f>
        <v>946</v>
      </c>
      <c r="BS10" s="797">
        <v>1252</v>
      </c>
      <c r="BT10" s="797">
        <v>1844</v>
      </c>
      <c r="BU10" s="797">
        <v>2769</v>
      </c>
      <c r="BV10" s="797">
        <v>48</v>
      </c>
      <c r="BW10" s="797">
        <f>SUM(BW5:BW9)</f>
        <v>68</v>
      </c>
      <c r="BX10" s="798">
        <v>120</v>
      </c>
      <c r="BY10" s="798">
        <v>153</v>
      </c>
      <c r="BZ10" s="797">
        <f>BZ5+BZ6+BZ7+BZ8+BZ9</f>
        <v>180</v>
      </c>
      <c r="CA10" s="797">
        <f>SUM(CA5:CA9)</f>
        <v>229</v>
      </c>
      <c r="CB10" s="797">
        <v>272</v>
      </c>
      <c r="CC10" s="797">
        <v>487</v>
      </c>
      <c r="CD10" s="797">
        <v>976</v>
      </c>
      <c r="CE10" s="797">
        <v>3111</v>
      </c>
      <c r="CF10" s="797">
        <f>SUM(CF5:CF9)</f>
        <v>2955</v>
      </c>
      <c r="CG10" s="798">
        <v>2889</v>
      </c>
      <c r="CH10" s="798">
        <v>2866</v>
      </c>
      <c r="CI10" s="797">
        <f>CI5+CI6+CI7+CI8+CI9</f>
        <v>3250</v>
      </c>
      <c r="CJ10" s="797">
        <f>SUM(CJ5:CJ9)</f>
        <v>3236</v>
      </c>
      <c r="CK10" s="797">
        <v>3404</v>
      </c>
      <c r="CL10" s="797">
        <v>4978</v>
      </c>
      <c r="CM10" s="797">
        <v>7213</v>
      </c>
      <c r="CN10" s="797">
        <v>1669</v>
      </c>
      <c r="CO10" s="797">
        <f>SUM(CO5:CO9)</f>
        <v>1808</v>
      </c>
      <c r="CP10" s="798">
        <v>1381</v>
      </c>
      <c r="CQ10" s="798">
        <v>1223</v>
      </c>
      <c r="CR10" s="797">
        <f>CR5+CR6+CR7+CR8+CR9</f>
        <v>1202</v>
      </c>
      <c r="CS10" s="797">
        <f>SUM(CS5:CS9)</f>
        <v>1101</v>
      </c>
      <c r="CT10" s="797">
        <v>1089</v>
      </c>
      <c r="CU10" s="797">
        <v>1163</v>
      </c>
      <c r="CV10" s="797">
        <v>1600</v>
      </c>
      <c r="CW10" s="797">
        <v>6824</v>
      </c>
      <c r="CX10" s="797">
        <f>SUM(CX5:CX9)</f>
        <v>11031</v>
      </c>
      <c r="CY10" s="798">
        <v>11811</v>
      </c>
      <c r="CZ10" s="798">
        <v>12421</v>
      </c>
      <c r="DA10" s="797">
        <f>DA5+DA6+DA7+DA8+DA9</f>
        <v>12289</v>
      </c>
      <c r="DB10" s="797">
        <f>SUM(DB5:DB9)</f>
        <v>12822</v>
      </c>
      <c r="DC10" s="797">
        <v>12509</v>
      </c>
      <c r="DD10" s="797">
        <v>16639</v>
      </c>
      <c r="DE10" s="797">
        <v>26758</v>
      </c>
      <c r="DF10" s="797">
        <v>12608</v>
      </c>
      <c r="DG10" s="797">
        <f>SUM(DG5:DG9)</f>
        <v>11546</v>
      </c>
      <c r="DH10" s="798">
        <v>10615</v>
      </c>
      <c r="DI10" s="798">
        <v>10539</v>
      </c>
      <c r="DJ10" s="797">
        <f>DJ5+DJ6+DJ7+DJ8+DJ9</f>
        <v>11216</v>
      </c>
      <c r="DK10" s="797">
        <f>SUM(DK5:DK9)</f>
        <v>10672</v>
      </c>
      <c r="DL10" s="797">
        <v>11212</v>
      </c>
      <c r="DM10" s="797">
        <v>14518</v>
      </c>
      <c r="DN10" s="797">
        <v>21795</v>
      </c>
      <c r="DO10" s="797">
        <v>920</v>
      </c>
      <c r="DP10" s="797">
        <f>SUM(DP5:DP9)</f>
        <v>1195</v>
      </c>
      <c r="DQ10" s="798">
        <v>1359</v>
      </c>
      <c r="DR10" s="798">
        <v>1439</v>
      </c>
      <c r="DS10" s="797">
        <f>DS5+DS6+DS7+DS8+DS9</f>
        <v>1626</v>
      </c>
      <c r="DT10" s="797">
        <f>SUM(DT5:DT9)</f>
        <v>2081</v>
      </c>
      <c r="DU10" s="797">
        <v>2166</v>
      </c>
      <c r="DV10" s="797">
        <v>2886</v>
      </c>
      <c r="DW10" s="797">
        <v>4785</v>
      </c>
      <c r="DX10" s="797">
        <v>2687</v>
      </c>
      <c r="DY10" s="797">
        <f>SUM(DY5:DY9)</f>
        <v>2437</v>
      </c>
      <c r="DZ10" s="798">
        <v>2465</v>
      </c>
      <c r="EA10" s="798">
        <v>2583</v>
      </c>
      <c r="EB10" s="797">
        <f>EB5+EB6+EB7+EB8+EB9</f>
        <v>2881</v>
      </c>
      <c r="EC10" s="797">
        <f>SUM(EC5:EC9)</f>
        <v>2959</v>
      </c>
      <c r="ED10" s="797">
        <v>3225</v>
      </c>
      <c r="EE10" s="797">
        <v>4336</v>
      </c>
      <c r="EF10" s="797">
        <v>7049</v>
      </c>
      <c r="EG10" s="797">
        <v>8896</v>
      </c>
      <c r="EH10" s="797">
        <f>SUM(EH5:EH9)</f>
        <v>8786</v>
      </c>
      <c r="EI10" s="798">
        <v>8895</v>
      </c>
      <c r="EJ10" s="798">
        <v>9606</v>
      </c>
      <c r="EK10" s="797">
        <f>EK5+EK6+EK7+EK8+EK9</f>
        <v>10152</v>
      </c>
      <c r="EL10" s="797">
        <f>SUM(EL5:EL9)</f>
        <v>14897</v>
      </c>
      <c r="EM10" s="797">
        <v>15342</v>
      </c>
      <c r="EN10" s="797">
        <v>19922</v>
      </c>
      <c r="EO10" s="797">
        <v>30830</v>
      </c>
      <c r="EP10" s="797">
        <v>2265</v>
      </c>
      <c r="EQ10" s="797">
        <f>SUM(EQ5:EQ9)</f>
        <v>2290</v>
      </c>
      <c r="ER10" s="798">
        <v>2641</v>
      </c>
      <c r="ES10" s="798">
        <v>3380</v>
      </c>
      <c r="ET10" s="797">
        <f>ET5+ET6+ET7+ET8+ET9</f>
        <v>3726</v>
      </c>
      <c r="EU10" s="797">
        <f>SUM(EU5:EU9)</f>
        <v>4012</v>
      </c>
      <c r="EV10" s="797">
        <v>4241</v>
      </c>
      <c r="EW10" s="797">
        <v>5218</v>
      </c>
      <c r="EX10" s="797">
        <v>8357</v>
      </c>
      <c r="EY10" s="797">
        <v>190</v>
      </c>
      <c r="EZ10" s="797">
        <f>SUM(EZ5:EZ9)</f>
        <v>545</v>
      </c>
      <c r="FA10" s="798">
        <v>460</v>
      </c>
      <c r="FB10" s="798">
        <v>428</v>
      </c>
      <c r="FC10" s="797">
        <f>FC5+FC6+FC7+FC8+FC9</f>
        <v>572</v>
      </c>
      <c r="FD10" s="797">
        <f>SUM(FD5:FD9)</f>
        <v>635</v>
      </c>
      <c r="FE10" s="797">
        <v>560</v>
      </c>
      <c r="FF10" s="797">
        <v>638</v>
      </c>
      <c r="FG10" s="797">
        <v>1043</v>
      </c>
      <c r="FH10" s="797">
        <v>17241</v>
      </c>
      <c r="FI10" s="797">
        <f>SUM(FI5:FI9)</f>
        <v>15211</v>
      </c>
      <c r="FJ10" s="798">
        <v>13714</v>
      </c>
      <c r="FK10" s="798">
        <v>10473</v>
      </c>
      <c r="FL10" s="797">
        <f>FL5+FL6+FL7+FL8+FL9</f>
        <v>8553</v>
      </c>
      <c r="FM10" s="797">
        <f>SUM(FM5:FM9)</f>
        <v>8179</v>
      </c>
      <c r="FN10" s="797">
        <v>7866</v>
      </c>
      <c r="FO10" s="797">
        <v>9274</v>
      </c>
      <c r="FP10" s="797">
        <v>13548</v>
      </c>
      <c r="FQ10" s="797">
        <v>754</v>
      </c>
      <c r="FR10" s="797">
        <f>SUM(FR5:FR9)</f>
        <v>700</v>
      </c>
      <c r="FS10" s="798">
        <v>717</v>
      </c>
      <c r="FT10" s="798">
        <v>654</v>
      </c>
      <c r="FU10" s="797">
        <f>FU5+FU6+FU7+FU8+FU9</f>
        <v>556</v>
      </c>
      <c r="FV10" s="797">
        <f>SUM(FV5:FV9)</f>
        <v>614</v>
      </c>
      <c r="FW10" s="797">
        <v>585</v>
      </c>
      <c r="FX10" s="797">
        <v>860</v>
      </c>
      <c r="FY10" s="797">
        <v>1132</v>
      </c>
      <c r="FZ10" s="797">
        <v>12960</v>
      </c>
      <c r="GA10" s="797">
        <f>SUM(GA5:GA9)</f>
        <v>13303</v>
      </c>
      <c r="GB10" s="798">
        <v>15037</v>
      </c>
      <c r="GC10" s="798">
        <v>17027</v>
      </c>
      <c r="GD10" s="797">
        <f>GD5+GD6+GD7+GD8+GD9</f>
        <v>18274</v>
      </c>
      <c r="GE10" s="797">
        <f>SUM(GE5:GE9)</f>
        <v>18913</v>
      </c>
      <c r="GF10" s="797">
        <v>21257</v>
      </c>
      <c r="GG10" s="797">
        <v>31855</v>
      </c>
      <c r="GH10" s="797">
        <v>54140</v>
      </c>
      <c r="GI10" s="797">
        <v>966</v>
      </c>
      <c r="GJ10" s="797">
        <f>SUM(GJ5:GJ9)</f>
        <v>1287</v>
      </c>
      <c r="GK10" s="798">
        <v>1512</v>
      </c>
      <c r="GL10" s="798">
        <v>1859</v>
      </c>
      <c r="GM10" s="797">
        <f>GM5+GM6+GM7+GM8+GM9</f>
        <v>2524</v>
      </c>
      <c r="GN10" s="797">
        <f>SUM(GN5:GN9)</f>
        <v>2414</v>
      </c>
      <c r="GO10" s="797">
        <v>2816</v>
      </c>
      <c r="GP10" s="797">
        <v>3506</v>
      </c>
      <c r="GQ10" s="797">
        <v>5620</v>
      </c>
      <c r="GR10" s="797">
        <v>949</v>
      </c>
      <c r="GS10" s="797">
        <f>SUM(GS5:GS9)</f>
        <v>1191</v>
      </c>
      <c r="GT10" s="798">
        <v>1102</v>
      </c>
      <c r="GU10" s="798">
        <v>1238</v>
      </c>
      <c r="GV10" s="797">
        <f>GV5+GV6+GV7+GV8+GV9</f>
        <v>1145</v>
      </c>
      <c r="GW10" s="797">
        <f>SUM(GW5:GW9)</f>
        <v>1217</v>
      </c>
      <c r="GX10" s="797">
        <v>1210</v>
      </c>
      <c r="GY10" s="797">
        <v>1569</v>
      </c>
      <c r="GZ10" s="797">
        <v>2875</v>
      </c>
      <c r="HA10" s="797">
        <v>4225</v>
      </c>
      <c r="HB10" s="797">
        <f>SUM(HB5:HB9)</f>
        <v>3659</v>
      </c>
      <c r="HC10" s="798">
        <v>3205</v>
      </c>
      <c r="HD10" s="798">
        <v>2599</v>
      </c>
      <c r="HE10" s="797">
        <f>HE5+HE6+HE7+HE8+HE9</f>
        <v>2793</v>
      </c>
      <c r="HF10" s="797">
        <f>SUM(HF5:HF9)</f>
        <v>2675</v>
      </c>
      <c r="HG10" s="797">
        <v>2954</v>
      </c>
      <c r="HH10" s="797">
        <v>4556</v>
      </c>
      <c r="HI10" s="797">
        <v>7950</v>
      </c>
      <c r="HJ10" s="797">
        <v>110410</v>
      </c>
      <c r="HK10" s="797">
        <v>109007</v>
      </c>
      <c r="HL10" s="798">
        <v>104922</v>
      </c>
      <c r="HM10" s="798">
        <v>103194</v>
      </c>
      <c r="HN10" s="798">
        <v>103718</v>
      </c>
      <c r="HO10" s="798">
        <f>SUM(HO5:HO9)</f>
        <v>108519</v>
      </c>
      <c r="HP10" s="798">
        <v>112667</v>
      </c>
      <c r="HQ10" s="798">
        <v>149734</v>
      </c>
      <c r="HR10" s="797">
        <v>237245</v>
      </c>
      <c r="HS10" s="797">
        <v>856622</v>
      </c>
      <c r="HT10" s="798">
        <v>851250</v>
      </c>
      <c r="HU10" s="798">
        <v>854171</v>
      </c>
      <c r="HV10" s="798">
        <v>859593</v>
      </c>
      <c r="HW10" s="798">
        <v>828314</v>
      </c>
      <c r="HX10" s="798">
        <f>SUM(HX5:HX9)</f>
        <v>842847</v>
      </c>
      <c r="HY10" s="798">
        <v>846476</v>
      </c>
      <c r="HZ10" s="798">
        <v>1083623</v>
      </c>
      <c r="IA10" s="797">
        <v>1587110</v>
      </c>
    </row>
    <row r="11" spans="1:235" s="749" customFormat="1" x14ac:dyDescent="0.2">
      <c r="A11" s="744"/>
      <c r="B11" s="745"/>
      <c r="C11" s="745"/>
      <c r="D11" s="746"/>
      <c r="E11" s="747"/>
      <c r="F11" s="747"/>
      <c r="G11" s="747"/>
      <c r="H11" s="747"/>
      <c r="I11" s="747"/>
      <c r="J11" s="747"/>
      <c r="K11" s="748"/>
      <c r="L11" s="748"/>
      <c r="M11" s="748"/>
      <c r="N11" s="748"/>
      <c r="O11" s="748"/>
      <c r="P11" s="748"/>
      <c r="Q11" s="748"/>
      <c r="R11" s="748"/>
      <c r="S11" s="747"/>
      <c r="T11" s="745"/>
      <c r="U11" s="745"/>
      <c r="V11" s="746"/>
      <c r="W11" s="747"/>
      <c r="X11" s="747"/>
      <c r="Y11" s="747"/>
      <c r="Z11" s="747"/>
      <c r="AA11" s="747"/>
      <c r="AB11" s="747"/>
      <c r="AC11" s="745"/>
      <c r="AD11" s="745"/>
      <c r="AE11" s="746"/>
      <c r="AF11" s="747"/>
      <c r="AG11" s="747"/>
      <c r="AH11" s="747"/>
      <c r="AI11" s="747"/>
      <c r="AJ11" s="747"/>
      <c r="AK11" s="747"/>
      <c r="AL11" s="745"/>
      <c r="AM11" s="745"/>
      <c r="AN11" s="746"/>
      <c r="AO11" s="747"/>
      <c r="AP11" s="747"/>
      <c r="AQ11" s="747"/>
      <c r="AR11" s="747"/>
      <c r="AS11" s="747"/>
      <c r="AT11" s="747"/>
      <c r="AU11" s="745"/>
      <c r="AV11" s="745"/>
      <c r="AW11" s="746"/>
      <c r="AX11" s="747"/>
      <c r="AY11" s="747"/>
      <c r="AZ11" s="747"/>
      <c r="BA11" s="747"/>
      <c r="BB11" s="747"/>
      <c r="BC11" s="747"/>
      <c r="BD11" s="745"/>
      <c r="BE11" s="745"/>
      <c r="BF11" s="746"/>
      <c r="BG11" s="747"/>
      <c r="BH11" s="747"/>
      <c r="BI11" s="747"/>
      <c r="BJ11" s="747"/>
      <c r="BK11" s="747"/>
      <c r="BL11" s="747"/>
      <c r="BM11" s="745"/>
      <c r="BN11" s="745"/>
      <c r="BO11" s="746"/>
      <c r="BP11" s="747"/>
      <c r="BQ11" s="747"/>
      <c r="BR11" s="747"/>
      <c r="BS11" s="747"/>
      <c r="BT11" s="747"/>
      <c r="BU11" s="747"/>
      <c r="BV11" s="745"/>
      <c r="BW11" s="745"/>
      <c r="BX11" s="746"/>
      <c r="BY11" s="747"/>
      <c r="BZ11" s="747"/>
      <c r="CA11" s="747"/>
      <c r="CB11" s="747"/>
      <c r="CC11" s="747"/>
      <c r="CD11" s="747"/>
      <c r="CE11" s="745"/>
      <c r="CF11" s="745"/>
      <c r="CG11" s="746"/>
      <c r="CH11" s="747"/>
      <c r="CI11" s="747"/>
      <c r="CJ11" s="747"/>
      <c r="CK11" s="747"/>
      <c r="CL11" s="747"/>
      <c r="CM11" s="747"/>
      <c r="CN11" s="745"/>
      <c r="CO11" s="745"/>
      <c r="CP11" s="746"/>
      <c r="CQ11" s="747"/>
      <c r="CR11" s="747"/>
      <c r="CS11" s="747"/>
      <c r="CT11" s="747"/>
      <c r="CU11" s="747"/>
      <c r="CV11" s="747"/>
      <c r="CW11" s="745"/>
      <c r="CX11" s="745"/>
      <c r="CY11" s="746"/>
      <c r="CZ11" s="747"/>
      <c r="DA11" s="747"/>
      <c r="DB11" s="747"/>
      <c r="DC11" s="747"/>
      <c r="DD11" s="747"/>
      <c r="DE11" s="747"/>
      <c r="DF11" s="745"/>
      <c r="DG11" s="745"/>
      <c r="DH11" s="746"/>
      <c r="DI11" s="747"/>
      <c r="DJ11" s="747"/>
      <c r="DK11" s="747"/>
      <c r="DL11" s="747"/>
      <c r="DM11" s="747"/>
      <c r="DN11" s="747"/>
      <c r="DO11" s="745"/>
      <c r="DP11" s="745"/>
      <c r="DQ11" s="746"/>
      <c r="DR11" s="747"/>
      <c r="DS11" s="747"/>
      <c r="DT11" s="747"/>
      <c r="DU11" s="747"/>
      <c r="DV11" s="747"/>
      <c r="DW11" s="747"/>
      <c r="DX11" s="745"/>
      <c r="DY11" s="745"/>
      <c r="DZ11" s="746"/>
      <c r="EA11" s="747"/>
      <c r="EB11" s="747"/>
      <c r="EC11" s="747"/>
      <c r="ED11" s="747"/>
      <c r="EE11" s="747"/>
      <c r="EF11" s="747"/>
      <c r="EG11" s="745"/>
      <c r="EH11" s="745"/>
      <c r="EI11" s="746"/>
      <c r="EJ11" s="747"/>
      <c r="EK11" s="747"/>
      <c r="EL11" s="747"/>
      <c r="EM11" s="747"/>
      <c r="EN11" s="747"/>
      <c r="EO11" s="747"/>
      <c r="EP11" s="745"/>
      <c r="EQ11" s="745"/>
      <c r="ER11" s="746"/>
      <c r="ES11" s="747"/>
      <c r="ET11" s="747"/>
      <c r="EU11" s="747"/>
      <c r="EV11" s="747"/>
      <c r="EW11" s="747"/>
      <c r="EX11" s="747"/>
      <c r="EY11" s="745"/>
      <c r="EZ11" s="745"/>
      <c r="FA11" s="746"/>
      <c r="FB11" s="747"/>
      <c r="FC11" s="747"/>
      <c r="FD11" s="747"/>
      <c r="FE11" s="747"/>
      <c r="FF11" s="747"/>
      <c r="FG11" s="747"/>
      <c r="FH11" s="745"/>
      <c r="FI11" s="732"/>
      <c r="FJ11" s="746"/>
      <c r="FK11" s="747"/>
      <c r="FL11" s="747"/>
      <c r="FM11" s="747"/>
      <c r="FN11" s="747"/>
      <c r="FO11" s="747"/>
      <c r="FP11" s="747"/>
      <c r="FQ11" s="745"/>
      <c r="FR11" s="745"/>
      <c r="FS11" s="746"/>
      <c r="FT11" s="747"/>
      <c r="FU11" s="747"/>
      <c r="FV11" s="747"/>
      <c r="FW11" s="747"/>
      <c r="FX11" s="747"/>
      <c r="FY11" s="747"/>
      <c r="FZ11" s="745"/>
      <c r="GA11" s="745"/>
      <c r="GB11" s="746"/>
      <c r="GC11" s="747"/>
      <c r="GD11" s="747"/>
      <c r="GE11" s="747"/>
      <c r="GF11" s="747"/>
      <c r="GG11" s="747"/>
      <c r="GH11" s="747"/>
      <c r="GI11" s="745"/>
      <c r="GJ11" s="745"/>
      <c r="GK11" s="746"/>
      <c r="GL11" s="747"/>
      <c r="GM11" s="747"/>
      <c r="GN11" s="747"/>
      <c r="GO11" s="747"/>
      <c r="GP11" s="747"/>
      <c r="GQ11" s="747"/>
      <c r="GR11" s="745"/>
      <c r="GS11" s="745"/>
      <c r="GT11" s="746"/>
      <c r="GU11" s="747"/>
      <c r="GV11" s="747"/>
      <c r="GW11" s="747"/>
      <c r="GX11" s="747"/>
      <c r="GY11" s="747"/>
      <c r="GZ11" s="747"/>
      <c r="HA11" s="745"/>
      <c r="HB11" s="745"/>
      <c r="HC11" s="746"/>
      <c r="HD11" s="747"/>
      <c r="HE11" s="747"/>
      <c r="HF11" s="747"/>
      <c r="HG11" s="747"/>
      <c r="HH11" s="747"/>
      <c r="HI11" s="747"/>
      <c r="HJ11" s="745"/>
      <c r="HK11" s="745"/>
      <c r="HL11" s="746"/>
      <c r="HM11" s="747"/>
      <c r="HN11" s="747"/>
      <c r="HO11" s="747"/>
      <c r="HP11" s="747"/>
      <c r="HQ11" s="747"/>
      <c r="HR11" s="747"/>
      <c r="HS11" s="745"/>
      <c r="HT11" s="746"/>
      <c r="HU11" s="746"/>
      <c r="HV11" s="747"/>
      <c r="HW11" s="746"/>
      <c r="HX11" s="746"/>
      <c r="HY11" s="746"/>
      <c r="HZ11" s="746"/>
      <c r="IA11" s="747"/>
    </row>
    <row r="12" spans="1:235" ht="15" customHeight="1" x14ac:dyDescent="0.2">
      <c r="A12" s="738" t="s">
        <v>304</v>
      </c>
      <c r="B12" s="735"/>
      <c r="C12" s="735"/>
      <c r="D12" s="735"/>
      <c r="E12" s="735"/>
      <c r="F12" s="735"/>
      <c r="G12" s="735"/>
      <c r="H12" s="735"/>
      <c r="I12" s="735"/>
      <c r="J12" s="735"/>
      <c r="L12" s="735"/>
      <c r="M12" s="735"/>
      <c r="N12" s="735"/>
      <c r="O12" s="735"/>
      <c r="P12" s="735"/>
      <c r="Q12" s="735"/>
      <c r="R12" s="735"/>
      <c r="S12" s="735"/>
      <c r="T12" s="735"/>
      <c r="U12" s="735"/>
      <c r="V12" s="735"/>
      <c r="W12" s="735"/>
      <c r="X12" s="735"/>
      <c r="Y12" s="735"/>
      <c r="Z12" s="735"/>
      <c r="AA12" s="735"/>
      <c r="AB12" s="735"/>
      <c r="AC12" s="735"/>
      <c r="AD12" s="735"/>
      <c r="AE12" s="735"/>
      <c r="AF12" s="735"/>
      <c r="AG12" s="735"/>
      <c r="AH12" s="735"/>
      <c r="AI12" s="735"/>
      <c r="AJ12" s="735"/>
      <c r="AK12" s="735"/>
      <c r="AL12" s="735"/>
      <c r="AM12" s="735"/>
      <c r="AN12" s="735"/>
      <c r="AO12" s="735"/>
      <c r="AP12" s="735"/>
      <c r="AQ12" s="735"/>
      <c r="AR12" s="735"/>
      <c r="AS12" s="735"/>
      <c r="AT12" s="735"/>
      <c r="AU12" s="735"/>
      <c r="AV12" s="735"/>
      <c r="AW12" s="735"/>
      <c r="AX12" s="735"/>
      <c r="AY12" s="735"/>
      <c r="AZ12" s="735"/>
      <c r="BA12" s="735"/>
      <c r="BB12" s="735"/>
      <c r="BC12" s="735"/>
      <c r="BD12" s="735"/>
      <c r="BE12" s="735"/>
      <c r="BF12" s="735"/>
      <c r="BG12" s="735"/>
      <c r="BH12" s="735"/>
      <c r="BI12" s="735"/>
      <c r="BJ12" s="735"/>
      <c r="BK12" s="735"/>
      <c r="BL12" s="735"/>
      <c r="BM12" s="735"/>
      <c r="BN12" s="735"/>
      <c r="BO12" s="735"/>
      <c r="BP12" s="735"/>
      <c r="BQ12" s="735"/>
      <c r="BR12" s="735"/>
      <c r="BS12" s="735"/>
      <c r="BT12" s="735"/>
      <c r="BU12" s="735"/>
      <c r="BV12" s="735"/>
      <c r="BW12" s="735"/>
      <c r="BX12" s="735"/>
      <c r="BY12" s="735"/>
      <c r="BZ12" s="735"/>
      <c r="CA12" s="735"/>
      <c r="CB12" s="735"/>
      <c r="CC12" s="735"/>
      <c r="CD12" s="735"/>
      <c r="CE12" s="735"/>
      <c r="CF12" s="735"/>
      <c r="CG12" s="735"/>
      <c r="CH12" s="735"/>
      <c r="CI12" s="735"/>
      <c r="CJ12" s="735"/>
      <c r="CK12" s="735"/>
      <c r="CL12" s="735"/>
      <c r="CM12" s="735"/>
      <c r="CN12" s="735"/>
      <c r="CO12" s="735"/>
      <c r="CP12" s="735"/>
      <c r="CQ12" s="735"/>
      <c r="CR12" s="735"/>
      <c r="CS12" s="735"/>
      <c r="CT12" s="735"/>
      <c r="CU12" s="735"/>
      <c r="CV12" s="735"/>
      <c r="CW12" s="735"/>
      <c r="CX12" s="735"/>
      <c r="CY12" s="735"/>
      <c r="CZ12" s="735"/>
      <c r="DA12" s="735"/>
      <c r="DB12" s="735"/>
      <c r="DC12" s="735"/>
      <c r="DD12" s="735"/>
      <c r="DE12" s="735"/>
      <c r="DF12" s="735"/>
      <c r="DG12" s="735"/>
      <c r="DH12" s="735"/>
      <c r="DI12" s="735"/>
      <c r="DJ12" s="735"/>
      <c r="DK12" s="735"/>
      <c r="DL12" s="735"/>
      <c r="DM12" s="735"/>
      <c r="DN12" s="735"/>
      <c r="DO12" s="735"/>
      <c r="DP12" s="735"/>
      <c r="DQ12" s="735"/>
      <c r="DR12" s="735"/>
      <c r="DS12" s="735"/>
      <c r="DT12" s="735"/>
      <c r="DU12" s="735"/>
      <c r="DV12" s="735"/>
      <c r="DW12" s="735"/>
      <c r="DX12" s="735"/>
      <c r="DY12" s="735"/>
      <c r="DZ12" s="735"/>
      <c r="EA12" s="735"/>
      <c r="EB12" s="735"/>
      <c r="EC12" s="735"/>
      <c r="ED12" s="735"/>
      <c r="EE12" s="735"/>
      <c r="EF12" s="735"/>
      <c r="EG12" s="735"/>
      <c r="EH12" s="735"/>
      <c r="EI12" s="735"/>
      <c r="EJ12" s="735"/>
      <c r="EK12" s="735"/>
      <c r="EL12" s="735"/>
      <c r="EM12" s="735"/>
      <c r="EN12" s="735"/>
      <c r="EO12" s="735"/>
      <c r="EP12" s="735"/>
      <c r="EQ12" s="735"/>
      <c r="ER12" s="735"/>
      <c r="ES12" s="735"/>
      <c r="ET12" s="735"/>
      <c r="EU12" s="735"/>
      <c r="EV12" s="735"/>
      <c r="EW12" s="735"/>
      <c r="EX12" s="735"/>
      <c r="EY12" s="735"/>
      <c r="EZ12" s="735"/>
      <c r="FA12" s="735"/>
      <c r="FB12" s="735"/>
      <c r="FC12" s="735"/>
      <c r="FD12" s="735"/>
      <c r="FE12" s="735"/>
      <c r="FF12" s="735"/>
      <c r="FG12" s="735"/>
      <c r="FH12" s="735"/>
      <c r="FI12" s="735"/>
      <c r="FJ12" s="735"/>
      <c r="FK12" s="735"/>
      <c r="FL12" s="735"/>
      <c r="FM12" s="735"/>
      <c r="FN12" s="735"/>
      <c r="FO12" s="735"/>
      <c r="FP12" s="735"/>
      <c r="FQ12" s="735"/>
      <c r="FR12" s="735"/>
      <c r="FS12" s="735"/>
      <c r="FT12" s="735"/>
      <c r="FU12" s="735"/>
      <c r="FV12" s="735"/>
      <c r="FW12" s="735"/>
      <c r="FX12" s="735"/>
      <c r="FY12" s="735"/>
      <c r="FZ12" s="735"/>
      <c r="GA12" s="735"/>
      <c r="GB12" s="735"/>
      <c r="GC12" s="735"/>
      <c r="GD12" s="735"/>
      <c r="GE12" s="735"/>
      <c r="GF12" s="735"/>
      <c r="GG12" s="735"/>
      <c r="GH12" s="735"/>
      <c r="GI12" s="735"/>
      <c r="GJ12" s="735"/>
      <c r="GK12" s="735"/>
      <c r="GL12" s="735"/>
      <c r="GM12" s="735"/>
      <c r="GN12" s="735"/>
      <c r="GO12" s="735"/>
      <c r="GP12" s="735"/>
      <c r="GQ12" s="735"/>
      <c r="GR12" s="735"/>
      <c r="GS12" s="735"/>
      <c r="GT12" s="735"/>
      <c r="GU12" s="735"/>
      <c r="GV12" s="735"/>
      <c r="GW12" s="735"/>
      <c r="GX12" s="735"/>
      <c r="GY12" s="735"/>
      <c r="GZ12" s="735"/>
      <c r="HA12" s="735"/>
      <c r="HB12" s="735"/>
      <c r="HC12" s="735"/>
      <c r="HD12" s="735"/>
      <c r="HE12" s="735"/>
      <c r="HF12" s="735"/>
      <c r="HG12" s="735"/>
      <c r="HH12" s="735"/>
      <c r="HI12" s="735"/>
      <c r="HJ12" s="735"/>
      <c r="HK12" s="735"/>
      <c r="HL12" s="735"/>
      <c r="HM12" s="735"/>
      <c r="HN12" s="735"/>
      <c r="HO12" s="735"/>
      <c r="HP12" s="735"/>
      <c r="HQ12" s="735"/>
      <c r="HR12" s="735"/>
      <c r="HS12" s="735"/>
      <c r="HT12" s="735"/>
      <c r="HU12" s="735"/>
      <c r="HV12" s="735"/>
      <c r="HW12" s="735"/>
      <c r="HX12" s="735"/>
      <c r="HY12" s="735"/>
      <c r="IA12" s="740"/>
    </row>
    <row r="13" spans="1:235" ht="15" customHeight="1" x14ac:dyDescent="0.2">
      <c r="A13" s="1416" t="s">
        <v>730</v>
      </c>
      <c r="B13" s="1416"/>
      <c r="C13" s="1416"/>
      <c r="D13" s="1416"/>
      <c r="E13" s="1416"/>
      <c r="F13" s="1416"/>
      <c r="G13" s="1416"/>
      <c r="H13" s="1416"/>
      <c r="I13" s="1416"/>
      <c r="J13" s="1416"/>
      <c r="K13" s="1416"/>
      <c r="L13" s="1416"/>
      <c r="M13" s="1416"/>
      <c r="N13" s="1416"/>
      <c r="O13" s="1416"/>
      <c r="P13" s="1416"/>
      <c r="Q13" s="1416"/>
      <c r="R13" s="1416"/>
      <c r="S13" s="1416"/>
      <c r="T13" s="1416"/>
      <c r="U13" s="1416"/>
      <c r="V13" s="1416"/>
      <c r="W13" s="1416"/>
      <c r="X13" s="1416"/>
      <c r="Y13" s="1416"/>
      <c r="Z13" s="1416"/>
      <c r="AA13" s="1416"/>
      <c r="AB13" s="1416"/>
      <c r="AC13" s="1416"/>
      <c r="AD13" s="1416"/>
      <c r="AE13" s="1416"/>
      <c r="AF13" s="1416"/>
      <c r="AG13" s="1416"/>
      <c r="AH13" s="1416"/>
      <c r="AI13" s="1416"/>
      <c r="AJ13" s="1416"/>
      <c r="AK13" s="1416"/>
      <c r="AL13" s="1416"/>
      <c r="AM13" s="1416"/>
      <c r="AN13" s="1416"/>
      <c r="AO13" s="1416"/>
      <c r="AP13" s="1416"/>
      <c r="AQ13" s="1416"/>
      <c r="AR13" s="1416"/>
      <c r="AS13" s="1416"/>
      <c r="AT13" s="1416"/>
      <c r="AU13" s="1416"/>
      <c r="AV13" s="1416"/>
      <c r="AW13" s="1416"/>
      <c r="AX13" s="1416"/>
      <c r="AY13" s="1416"/>
      <c r="AZ13" s="1416"/>
      <c r="BA13" s="1416"/>
      <c r="BB13" s="1416"/>
      <c r="BC13" s="1416"/>
      <c r="BD13" s="1416"/>
      <c r="BE13" s="1416"/>
      <c r="BF13" s="1416"/>
      <c r="BG13" s="1416"/>
      <c r="BH13" s="1416"/>
      <c r="BI13" s="1416"/>
      <c r="BJ13" s="1416"/>
      <c r="BK13" s="1416"/>
      <c r="BL13" s="1416"/>
      <c r="BM13" s="1416"/>
      <c r="BN13" s="1416"/>
      <c r="BO13" s="1416"/>
      <c r="BP13" s="1416"/>
      <c r="BQ13" s="1416"/>
      <c r="BR13" s="1416"/>
      <c r="BS13" s="1416"/>
      <c r="BT13" s="1416"/>
      <c r="BU13" s="1416"/>
      <c r="BV13" s="1416"/>
      <c r="BW13" s="1416"/>
      <c r="BX13" s="1416"/>
      <c r="BY13" s="1416"/>
      <c r="BZ13" s="1416"/>
      <c r="CA13" s="1416"/>
      <c r="CB13" s="1416"/>
      <c r="CC13" s="1416"/>
      <c r="CD13" s="1416"/>
      <c r="CE13" s="1416"/>
      <c r="CF13" s="1416"/>
      <c r="CG13" s="1416"/>
      <c r="CH13" s="1416"/>
      <c r="CI13" s="1416"/>
      <c r="CJ13" s="1416"/>
      <c r="CK13" s="1416"/>
      <c r="CL13" s="1416"/>
      <c r="CM13" s="1416"/>
      <c r="CN13" s="1416"/>
      <c r="CO13" s="1416"/>
      <c r="CP13" s="1416"/>
      <c r="CQ13" s="1416"/>
      <c r="CR13" s="1416"/>
      <c r="CS13" s="1416"/>
      <c r="CT13" s="1416"/>
      <c r="CU13" s="1416"/>
      <c r="CV13" s="1416"/>
      <c r="CW13" s="1416"/>
      <c r="CX13" s="1416"/>
      <c r="CY13" s="1416"/>
      <c r="CZ13" s="1416"/>
      <c r="DA13" s="1416"/>
      <c r="DB13" s="1416"/>
      <c r="DC13" s="1416"/>
      <c r="DD13" s="1416"/>
      <c r="DE13" s="1416"/>
      <c r="DF13" s="1416"/>
      <c r="DG13" s="1416"/>
      <c r="DH13" s="1416"/>
      <c r="DI13" s="1416"/>
      <c r="DJ13" s="1416"/>
      <c r="DK13" s="1416"/>
      <c r="DL13" s="1416"/>
      <c r="DM13" s="1416"/>
      <c r="DN13" s="1416"/>
      <c r="DO13" s="1416"/>
      <c r="DP13" s="1416"/>
      <c r="DQ13" s="1416"/>
      <c r="DR13" s="1416"/>
      <c r="DS13" s="1416"/>
      <c r="DT13" s="1416"/>
      <c r="DU13" s="1416"/>
      <c r="DV13" s="1416"/>
      <c r="DW13" s="1416"/>
      <c r="DX13" s="1416"/>
      <c r="DY13" s="1416"/>
      <c r="DZ13" s="1416"/>
      <c r="EA13" s="1416"/>
      <c r="EB13" s="1416"/>
      <c r="EC13" s="1416"/>
      <c r="ED13" s="1416"/>
      <c r="EE13" s="1416"/>
      <c r="EF13" s="1416"/>
      <c r="EG13" s="1416"/>
      <c r="EH13" s="1416"/>
      <c r="EI13" s="1416"/>
      <c r="EJ13" s="1416"/>
      <c r="EK13" s="1416"/>
      <c r="EL13" s="1416"/>
      <c r="EM13" s="1416"/>
      <c r="EN13" s="1416"/>
      <c r="EO13" s="1416"/>
      <c r="EP13" s="1416"/>
      <c r="EQ13" s="1416"/>
      <c r="ER13" s="1416"/>
      <c r="ES13" s="1416"/>
      <c r="ET13" s="1416"/>
      <c r="EU13" s="1416"/>
      <c r="EV13" s="1416"/>
      <c r="EW13" s="1416"/>
      <c r="EX13" s="1416"/>
      <c r="EY13" s="1416"/>
      <c r="EZ13" s="1416"/>
      <c r="FA13" s="1416"/>
      <c r="FB13" s="1416"/>
      <c r="FC13" s="1416"/>
      <c r="FD13" s="1416"/>
      <c r="FE13" s="1416"/>
      <c r="FF13" s="1416"/>
      <c r="FG13" s="1416"/>
      <c r="FH13" s="1416"/>
      <c r="FI13" s="1416"/>
      <c r="FJ13" s="1416"/>
      <c r="FK13" s="1416"/>
      <c r="FL13" s="1416"/>
      <c r="FM13" s="1416"/>
      <c r="FN13" s="1416"/>
      <c r="FO13" s="1416"/>
      <c r="FP13" s="1416"/>
      <c r="FQ13" s="1416"/>
      <c r="FR13" s="1416"/>
      <c r="FS13" s="1416"/>
      <c r="FT13" s="1416"/>
      <c r="FU13" s="1416"/>
      <c r="FV13" s="1416"/>
      <c r="FW13" s="1416"/>
      <c r="FX13" s="1416"/>
      <c r="FY13" s="1416"/>
      <c r="FZ13" s="1416"/>
      <c r="GA13" s="1416"/>
      <c r="GB13" s="1416"/>
      <c r="GC13" s="1416"/>
      <c r="GD13" s="1416"/>
      <c r="GE13" s="1416"/>
      <c r="GF13" s="1416"/>
      <c r="GG13" s="1416"/>
      <c r="GH13" s="1416"/>
      <c r="GI13" s="1416"/>
      <c r="GJ13" s="1416"/>
      <c r="GK13" s="1416"/>
      <c r="GL13" s="1416"/>
      <c r="GM13" s="1416"/>
      <c r="GN13" s="1416"/>
      <c r="GO13" s="1416"/>
      <c r="GP13" s="1416"/>
      <c r="GQ13" s="1416"/>
      <c r="GR13" s="1416"/>
      <c r="GS13" s="1416"/>
      <c r="GT13" s="1416"/>
      <c r="GU13" s="1416"/>
      <c r="GV13" s="1416"/>
      <c r="GW13" s="1416"/>
      <c r="GX13" s="1416"/>
      <c r="GY13" s="1416"/>
      <c r="GZ13" s="1416"/>
      <c r="HA13" s="1416"/>
      <c r="HB13" s="1416"/>
      <c r="HC13" s="1416"/>
      <c r="HD13" s="1416"/>
      <c r="HE13" s="1416"/>
      <c r="HF13" s="1416"/>
      <c r="HG13" s="1416"/>
      <c r="HH13" s="1416"/>
      <c r="HI13" s="1416"/>
      <c r="HJ13" s="1416"/>
      <c r="HK13" s="1416"/>
      <c r="HL13" s="1416"/>
      <c r="HM13" s="1416"/>
      <c r="HN13" s="1416"/>
      <c r="HO13" s="1416"/>
      <c r="HP13" s="1416"/>
      <c r="HQ13" s="1416"/>
      <c r="HR13" s="1416"/>
      <c r="HS13" s="1416"/>
      <c r="HT13" s="1416"/>
      <c r="HU13" s="1416"/>
      <c r="HV13" s="1416"/>
      <c r="HW13" s="1416"/>
      <c r="HX13" s="1416"/>
      <c r="HY13" s="1416"/>
      <c r="HZ13" s="1416"/>
      <c r="IA13" s="1416"/>
    </row>
    <row r="14" spans="1:235" s="741" customFormat="1" ht="15" customHeight="1" x14ac:dyDescent="0.2">
      <c r="A14" s="1414" t="s">
        <v>276</v>
      </c>
      <c r="B14" s="1413" t="s">
        <v>297</v>
      </c>
      <c r="C14" s="1413"/>
      <c r="D14" s="1413"/>
      <c r="E14" s="1413"/>
      <c r="F14" s="1413"/>
      <c r="G14" s="1413"/>
      <c r="H14" s="1413"/>
      <c r="I14" s="1413"/>
      <c r="J14" s="1413"/>
      <c r="K14" s="1414" t="s">
        <v>277</v>
      </c>
      <c r="L14" s="1414"/>
      <c r="M14" s="1414"/>
      <c r="N14" s="1414"/>
      <c r="O14" s="1414"/>
      <c r="P14" s="1414"/>
      <c r="Q14" s="1414"/>
      <c r="R14" s="1414"/>
      <c r="S14" s="1414"/>
      <c r="T14" s="1413" t="s">
        <v>278</v>
      </c>
      <c r="U14" s="1413"/>
      <c r="V14" s="1413"/>
      <c r="W14" s="1413"/>
      <c r="X14" s="1413"/>
      <c r="Y14" s="1413"/>
      <c r="Z14" s="1413"/>
      <c r="AA14" s="1413"/>
      <c r="AB14" s="1413"/>
      <c r="AC14" s="1413" t="s">
        <v>656</v>
      </c>
      <c r="AD14" s="1413"/>
      <c r="AE14" s="1413"/>
      <c r="AF14" s="1413"/>
      <c r="AG14" s="1413"/>
      <c r="AH14" s="1413"/>
      <c r="AI14" s="1413"/>
      <c r="AJ14" s="1413"/>
      <c r="AK14" s="1413"/>
      <c r="AL14" s="1413" t="s">
        <v>279</v>
      </c>
      <c r="AM14" s="1413"/>
      <c r="AN14" s="1413"/>
      <c r="AO14" s="1413"/>
      <c r="AP14" s="1413"/>
      <c r="AQ14" s="1413"/>
      <c r="AR14" s="1413"/>
      <c r="AS14" s="1413"/>
      <c r="AT14" s="1413"/>
      <c r="AU14" s="1413" t="s">
        <v>280</v>
      </c>
      <c r="AV14" s="1413"/>
      <c r="AW14" s="1413"/>
      <c r="AX14" s="1413"/>
      <c r="AY14" s="1413"/>
      <c r="AZ14" s="1413"/>
      <c r="BA14" s="1413"/>
      <c r="BB14" s="1413"/>
      <c r="BC14" s="1413"/>
      <c r="BD14" s="1413" t="s">
        <v>281</v>
      </c>
      <c r="BE14" s="1413"/>
      <c r="BF14" s="1413"/>
      <c r="BG14" s="1413"/>
      <c r="BH14" s="1413"/>
      <c r="BI14" s="1413"/>
      <c r="BJ14" s="1413"/>
      <c r="BK14" s="1413"/>
      <c r="BL14" s="1413"/>
      <c r="BM14" s="1415" t="s">
        <v>414</v>
      </c>
      <c r="BN14" s="1415"/>
      <c r="BO14" s="1415"/>
      <c r="BP14" s="1415"/>
      <c r="BQ14" s="1415"/>
      <c r="BR14" s="1415"/>
      <c r="BS14" s="1415"/>
      <c r="BT14" s="1415"/>
      <c r="BU14" s="1415"/>
      <c r="BV14" s="1413" t="s">
        <v>283</v>
      </c>
      <c r="BW14" s="1413"/>
      <c r="BX14" s="1413"/>
      <c r="BY14" s="1413"/>
      <c r="BZ14" s="1413"/>
      <c r="CA14" s="1413"/>
      <c r="CB14" s="1413"/>
      <c r="CC14" s="1413"/>
      <c r="CD14" s="1413"/>
      <c r="CE14" s="1413" t="s">
        <v>284</v>
      </c>
      <c r="CF14" s="1413"/>
      <c r="CG14" s="1413"/>
      <c r="CH14" s="1413"/>
      <c r="CI14" s="1413"/>
      <c r="CJ14" s="1413"/>
      <c r="CK14" s="1413"/>
      <c r="CL14" s="1413"/>
      <c r="CM14" s="1413"/>
      <c r="CN14" s="1413" t="s">
        <v>285</v>
      </c>
      <c r="CO14" s="1413"/>
      <c r="CP14" s="1413"/>
      <c r="CQ14" s="1413"/>
      <c r="CR14" s="1413"/>
      <c r="CS14" s="1413"/>
      <c r="CT14" s="1413"/>
      <c r="CU14" s="1413"/>
      <c r="CV14" s="1413"/>
      <c r="CW14" s="1415" t="s">
        <v>98</v>
      </c>
      <c r="CX14" s="1415"/>
      <c r="CY14" s="1415"/>
      <c r="CZ14" s="1415"/>
      <c r="DA14" s="1415"/>
      <c r="DB14" s="1415"/>
      <c r="DC14" s="1415"/>
      <c r="DD14" s="1415"/>
      <c r="DE14" s="1415"/>
      <c r="DF14" s="1413" t="s">
        <v>286</v>
      </c>
      <c r="DG14" s="1413"/>
      <c r="DH14" s="1413"/>
      <c r="DI14" s="1413"/>
      <c r="DJ14" s="1413"/>
      <c r="DK14" s="1413"/>
      <c r="DL14" s="1413"/>
      <c r="DM14" s="1413"/>
      <c r="DN14" s="1413"/>
      <c r="DO14" s="1413" t="s">
        <v>287</v>
      </c>
      <c r="DP14" s="1413"/>
      <c r="DQ14" s="1413"/>
      <c r="DR14" s="1413"/>
      <c r="DS14" s="1413"/>
      <c r="DT14" s="1413"/>
      <c r="DU14" s="1413"/>
      <c r="DV14" s="1413"/>
      <c r="DW14" s="1413"/>
      <c r="DX14" s="1413" t="s">
        <v>288</v>
      </c>
      <c r="DY14" s="1413"/>
      <c r="DZ14" s="1413"/>
      <c r="EA14" s="1413"/>
      <c r="EB14" s="1413"/>
      <c r="EC14" s="1413"/>
      <c r="ED14" s="1413"/>
      <c r="EE14" s="1413"/>
      <c r="EF14" s="1413"/>
      <c r="EG14" s="1413" t="s">
        <v>289</v>
      </c>
      <c r="EH14" s="1413"/>
      <c r="EI14" s="1413"/>
      <c r="EJ14" s="1413"/>
      <c r="EK14" s="1413"/>
      <c r="EL14" s="1413"/>
      <c r="EM14" s="1413"/>
      <c r="EN14" s="1413"/>
      <c r="EO14" s="1413"/>
      <c r="EP14" s="1415" t="s">
        <v>290</v>
      </c>
      <c r="EQ14" s="1415"/>
      <c r="ER14" s="1415"/>
      <c r="ES14" s="1415"/>
      <c r="ET14" s="1415"/>
      <c r="EU14" s="1415"/>
      <c r="EV14" s="1415"/>
      <c r="EW14" s="1415"/>
      <c r="EX14" s="1415"/>
      <c r="EY14" s="1413" t="s">
        <v>291</v>
      </c>
      <c r="EZ14" s="1413"/>
      <c r="FA14" s="1413"/>
      <c r="FB14" s="1413"/>
      <c r="FC14" s="1413"/>
      <c r="FD14" s="1413"/>
      <c r="FE14" s="1413"/>
      <c r="FF14" s="1413"/>
      <c r="FG14" s="1413"/>
      <c r="FH14" s="1413" t="s">
        <v>292</v>
      </c>
      <c r="FI14" s="1413"/>
      <c r="FJ14" s="1413"/>
      <c r="FK14" s="1413"/>
      <c r="FL14" s="1413"/>
      <c r="FM14" s="1413"/>
      <c r="FN14" s="1413"/>
      <c r="FO14" s="1413"/>
      <c r="FP14" s="1413"/>
      <c r="FQ14" s="1413" t="s">
        <v>293</v>
      </c>
      <c r="FR14" s="1413"/>
      <c r="FS14" s="1413"/>
      <c r="FT14" s="1413"/>
      <c r="FU14" s="1413"/>
      <c r="FV14" s="1413"/>
      <c r="FW14" s="1413"/>
      <c r="FX14" s="1413"/>
      <c r="FY14" s="1413"/>
      <c r="FZ14" s="1413" t="s">
        <v>226</v>
      </c>
      <c r="GA14" s="1413"/>
      <c r="GB14" s="1413"/>
      <c r="GC14" s="1413"/>
      <c r="GD14" s="1413"/>
      <c r="GE14" s="1413"/>
      <c r="GF14" s="1413"/>
      <c r="GG14" s="1413"/>
      <c r="GH14" s="1413"/>
      <c r="GI14" s="1413" t="s">
        <v>294</v>
      </c>
      <c r="GJ14" s="1413"/>
      <c r="GK14" s="1413"/>
      <c r="GL14" s="1413"/>
      <c r="GM14" s="1413"/>
      <c r="GN14" s="1413"/>
      <c r="GO14" s="1413"/>
      <c r="GP14" s="1413"/>
      <c r="GQ14" s="1413"/>
      <c r="GR14" s="1413" t="s">
        <v>295</v>
      </c>
      <c r="GS14" s="1413"/>
      <c r="GT14" s="1413"/>
      <c r="GU14" s="1413"/>
      <c r="GV14" s="1413"/>
      <c r="GW14" s="1413"/>
      <c r="GX14" s="1413"/>
      <c r="GY14" s="1413"/>
      <c r="GZ14" s="1413"/>
      <c r="HA14" s="1413" t="s">
        <v>224</v>
      </c>
      <c r="HB14" s="1413"/>
      <c r="HC14" s="1413"/>
      <c r="HD14" s="1413"/>
      <c r="HE14" s="1413"/>
      <c r="HF14" s="1413"/>
      <c r="HG14" s="1413"/>
      <c r="HH14" s="1413"/>
      <c r="HI14" s="1413"/>
      <c r="HJ14" s="1413" t="s">
        <v>296</v>
      </c>
      <c r="HK14" s="1413"/>
      <c r="HL14" s="1413"/>
      <c r="HM14" s="1413"/>
      <c r="HN14" s="1413"/>
      <c r="HO14" s="1413"/>
      <c r="HP14" s="1413"/>
      <c r="HQ14" s="1413"/>
      <c r="HR14" s="1413"/>
      <c r="HS14" s="1413" t="s">
        <v>729</v>
      </c>
      <c r="HT14" s="1413"/>
      <c r="HU14" s="1413"/>
      <c r="HV14" s="1413"/>
      <c r="HW14" s="1413"/>
      <c r="HX14" s="1413"/>
      <c r="HY14" s="1413"/>
      <c r="HZ14" s="1413"/>
      <c r="IA14" s="1413"/>
    </row>
    <row r="15" spans="1:235" s="741" customFormat="1" ht="15" customHeight="1" x14ac:dyDescent="0.2">
      <c r="A15" s="1414"/>
      <c r="B15" s="742" t="s">
        <v>83</v>
      </c>
      <c r="C15" s="742" t="s">
        <v>84</v>
      </c>
      <c r="D15" s="742" t="s">
        <v>85</v>
      </c>
      <c r="E15" s="742" t="s">
        <v>86</v>
      </c>
      <c r="F15" s="742" t="s">
        <v>117</v>
      </c>
      <c r="G15" s="742" t="s">
        <v>87</v>
      </c>
      <c r="H15" s="742" t="s">
        <v>88</v>
      </c>
      <c r="I15" s="742" t="s">
        <v>652</v>
      </c>
      <c r="J15" s="742" t="s">
        <v>755</v>
      </c>
      <c r="K15" s="742" t="s">
        <v>83</v>
      </c>
      <c r="L15" s="742" t="s">
        <v>84</v>
      </c>
      <c r="M15" s="742" t="s">
        <v>85</v>
      </c>
      <c r="N15" s="742" t="s">
        <v>86</v>
      </c>
      <c r="O15" s="742" t="s">
        <v>117</v>
      </c>
      <c r="P15" s="742" t="s">
        <v>87</v>
      </c>
      <c r="Q15" s="742" t="s">
        <v>88</v>
      </c>
      <c r="R15" s="742" t="s">
        <v>652</v>
      </c>
      <c r="S15" s="742" t="s">
        <v>755</v>
      </c>
      <c r="T15" s="742" t="s">
        <v>83</v>
      </c>
      <c r="U15" s="742" t="s">
        <v>84</v>
      </c>
      <c r="V15" s="742" t="s">
        <v>85</v>
      </c>
      <c r="W15" s="742" t="s">
        <v>86</v>
      </c>
      <c r="X15" s="742" t="s">
        <v>117</v>
      </c>
      <c r="Y15" s="742" t="s">
        <v>87</v>
      </c>
      <c r="Z15" s="742" t="s">
        <v>88</v>
      </c>
      <c r="AA15" s="742" t="s">
        <v>652</v>
      </c>
      <c r="AB15" s="742" t="s">
        <v>755</v>
      </c>
      <c r="AC15" s="742" t="s">
        <v>83</v>
      </c>
      <c r="AD15" s="742" t="s">
        <v>84</v>
      </c>
      <c r="AE15" s="742" t="s">
        <v>85</v>
      </c>
      <c r="AF15" s="742" t="s">
        <v>86</v>
      </c>
      <c r="AG15" s="742" t="s">
        <v>117</v>
      </c>
      <c r="AH15" s="742" t="s">
        <v>87</v>
      </c>
      <c r="AI15" s="742" t="s">
        <v>88</v>
      </c>
      <c r="AJ15" s="742" t="s">
        <v>652</v>
      </c>
      <c r="AK15" s="742" t="s">
        <v>755</v>
      </c>
      <c r="AL15" s="742" t="s">
        <v>83</v>
      </c>
      <c r="AM15" s="742" t="s">
        <v>84</v>
      </c>
      <c r="AN15" s="742" t="s">
        <v>85</v>
      </c>
      <c r="AO15" s="742" t="s">
        <v>86</v>
      </c>
      <c r="AP15" s="742" t="s">
        <v>117</v>
      </c>
      <c r="AQ15" s="742" t="s">
        <v>87</v>
      </c>
      <c r="AR15" s="742" t="s">
        <v>88</v>
      </c>
      <c r="AS15" s="742" t="s">
        <v>652</v>
      </c>
      <c r="AT15" s="742" t="s">
        <v>755</v>
      </c>
      <c r="AU15" s="742" t="s">
        <v>83</v>
      </c>
      <c r="AV15" s="742" t="s">
        <v>84</v>
      </c>
      <c r="AW15" s="742" t="s">
        <v>85</v>
      </c>
      <c r="AX15" s="742" t="s">
        <v>86</v>
      </c>
      <c r="AY15" s="742" t="s">
        <v>117</v>
      </c>
      <c r="AZ15" s="742" t="s">
        <v>87</v>
      </c>
      <c r="BA15" s="742" t="s">
        <v>88</v>
      </c>
      <c r="BB15" s="742" t="s">
        <v>652</v>
      </c>
      <c r="BC15" s="742" t="s">
        <v>755</v>
      </c>
      <c r="BD15" s="742" t="s">
        <v>83</v>
      </c>
      <c r="BE15" s="742" t="s">
        <v>84</v>
      </c>
      <c r="BF15" s="742" t="s">
        <v>85</v>
      </c>
      <c r="BG15" s="742" t="s">
        <v>86</v>
      </c>
      <c r="BH15" s="742" t="s">
        <v>117</v>
      </c>
      <c r="BI15" s="742" t="s">
        <v>87</v>
      </c>
      <c r="BJ15" s="742" t="s">
        <v>88</v>
      </c>
      <c r="BK15" s="742" t="s">
        <v>652</v>
      </c>
      <c r="BL15" s="742" t="s">
        <v>755</v>
      </c>
      <c r="BM15" s="742" t="s">
        <v>83</v>
      </c>
      <c r="BN15" s="742" t="s">
        <v>84</v>
      </c>
      <c r="BO15" s="742" t="s">
        <v>85</v>
      </c>
      <c r="BP15" s="742" t="s">
        <v>86</v>
      </c>
      <c r="BQ15" s="742" t="s">
        <v>117</v>
      </c>
      <c r="BR15" s="742" t="s">
        <v>87</v>
      </c>
      <c r="BS15" s="742" t="s">
        <v>88</v>
      </c>
      <c r="BT15" s="742" t="s">
        <v>652</v>
      </c>
      <c r="BU15" s="742" t="s">
        <v>755</v>
      </c>
      <c r="BV15" s="742" t="s">
        <v>83</v>
      </c>
      <c r="BW15" s="742" t="s">
        <v>84</v>
      </c>
      <c r="BX15" s="742" t="s">
        <v>85</v>
      </c>
      <c r="BY15" s="742" t="s">
        <v>86</v>
      </c>
      <c r="BZ15" s="742" t="s">
        <v>117</v>
      </c>
      <c r="CA15" s="742" t="s">
        <v>87</v>
      </c>
      <c r="CB15" s="742" t="s">
        <v>88</v>
      </c>
      <c r="CC15" s="742" t="s">
        <v>652</v>
      </c>
      <c r="CD15" s="742" t="s">
        <v>755</v>
      </c>
      <c r="CE15" s="742" t="s">
        <v>83</v>
      </c>
      <c r="CF15" s="742" t="s">
        <v>84</v>
      </c>
      <c r="CG15" s="742" t="s">
        <v>85</v>
      </c>
      <c r="CH15" s="742" t="s">
        <v>86</v>
      </c>
      <c r="CI15" s="742" t="s">
        <v>117</v>
      </c>
      <c r="CJ15" s="742" t="s">
        <v>87</v>
      </c>
      <c r="CK15" s="742" t="s">
        <v>88</v>
      </c>
      <c r="CL15" s="742" t="s">
        <v>652</v>
      </c>
      <c r="CM15" s="742" t="s">
        <v>755</v>
      </c>
      <c r="CN15" s="742" t="s">
        <v>83</v>
      </c>
      <c r="CO15" s="742" t="s">
        <v>84</v>
      </c>
      <c r="CP15" s="742" t="s">
        <v>85</v>
      </c>
      <c r="CQ15" s="742" t="s">
        <v>86</v>
      </c>
      <c r="CR15" s="742" t="s">
        <v>117</v>
      </c>
      <c r="CS15" s="742" t="s">
        <v>87</v>
      </c>
      <c r="CT15" s="742" t="s">
        <v>88</v>
      </c>
      <c r="CU15" s="742" t="s">
        <v>652</v>
      </c>
      <c r="CV15" s="742" t="s">
        <v>755</v>
      </c>
      <c r="CW15" s="742" t="s">
        <v>83</v>
      </c>
      <c r="CX15" s="742" t="s">
        <v>84</v>
      </c>
      <c r="CY15" s="742" t="s">
        <v>85</v>
      </c>
      <c r="CZ15" s="742" t="s">
        <v>86</v>
      </c>
      <c r="DA15" s="742" t="s">
        <v>117</v>
      </c>
      <c r="DB15" s="742" t="s">
        <v>87</v>
      </c>
      <c r="DC15" s="742" t="s">
        <v>88</v>
      </c>
      <c r="DD15" s="742" t="s">
        <v>652</v>
      </c>
      <c r="DE15" s="742" t="s">
        <v>755</v>
      </c>
      <c r="DF15" s="742" t="s">
        <v>83</v>
      </c>
      <c r="DG15" s="742" t="s">
        <v>84</v>
      </c>
      <c r="DH15" s="742" t="s">
        <v>85</v>
      </c>
      <c r="DI15" s="742" t="s">
        <v>86</v>
      </c>
      <c r="DJ15" s="742" t="s">
        <v>117</v>
      </c>
      <c r="DK15" s="742" t="s">
        <v>87</v>
      </c>
      <c r="DL15" s="742" t="s">
        <v>88</v>
      </c>
      <c r="DM15" s="742" t="s">
        <v>652</v>
      </c>
      <c r="DN15" s="742" t="s">
        <v>755</v>
      </c>
      <c r="DO15" s="742" t="s">
        <v>83</v>
      </c>
      <c r="DP15" s="742" t="s">
        <v>84</v>
      </c>
      <c r="DQ15" s="742" t="s">
        <v>85</v>
      </c>
      <c r="DR15" s="742" t="s">
        <v>86</v>
      </c>
      <c r="DS15" s="742" t="s">
        <v>117</v>
      </c>
      <c r="DT15" s="742" t="s">
        <v>87</v>
      </c>
      <c r="DU15" s="742" t="s">
        <v>88</v>
      </c>
      <c r="DV15" s="742" t="s">
        <v>652</v>
      </c>
      <c r="DW15" s="742" t="s">
        <v>755</v>
      </c>
      <c r="DX15" s="742" t="s">
        <v>83</v>
      </c>
      <c r="DY15" s="742" t="s">
        <v>84</v>
      </c>
      <c r="DZ15" s="742" t="s">
        <v>85</v>
      </c>
      <c r="EA15" s="742" t="s">
        <v>86</v>
      </c>
      <c r="EB15" s="742" t="s">
        <v>117</v>
      </c>
      <c r="EC15" s="742" t="s">
        <v>87</v>
      </c>
      <c r="ED15" s="742" t="s">
        <v>88</v>
      </c>
      <c r="EE15" s="742" t="s">
        <v>652</v>
      </c>
      <c r="EF15" s="742" t="s">
        <v>755</v>
      </c>
      <c r="EG15" s="742" t="s">
        <v>83</v>
      </c>
      <c r="EH15" s="742" t="s">
        <v>84</v>
      </c>
      <c r="EI15" s="742" t="s">
        <v>85</v>
      </c>
      <c r="EJ15" s="742" t="s">
        <v>86</v>
      </c>
      <c r="EK15" s="742" t="s">
        <v>117</v>
      </c>
      <c r="EL15" s="742" t="s">
        <v>87</v>
      </c>
      <c r="EM15" s="742" t="s">
        <v>88</v>
      </c>
      <c r="EN15" s="742" t="s">
        <v>652</v>
      </c>
      <c r="EO15" s="742" t="s">
        <v>755</v>
      </c>
      <c r="EP15" s="742" t="s">
        <v>83</v>
      </c>
      <c r="EQ15" s="742" t="s">
        <v>84</v>
      </c>
      <c r="ER15" s="742" t="s">
        <v>85</v>
      </c>
      <c r="ES15" s="742" t="s">
        <v>86</v>
      </c>
      <c r="ET15" s="742" t="s">
        <v>117</v>
      </c>
      <c r="EU15" s="742" t="s">
        <v>87</v>
      </c>
      <c r="EV15" s="742" t="s">
        <v>88</v>
      </c>
      <c r="EW15" s="742" t="s">
        <v>652</v>
      </c>
      <c r="EX15" s="742" t="s">
        <v>755</v>
      </c>
      <c r="EY15" s="742" t="s">
        <v>83</v>
      </c>
      <c r="EZ15" s="742" t="s">
        <v>84</v>
      </c>
      <c r="FA15" s="742" t="s">
        <v>85</v>
      </c>
      <c r="FB15" s="742" t="s">
        <v>86</v>
      </c>
      <c r="FC15" s="742" t="s">
        <v>117</v>
      </c>
      <c r="FD15" s="742" t="s">
        <v>87</v>
      </c>
      <c r="FE15" s="742" t="s">
        <v>88</v>
      </c>
      <c r="FF15" s="742" t="s">
        <v>652</v>
      </c>
      <c r="FG15" s="742" t="s">
        <v>755</v>
      </c>
      <c r="FH15" s="742" t="s">
        <v>83</v>
      </c>
      <c r="FI15" s="742" t="s">
        <v>84</v>
      </c>
      <c r="FJ15" s="742" t="s">
        <v>85</v>
      </c>
      <c r="FK15" s="742" t="s">
        <v>86</v>
      </c>
      <c r="FL15" s="742" t="s">
        <v>117</v>
      </c>
      <c r="FM15" s="742" t="s">
        <v>87</v>
      </c>
      <c r="FN15" s="742" t="s">
        <v>88</v>
      </c>
      <c r="FO15" s="742" t="s">
        <v>652</v>
      </c>
      <c r="FP15" s="742" t="s">
        <v>755</v>
      </c>
      <c r="FQ15" s="742" t="s">
        <v>83</v>
      </c>
      <c r="FR15" s="742" t="s">
        <v>84</v>
      </c>
      <c r="FS15" s="742" t="s">
        <v>85</v>
      </c>
      <c r="FT15" s="742" t="s">
        <v>86</v>
      </c>
      <c r="FU15" s="742" t="s">
        <v>117</v>
      </c>
      <c r="FV15" s="742" t="s">
        <v>87</v>
      </c>
      <c r="FW15" s="742" t="s">
        <v>88</v>
      </c>
      <c r="FX15" s="742" t="s">
        <v>652</v>
      </c>
      <c r="FY15" s="742" t="s">
        <v>755</v>
      </c>
      <c r="FZ15" s="742" t="s">
        <v>83</v>
      </c>
      <c r="GA15" s="742" t="s">
        <v>84</v>
      </c>
      <c r="GB15" s="742" t="s">
        <v>85</v>
      </c>
      <c r="GC15" s="742" t="s">
        <v>86</v>
      </c>
      <c r="GD15" s="742" t="s">
        <v>117</v>
      </c>
      <c r="GE15" s="742" t="s">
        <v>87</v>
      </c>
      <c r="GF15" s="742" t="s">
        <v>88</v>
      </c>
      <c r="GG15" s="742" t="s">
        <v>652</v>
      </c>
      <c r="GH15" s="742" t="s">
        <v>755</v>
      </c>
      <c r="GI15" s="742" t="s">
        <v>83</v>
      </c>
      <c r="GJ15" s="742" t="s">
        <v>84</v>
      </c>
      <c r="GK15" s="742" t="s">
        <v>85</v>
      </c>
      <c r="GL15" s="742" t="s">
        <v>86</v>
      </c>
      <c r="GM15" s="742" t="s">
        <v>117</v>
      </c>
      <c r="GN15" s="742" t="s">
        <v>87</v>
      </c>
      <c r="GO15" s="742" t="s">
        <v>88</v>
      </c>
      <c r="GP15" s="742" t="s">
        <v>652</v>
      </c>
      <c r="GQ15" s="742" t="s">
        <v>755</v>
      </c>
      <c r="GR15" s="742" t="s">
        <v>83</v>
      </c>
      <c r="GS15" s="742" t="s">
        <v>84</v>
      </c>
      <c r="GT15" s="742" t="s">
        <v>85</v>
      </c>
      <c r="GU15" s="742" t="s">
        <v>86</v>
      </c>
      <c r="GV15" s="742" t="s">
        <v>117</v>
      </c>
      <c r="GW15" s="742" t="s">
        <v>87</v>
      </c>
      <c r="GX15" s="742" t="s">
        <v>88</v>
      </c>
      <c r="GY15" s="742" t="s">
        <v>652</v>
      </c>
      <c r="GZ15" s="742" t="s">
        <v>755</v>
      </c>
      <c r="HA15" s="742" t="s">
        <v>83</v>
      </c>
      <c r="HB15" s="742" t="s">
        <v>84</v>
      </c>
      <c r="HC15" s="742" t="s">
        <v>85</v>
      </c>
      <c r="HD15" s="742" t="s">
        <v>86</v>
      </c>
      <c r="HE15" s="742" t="s">
        <v>117</v>
      </c>
      <c r="HF15" s="742" t="s">
        <v>87</v>
      </c>
      <c r="HG15" s="742" t="s">
        <v>88</v>
      </c>
      <c r="HH15" s="742" t="s">
        <v>652</v>
      </c>
      <c r="HI15" s="742" t="s">
        <v>755</v>
      </c>
      <c r="HJ15" s="742" t="s">
        <v>83</v>
      </c>
      <c r="HK15" s="742" t="s">
        <v>84</v>
      </c>
      <c r="HL15" s="742" t="s">
        <v>85</v>
      </c>
      <c r="HM15" s="742" t="s">
        <v>86</v>
      </c>
      <c r="HN15" s="742" t="s">
        <v>117</v>
      </c>
      <c r="HO15" s="742" t="s">
        <v>87</v>
      </c>
      <c r="HP15" s="742" t="s">
        <v>88</v>
      </c>
      <c r="HQ15" s="742" t="s">
        <v>652</v>
      </c>
      <c r="HR15" s="742" t="s">
        <v>755</v>
      </c>
      <c r="HS15" s="742" t="s">
        <v>83</v>
      </c>
      <c r="HT15" s="742" t="s">
        <v>84</v>
      </c>
      <c r="HU15" s="742" t="s">
        <v>85</v>
      </c>
      <c r="HV15" s="742" t="s">
        <v>86</v>
      </c>
      <c r="HW15" s="742" t="s">
        <v>117</v>
      </c>
      <c r="HX15" s="742" t="s">
        <v>87</v>
      </c>
      <c r="HY15" s="742" t="s">
        <v>88</v>
      </c>
      <c r="HZ15" s="742" t="s">
        <v>652</v>
      </c>
      <c r="IA15" s="742" t="s">
        <v>755</v>
      </c>
    </row>
    <row r="16" spans="1:235" x14ac:dyDescent="0.2">
      <c r="A16" s="786" t="s">
        <v>298</v>
      </c>
      <c r="B16" s="779">
        <v>7414.74</v>
      </c>
      <c r="C16" s="779">
        <v>8115.99</v>
      </c>
      <c r="D16" s="789">
        <v>8795.5300000000007</v>
      </c>
      <c r="E16" s="789">
        <v>9791.9331017756504</v>
      </c>
      <c r="F16" s="789">
        <v>10106.39758379842</v>
      </c>
      <c r="G16" s="789">
        <v>12065.93</v>
      </c>
      <c r="H16" s="789">
        <v>12050.62</v>
      </c>
      <c r="I16" s="789">
        <v>17403.54</v>
      </c>
      <c r="J16" s="789">
        <v>18176.240000000002</v>
      </c>
      <c r="K16" s="779">
        <v>114.024111345904</v>
      </c>
      <c r="L16" s="779">
        <v>182.93717133715299</v>
      </c>
      <c r="M16" s="789">
        <v>132.25</v>
      </c>
      <c r="N16" s="789">
        <v>162.44729754388999</v>
      </c>
      <c r="O16" s="790">
        <v>187.89032340144971</v>
      </c>
      <c r="P16" s="790">
        <v>192.88588618879868</v>
      </c>
      <c r="Q16" s="790">
        <v>341.76922474170004</v>
      </c>
      <c r="R16" s="790">
        <v>439.50856611114347</v>
      </c>
      <c r="S16" s="789">
        <v>835.16988058388995</v>
      </c>
      <c r="T16" s="779">
        <v>21.138920236000001</v>
      </c>
      <c r="U16" s="779">
        <v>11.81</v>
      </c>
      <c r="V16" s="789">
        <v>22.77</v>
      </c>
      <c r="W16" s="789">
        <v>41.96</v>
      </c>
      <c r="X16" s="790">
        <v>48.671157579959996</v>
      </c>
      <c r="Y16" s="790">
        <v>75.688867618969994</v>
      </c>
      <c r="Z16" s="790">
        <v>64.601459922000004</v>
      </c>
      <c r="AA16" s="790">
        <v>105.98</v>
      </c>
      <c r="AB16" s="789">
        <v>270.02</v>
      </c>
      <c r="AC16" s="779">
        <v>24.624560094</v>
      </c>
      <c r="AD16" s="779">
        <v>14.6454162</v>
      </c>
      <c r="AE16" s="789">
        <v>20.329999999999998</v>
      </c>
      <c r="AF16" s="789">
        <v>30.919854752799999</v>
      </c>
      <c r="AG16" s="790">
        <v>38.259531680000002</v>
      </c>
      <c r="AH16" s="790">
        <v>49.0969927035</v>
      </c>
      <c r="AI16" s="790">
        <v>58.471391643799997</v>
      </c>
      <c r="AJ16" s="790">
        <v>73.848647011099999</v>
      </c>
      <c r="AK16" s="789">
        <v>122.6292489601999</v>
      </c>
      <c r="AL16" s="779">
        <v>45.696805400000002</v>
      </c>
      <c r="AM16" s="779">
        <v>57.84</v>
      </c>
      <c r="AN16" s="789">
        <v>53.5</v>
      </c>
      <c r="AO16" s="789">
        <v>61.835432599999997</v>
      </c>
      <c r="AP16" s="790">
        <v>97.457311600000011</v>
      </c>
      <c r="AQ16" s="790">
        <v>88.666993700000006</v>
      </c>
      <c r="AR16" s="790">
        <v>80.683511499999994</v>
      </c>
      <c r="AS16" s="790">
        <v>106.3651989</v>
      </c>
      <c r="AT16" s="789">
        <v>260.50105500000001</v>
      </c>
      <c r="AU16" s="779">
        <v>240.40985101760822</v>
      </c>
      <c r="AV16" s="779">
        <v>225.97316031858</v>
      </c>
      <c r="AW16" s="789">
        <v>220.27</v>
      </c>
      <c r="AX16" s="789">
        <v>258.76920281699984</v>
      </c>
      <c r="AY16" s="790">
        <v>193.63796150042867</v>
      </c>
      <c r="AZ16" s="790">
        <v>247.68066672774984</v>
      </c>
      <c r="BA16" s="790">
        <v>283.14827452474981</v>
      </c>
      <c r="BB16" s="790">
        <v>362.79012603969949</v>
      </c>
      <c r="BC16" s="789">
        <v>633.56104037066109</v>
      </c>
      <c r="BD16" s="779">
        <v>14.088924115999999</v>
      </c>
      <c r="BE16" s="779">
        <v>19.610469394999999</v>
      </c>
      <c r="BF16" s="789">
        <v>23.99</v>
      </c>
      <c r="BG16" s="789">
        <v>23.420075869558307</v>
      </c>
      <c r="BH16" s="790">
        <v>33.262381338892439</v>
      </c>
      <c r="BI16" s="790">
        <v>46.993217487536135</v>
      </c>
      <c r="BJ16" s="790">
        <v>61.558879945000015</v>
      </c>
      <c r="BK16" s="790">
        <v>106.03520461049494</v>
      </c>
      <c r="BL16" s="789">
        <v>232.09901818663079</v>
      </c>
      <c r="BM16" s="779">
        <v>11.403667385000009</v>
      </c>
      <c r="BN16" s="779">
        <v>11.707906498</v>
      </c>
      <c r="BO16" s="789">
        <v>20.21</v>
      </c>
      <c r="BP16" s="789">
        <v>22.008690437799999</v>
      </c>
      <c r="BQ16" s="790">
        <v>49.127114511000016</v>
      </c>
      <c r="BR16" s="790">
        <v>72.825277775999979</v>
      </c>
      <c r="BS16" s="790">
        <v>106.52974869830909</v>
      </c>
      <c r="BT16" s="790">
        <v>156.07572638381802</v>
      </c>
      <c r="BU16" s="789">
        <v>273.5</v>
      </c>
      <c r="BV16" s="779">
        <v>2.0499999999999998</v>
      </c>
      <c r="BW16" s="779">
        <v>1.01</v>
      </c>
      <c r="BX16" s="789">
        <v>7.74</v>
      </c>
      <c r="BY16" s="789">
        <v>10.369528740999998</v>
      </c>
      <c r="BZ16" s="779">
        <v>6.52759657</v>
      </c>
      <c r="CA16" s="779">
        <v>13.418339916593</v>
      </c>
      <c r="CB16" s="779">
        <v>21.798861520121001</v>
      </c>
      <c r="CC16" s="779">
        <v>30.339727199999999</v>
      </c>
      <c r="CD16" s="789">
        <v>48.018750511</v>
      </c>
      <c r="CE16" s="779">
        <v>28.591596204000002</v>
      </c>
      <c r="CF16" s="779">
        <v>39.098074697999998</v>
      </c>
      <c r="CG16" s="789">
        <v>35.42</v>
      </c>
      <c r="CH16" s="789">
        <v>49.175694984000003</v>
      </c>
      <c r="CI16" s="790">
        <v>60.280866170000003</v>
      </c>
      <c r="CJ16" s="790">
        <v>57.215175188483599</v>
      </c>
      <c r="CK16" s="790">
        <v>63.416207060000005</v>
      </c>
      <c r="CL16" s="790">
        <v>116.30953075439999</v>
      </c>
      <c r="CM16" s="789">
        <v>215.19066023000011</v>
      </c>
      <c r="CN16" s="779">
        <v>6.91</v>
      </c>
      <c r="CO16" s="779">
        <v>13.32</v>
      </c>
      <c r="CP16" s="789">
        <v>15.47</v>
      </c>
      <c r="CQ16" s="789">
        <v>15.620073864999968</v>
      </c>
      <c r="CR16" s="790">
        <v>18.887289877000004</v>
      </c>
      <c r="CS16" s="790">
        <v>27.043886789999991</v>
      </c>
      <c r="CT16" s="790">
        <v>27.827829060000003</v>
      </c>
      <c r="CU16" s="790">
        <v>35.486710386999967</v>
      </c>
      <c r="CV16" s="789">
        <v>32.035407653409976</v>
      </c>
      <c r="CW16" s="779">
        <v>143.36000000000001</v>
      </c>
      <c r="CX16" s="779">
        <v>159.987301215938</v>
      </c>
      <c r="CY16" s="789">
        <v>207.77</v>
      </c>
      <c r="CZ16" s="789">
        <v>233.11304434293754</v>
      </c>
      <c r="DA16" s="790">
        <v>335.08102691742204</v>
      </c>
      <c r="DB16" s="790">
        <v>395.9169918590988</v>
      </c>
      <c r="DC16" s="790">
        <v>521.40724657400085</v>
      </c>
      <c r="DD16" s="790">
        <v>719.48596222942854</v>
      </c>
      <c r="DE16" s="789">
        <v>2400.9090265020018</v>
      </c>
      <c r="DF16" s="779">
        <v>213.16345429200049</v>
      </c>
      <c r="DG16" s="779">
        <v>284.95327296400001</v>
      </c>
      <c r="DH16" s="789">
        <v>340.92</v>
      </c>
      <c r="DI16" s="789">
        <v>398.32472940999997</v>
      </c>
      <c r="DJ16" s="779">
        <v>584.81194937652185</v>
      </c>
      <c r="DK16" s="779">
        <v>808.87021090395001</v>
      </c>
      <c r="DL16" s="779">
        <v>842.52486821999696</v>
      </c>
      <c r="DM16" s="779">
        <v>1285.3902987295505</v>
      </c>
      <c r="DN16" s="789">
        <v>2163.1289860600277</v>
      </c>
      <c r="DO16" s="779">
        <v>16.23</v>
      </c>
      <c r="DP16" s="779">
        <v>14.67</v>
      </c>
      <c r="DQ16" s="789">
        <v>26.46</v>
      </c>
      <c r="DR16" s="789">
        <v>28.423230125999986</v>
      </c>
      <c r="DS16" s="790">
        <v>34.687740278999996</v>
      </c>
      <c r="DT16" s="790">
        <v>52.89442591200001</v>
      </c>
      <c r="DU16" s="790">
        <v>57.077718524999938</v>
      </c>
      <c r="DV16" s="790">
        <v>89.728449962000113</v>
      </c>
      <c r="DW16" s="789">
        <v>132.18032561800001</v>
      </c>
      <c r="DX16" s="779">
        <v>52.901489766594011</v>
      </c>
      <c r="DY16" s="779">
        <v>54.612044975942098</v>
      </c>
      <c r="DZ16" s="789">
        <v>63.77</v>
      </c>
      <c r="EA16" s="789">
        <v>69.506048863699988</v>
      </c>
      <c r="EB16" s="790">
        <v>86.342131384109024</v>
      </c>
      <c r="EC16" s="790">
        <v>100.29435304599991</v>
      </c>
      <c r="ED16" s="790">
        <v>108.8856412360001</v>
      </c>
      <c r="EE16" s="790">
        <v>183.91725579899958</v>
      </c>
      <c r="EF16" s="789">
        <v>586.04037861599784</v>
      </c>
      <c r="EG16" s="779">
        <v>160.31723733800021</v>
      </c>
      <c r="EH16" s="779">
        <v>166.697384019933</v>
      </c>
      <c r="EI16" s="789">
        <v>187.17</v>
      </c>
      <c r="EJ16" s="789">
        <v>204.19941037217498</v>
      </c>
      <c r="EK16" s="790">
        <v>246.64250417563571</v>
      </c>
      <c r="EL16" s="790">
        <v>451.89498780000201</v>
      </c>
      <c r="EM16" s="790">
        <v>562.36331482599996</v>
      </c>
      <c r="EN16" s="790">
        <v>885.4652693620011</v>
      </c>
      <c r="EO16" s="789">
        <v>1976.5188457290001</v>
      </c>
      <c r="EP16" s="779">
        <v>80.989605979000004</v>
      </c>
      <c r="EQ16" s="779">
        <v>90.984809872</v>
      </c>
      <c r="ER16" s="789">
        <v>121.22</v>
      </c>
      <c r="ES16" s="789">
        <v>163.4521998324</v>
      </c>
      <c r="ET16" s="790">
        <v>178.512595315</v>
      </c>
      <c r="EU16" s="790">
        <v>203.89534371300002</v>
      </c>
      <c r="EV16" s="790">
        <v>235.09614906799999</v>
      </c>
      <c r="EW16" s="790">
        <v>331.42979697199996</v>
      </c>
      <c r="EX16" s="789">
        <v>638.67047965800111</v>
      </c>
      <c r="EY16" s="779">
        <v>0.34309567499999999</v>
      </c>
      <c r="EZ16" s="779">
        <v>3.4134977169999998</v>
      </c>
      <c r="FA16" s="789">
        <v>6.84</v>
      </c>
      <c r="FB16" s="789">
        <v>9.9040543290000009</v>
      </c>
      <c r="FC16" s="790">
        <v>19.010470173999998</v>
      </c>
      <c r="FD16" s="790">
        <v>19.420000000000002</v>
      </c>
      <c r="FE16" s="790">
        <v>18.978457596000002</v>
      </c>
      <c r="FF16" s="790">
        <v>20.768682033000001</v>
      </c>
      <c r="FG16" s="789">
        <v>48.7677933888328</v>
      </c>
      <c r="FH16" s="779">
        <v>114.06772209300024</v>
      </c>
      <c r="FI16" s="779">
        <v>129.225839541</v>
      </c>
      <c r="FJ16" s="789">
        <v>152.61000000000001</v>
      </c>
      <c r="FK16" s="789">
        <v>155.514196723</v>
      </c>
      <c r="FL16" s="790">
        <v>119.94017445</v>
      </c>
      <c r="FM16" s="790">
        <v>124.21773352299955</v>
      </c>
      <c r="FN16" s="790">
        <v>137.80027433499998</v>
      </c>
      <c r="FO16" s="790">
        <v>174.92203526400004</v>
      </c>
      <c r="FP16" s="789">
        <v>251.30853532799861</v>
      </c>
      <c r="FQ16" s="779">
        <v>5.1094585109999997</v>
      </c>
      <c r="FR16" s="779">
        <v>5</v>
      </c>
      <c r="FS16" s="789">
        <v>6.11</v>
      </c>
      <c r="FT16" s="789">
        <v>4.336943142</v>
      </c>
      <c r="FU16" s="790">
        <v>4.2114175080000003</v>
      </c>
      <c r="FV16" s="790">
        <v>3.5921619969999998</v>
      </c>
      <c r="FW16" s="790">
        <v>4.3251518830000002</v>
      </c>
      <c r="FX16" s="790">
        <v>7.6532386879999992</v>
      </c>
      <c r="FY16" s="789">
        <v>11.31076708</v>
      </c>
      <c r="FZ16" s="779">
        <v>202.908604156</v>
      </c>
      <c r="GA16" s="779">
        <v>225.01478587700001</v>
      </c>
      <c r="GB16" s="789">
        <v>279.18</v>
      </c>
      <c r="GC16" s="789">
        <v>372.83136476499959</v>
      </c>
      <c r="GD16" s="790">
        <v>439.61195101100003</v>
      </c>
      <c r="GE16" s="790">
        <v>560.79824366617913</v>
      </c>
      <c r="GF16" s="790">
        <v>631.06659890900005</v>
      </c>
      <c r="GG16" s="790">
        <v>1266.0029580059986</v>
      </c>
      <c r="GH16" s="789">
        <v>2264.753302221513</v>
      </c>
      <c r="GI16" s="779">
        <v>10.193954998000001</v>
      </c>
      <c r="GJ16" s="779">
        <v>11.5</v>
      </c>
      <c r="GK16" s="789">
        <v>16.829999999999998</v>
      </c>
      <c r="GL16" s="789">
        <v>23.1174927</v>
      </c>
      <c r="GM16" s="790">
        <v>69.535510200000004</v>
      </c>
      <c r="GN16" s="790">
        <v>64.820432199999999</v>
      </c>
      <c r="GO16" s="790">
        <v>77.071445066999999</v>
      </c>
      <c r="GP16" s="790">
        <v>93.356247865</v>
      </c>
      <c r="GQ16" s="789">
        <v>164.84979759999999</v>
      </c>
      <c r="GR16" s="779">
        <v>13.446075727</v>
      </c>
      <c r="GS16" s="779">
        <v>25.078944846482301</v>
      </c>
      <c r="GT16" s="789">
        <v>24.71</v>
      </c>
      <c r="GU16" s="789">
        <v>21.529519301000025</v>
      </c>
      <c r="GV16" s="790">
        <v>32.475514757999996</v>
      </c>
      <c r="GW16" s="790">
        <v>30.258841365999999</v>
      </c>
      <c r="GX16" s="790">
        <v>33.090827424000011</v>
      </c>
      <c r="GY16" s="790">
        <v>46.728972479000014</v>
      </c>
      <c r="GZ16" s="789">
        <v>117.113264102</v>
      </c>
      <c r="HA16" s="779">
        <v>65.980825544999988</v>
      </c>
      <c r="HB16" s="779">
        <v>64.834215803000006</v>
      </c>
      <c r="HC16" s="789">
        <v>70.55</v>
      </c>
      <c r="HD16" s="789">
        <v>69.591307864000001</v>
      </c>
      <c r="HE16" s="790">
        <v>131.85</v>
      </c>
      <c r="HF16" s="790">
        <v>130.06</v>
      </c>
      <c r="HG16" s="790">
        <v>222.47</v>
      </c>
      <c r="HH16" s="790">
        <v>478.4</v>
      </c>
      <c r="HI16" s="789">
        <v>1416.222404823</v>
      </c>
      <c r="HJ16" s="779">
        <v>1587.9499598791074</v>
      </c>
      <c r="HK16" s="779">
        <v>1813.92</v>
      </c>
      <c r="HL16" s="789">
        <v>2056.09</v>
      </c>
      <c r="HM16" s="789">
        <v>2430.37</v>
      </c>
      <c r="HN16" s="789">
        <v>3016.7145197774198</v>
      </c>
      <c r="HO16" s="789">
        <v>3818.4490300838602</v>
      </c>
      <c r="HP16" s="789">
        <v>4561.9630822786794</v>
      </c>
      <c r="HQ16" s="789">
        <v>7115.9886047866339</v>
      </c>
      <c r="HR16" s="789">
        <v>15094.498968222164</v>
      </c>
      <c r="HS16" s="779">
        <v>9002.6899598791078</v>
      </c>
      <c r="HT16" s="789">
        <v>9929.91</v>
      </c>
      <c r="HU16" s="789">
        <v>10851.62</v>
      </c>
      <c r="HV16" s="789">
        <v>12222.3</v>
      </c>
      <c r="HW16" s="789">
        <v>13123.112103575841</v>
      </c>
      <c r="HX16" s="789">
        <v>15884.379030083861</v>
      </c>
      <c r="HY16" s="789">
        <v>16612.583082278681</v>
      </c>
      <c r="HZ16" s="789">
        <v>24519.528604786636</v>
      </c>
      <c r="IA16" s="789">
        <v>33270.738968222169</v>
      </c>
    </row>
    <row r="17" spans="1:235" x14ac:dyDescent="0.2">
      <c r="A17" s="787" t="s">
        <v>299</v>
      </c>
      <c r="B17" s="780">
        <v>591.79</v>
      </c>
      <c r="C17" s="780">
        <v>569.81856076783504</v>
      </c>
      <c r="D17" s="791">
        <v>543.28</v>
      </c>
      <c r="E17" s="791">
        <v>485.16719481384825</v>
      </c>
      <c r="F17" s="791">
        <v>443.5494221883643</v>
      </c>
      <c r="G17" s="791">
        <v>565.28</v>
      </c>
      <c r="H17" s="791">
        <v>576.47813858949326</v>
      </c>
      <c r="I17" s="791">
        <v>583.9</v>
      </c>
      <c r="J17" s="791">
        <v>9434.98</v>
      </c>
      <c r="K17" s="780">
        <v>77.932673623710002</v>
      </c>
      <c r="L17" s="780">
        <v>66.436428901251105</v>
      </c>
      <c r="M17" s="791">
        <v>47.22</v>
      </c>
      <c r="N17" s="791">
        <v>62.623174854959998</v>
      </c>
      <c r="O17" s="618">
        <v>31.765164933920001</v>
      </c>
      <c r="P17" s="618">
        <v>36.689484198880002</v>
      </c>
      <c r="Q17" s="618">
        <v>0.85958018400000002</v>
      </c>
      <c r="R17" s="618">
        <v>0.75572177299999999</v>
      </c>
      <c r="S17" s="791">
        <v>10.898434158000001</v>
      </c>
      <c r="T17" s="780">
        <v>4.0990485870000004</v>
      </c>
      <c r="U17" s="780">
        <v>13.55</v>
      </c>
      <c r="V17" s="791">
        <v>15.13</v>
      </c>
      <c r="W17" s="791">
        <v>9.4700000000000006</v>
      </c>
      <c r="X17" s="618">
        <v>0.5</v>
      </c>
      <c r="Y17" s="618">
        <v>0</v>
      </c>
      <c r="Z17" s="618">
        <v>0</v>
      </c>
      <c r="AA17" s="618">
        <v>0</v>
      </c>
      <c r="AB17" s="791">
        <v>3.02</v>
      </c>
      <c r="AC17" s="780">
        <v>8.08</v>
      </c>
      <c r="AD17" s="780">
        <v>16.244618492000001</v>
      </c>
      <c r="AE17" s="791">
        <v>21.57</v>
      </c>
      <c r="AF17" s="791">
        <v>11.745140808</v>
      </c>
      <c r="AG17" s="618">
        <v>6.8593332980000001</v>
      </c>
      <c r="AH17" s="618">
        <v>3.9214668920000002</v>
      </c>
      <c r="AI17" s="618">
        <v>4.8024580129999999</v>
      </c>
      <c r="AJ17" s="618">
        <v>0</v>
      </c>
      <c r="AK17" s="791">
        <v>0</v>
      </c>
      <c r="AL17" s="780">
        <v>30.248473099999998</v>
      </c>
      <c r="AM17" s="780">
        <v>30.74</v>
      </c>
      <c r="AN17" s="791">
        <v>36.229999999999997</v>
      </c>
      <c r="AO17" s="791">
        <v>18.9079646</v>
      </c>
      <c r="AP17" s="618">
        <v>0.22544710000000001</v>
      </c>
      <c r="AQ17" s="618">
        <v>7.6946999999999996E-3</v>
      </c>
      <c r="AR17" s="618">
        <v>9.5649799999999993E-2</v>
      </c>
      <c r="AS17" s="618">
        <v>3.4235321999999999</v>
      </c>
      <c r="AT17" s="791">
        <v>6.1981454999999999</v>
      </c>
      <c r="AU17" s="780">
        <v>65.325805766000002</v>
      </c>
      <c r="AV17" s="780">
        <v>74.899619784999999</v>
      </c>
      <c r="AW17" s="791">
        <v>76.569999999999993</v>
      </c>
      <c r="AX17" s="791">
        <v>83.956003002000003</v>
      </c>
      <c r="AY17" s="618">
        <v>69.899309833000004</v>
      </c>
      <c r="AZ17" s="618">
        <v>84.935089591249991</v>
      </c>
      <c r="BA17" s="618">
        <v>27.266193030000007</v>
      </c>
      <c r="BB17" s="618">
        <v>42.273187922999995</v>
      </c>
      <c r="BC17" s="791">
        <v>138.31699551774994</v>
      </c>
      <c r="BD17" s="780">
        <v>6.988886031999999</v>
      </c>
      <c r="BE17" s="780">
        <v>10.418874233</v>
      </c>
      <c r="BF17" s="791">
        <v>17.96</v>
      </c>
      <c r="BG17" s="791">
        <v>9.4605445320000001</v>
      </c>
      <c r="BH17" s="618">
        <v>7.9176336860000003</v>
      </c>
      <c r="BI17" s="618">
        <v>0</v>
      </c>
      <c r="BJ17" s="618">
        <v>0</v>
      </c>
      <c r="BK17" s="618">
        <v>0</v>
      </c>
      <c r="BL17" s="791">
        <v>0.154778106</v>
      </c>
      <c r="BM17" s="780">
        <v>7.8251493200000022</v>
      </c>
      <c r="BN17" s="780">
        <v>8.5132548880000005</v>
      </c>
      <c r="BO17" s="791">
        <v>7.19</v>
      </c>
      <c r="BP17" s="791">
        <v>8.8618563300000019</v>
      </c>
      <c r="BQ17" s="618">
        <v>0</v>
      </c>
      <c r="BR17" s="618">
        <v>1.260039103</v>
      </c>
      <c r="BS17" s="618">
        <v>0</v>
      </c>
      <c r="BT17" s="618">
        <v>0</v>
      </c>
      <c r="BU17" s="791">
        <v>3.566021047</v>
      </c>
      <c r="BV17" s="780">
        <v>1.9500000000000002</v>
      </c>
      <c r="BW17" s="780">
        <v>3.21</v>
      </c>
      <c r="BX17" s="791">
        <v>3.61</v>
      </c>
      <c r="BY17" s="791">
        <v>1.710056</v>
      </c>
      <c r="BZ17" s="780">
        <v>3.98</v>
      </c>
      <c r="CA17" s="780">
        <v>0</v>
      </c>
      <c r="CB17" s="780">
        <v>0</v>
      </c>
      <c r="CC17" s="780">
        <v>14.718049750999999</v>
      </c>
      <c r="CD17" s="791">
        <v>52.880895111999997</v>
      </c>
      <c r="CE17" s="780">
        <v>6.1626323000000003</v>
      </c>
      <c r="CF17" s="780">
        <v>11.565922604000001</v>
      </c>
      <c r="CG17" s="791">
        <v>9.9499999999999993</v>
      </c>
      <c r="CH17" s="791">
        <v>6.0218578239999996</v>
      </c>
      <c r="CI17" s="618">
        <v>11.974894303999999</v>
      </c>
      <c r="CJ17" s="618">
        <v>14.828167918100002</v>
      </c>
      <c r="CK17" s="618">
        <v>25.423212514000003</v>
      </c>
      <c r="CL17" s="618">
        <v>13.843845105000002</v>
      </c>
      <c r="CM17" s="791">
        <v>24.113996303999997</v>
      </c>
      <c r="CN17" s="780">
        <v>11.91</v>
      </c>
      <c r="CO17" s="780">
        <v>9.11</v>
      </c>
      <c r="CP17" s="791">
        <v>6.9</v>
      </c>
      <c r="CQ17" s="791">
        <v>7.7586784969999982</v>
      </c>
      <c r="CR17" s="618">
        <v>8.8412542440000035</v>
      </c>
      <c r="CS17" s="618">
        <v>6.1939313180000006</v>
      </c>
      <c r="CT17" s="618">
        <v>13.588289389999998</v>
      </c>
      <c r="CU17" s="618">
        <v>10.336126258999998</v>
      </c>
      <c r="CV17" s="791">
        <v>14.036262074999996</v>
      </c>
      <c r="CW17" s="780">
        <v>51.34</v>
      </c>
      <c r="CX17" s="780">
        <v>61.056031643333299</v>
      </c>
      <c r="CY17" s="791">
        <v>43.72</v>
      </c>
      <c r="CZ17" s="791">
        <v>75.642622552166657</v>
      </c>
      <c r="DA17" s="618">
        <v>125.37992788592383</v>
      </c>
      <c r="DB17" s="618">
        <v>157.85461836496791</v>
      </c>
      <c r="DC17" s="618">
        <v>115.03366825699997</v>
      </c>
      <c r="DD17" s="618">
        <v>196.48311513000004</v>
      </c>
      <c r="DE17" s="791">
        <v>122.06840626800003</v>
      </c>
      <c r="DF17" s="780">
        <v>29.570184874999985</v>
      </c>
      <c r="DG17" s="780">
        <v>33.968914327</v>
      </c>
      <c r="DH17" s="791">
        <v>36.75</v>
      </c>
      <c r="DI17" s="791">
        <v>69.589985487999996</v>
      </c>
      <c r="DJ17" s="780">
        <v>107.8021857696057</v>
      </c>
      <c r="DK17" s="780">
        <v>13.056254496827</v>
      </c>
      <c r="DL17" s="780">
        <v>149.45642269600012</v>
      </c>
      <c r="DM17" s="780">
        <v>166.83003242699996</v>
      </c>
      <c r="DN17" s="791">
        <v>327.21085431599789</v>
      </c>
      <c r="DO17" s="780">
        <v>4.07</v>
      </c>
      <c r="DP17" s="780">
        <v>8.39</v>
      </c>
      <c r="DQ17" s="791">
        <v>9.31</v>
      </c>
      <c r="DR17" s="791">
        <v>6.0485921899999999</v>
      </c>
      <c r="DS17" s="618">
        <v>9.2063251199999989</v>
      </c>
      <c r="DT17" s="618">
        <v>15.533843586</v>
      </c>
      <c r="DU17" s="618">
        <v>10.808246077000002</v>
      </c>
      <c r="DV17" s="618">
        <v>18.172103534000001</v>
      </c>
      <c r="DW17" s="791">
        <v>72.641549286</v>
      </c>
      <c r="DX17" s="780">
        <v>10.814945285</v>
      </c>
      <c r="DY17" s="780">
        <v>10.800775516782</v>
      </c>
      <c r="DZ17" s="791">
        <v>21.4</v>
      </c>
      <c r="EA17" s="791">
        <v>14.188474373999998</v>
      </c>
      <c r="EB17" s="618">
        <v>25.176840701</v>
      </c>
      <c r="EC17" s="618">
        <v>28.816895488000007</v>
      </c>
      <c r="ED17" s="618">
        <v>42.753340460999972</v>
      </c>
      <c r="EE17" s="618">
        <v>85.433066341999975</v>
      </c>
      <c r="EF17" s="791">
        <v>0.15336087800000001</v>
      </c>
      <c r="EG17" s="780">
        <v>46.839685888999981</v>
      </c>
      <c r="EH17" s="780">
        <v>62.612819385999998</v>
      </c>
      <c r="EI17" s="791">
        <v>58.21</v>
      </c>
      <c r="EJ17" s="791">
        <v>58.395239537000002</v>
      </c>
      <c r="EK17" s="618">
        <v>83.44729253200002</v>
      </c>
      <c r="EL17" s="618">
        <v>0.301644735</v>
      </c>
      <c r="EM17" s="618">
        <v>0.12366345500000001</v>
      </c>
      <c r="EN17" s="618">
        <v>0.10700441000000001</v>
      </c>
      <c r="EO17" s="791">
        <v>31.386227463000001</v>
      </c>
      <c r="EP17" s="780">
        <v>1.4151761279999999</v>
      </c>
      <c r="EQ17" s="780">
        <v>1.489221398</v>
      </c>
      <c r="ER17" s="791">
        <v>2.99</v>
      </c>
      <c r="ES17" s="791">
        <v>4.4731925600000002</v>
      </c>
      <c r="ET17" s="618">
        <v>1.089414264</v>
      </c>
      <c r="EU17" s="618">
        <v>0.05</v>
      </c>
      <c r="EV17" s="618">
        <v>0</v>
      </c>
      <c r="EW17" s="618">
        <v>0.22342638399999998</v>
      </c>
      <c r="EX17" s="791">
        <v>29.058296163999998</v>
      </c>
      <c r="EY17" s="780">
        <v>0.60750705519499992</v>
      </c>
      <c r="EZ17" s="780">
        <v>3.011470224</v>
      </c>
      <c r="FA17" s="791">
        <v>5.28</v>
      </c>
      <c r="FB17" s="791">
        <v>4.1436689298309997</v>
      </c>
      <c r="FC17" s="618">
        <v>3.9230884169999998</v>
      </c>
      <c r="FD17" s="618">
        <v>6.24</v>
      </c>
      <c r="FE17" s="618">
        <v>2.9719489280000002</v>
      </c>
      <c r="FF17" s="618">
        <v>5.2443489950000002</v>
      </c>
      <c r="FG17" s="791">
        <v>2.5667259678333099</v>
      </c>
      <c r="FH17" s="780">
        <v>48.62585135399997</v>
      </c>
      <c r="FI17" s="780">
        <v>73.052095250999997</v>
      </c>
      <c r="FJ17" s="791">
        <v>48.04</v>
      </c>
      <c r="FK17" s="791">
        <v>16.313413763000003</v>
      </c>
      <c r="FL17" s="618">
        <v>26.665393944999998</v>
      </c>
      <c r="FM17" s="618">
        <v>27.753277218000001</v>
      </c>
      <c r="FN17" s="618">
        <v>18.347604522000005</v>
      </c>
      <c r="FO17" s="618">
        <v>26.501275371999998</v>
      </c>
      <c r="FP17" s="791">
        <v>67.783845455000048</v>
      </c>
      <c r="FQ17" s="780">
        <v>1.2075287770000001</v>
      </c>
      <c r="FR17" s="780">
        <v>0.98897799799999997</v>
      </c>
      <c r="FS17" s="791">
        <v>0.51</v>
      </c>
      <c r="FT17" s="791">
        <v>0.91318019000000006</v>
      </c>
      <c r="FU17" s="618">
        <v>0.64223832800000002</v>
      </c>
      <c r="FV17" s="618">
        <v>1.0806361119999999</v>
      </c>
      <c r="FW17" s="618">
        <v>0.86261061400000005</v>
      </c>
      <c r="FX17" s="618">
        <v>0.90573709199999997</v>
      </c>
      <c r="FY17" s="791">
        <v>0.82316218699999999</v>
      </c>
      <c r="FZ17" s="780">
        <v>46.705206699999998</v>
      </c>
      <c r="GA17" s="780">
        <v>71.848526000000007</v>
      </c>
      <c r="GB17" s="791">
        <v>86.29</v>
      </c>
      <c r="GC17" s="791">
        <v>87.567159421999975</v>
      </c>
      <c r="GD17" s="618">
        <v>94.722757064000035</v>
      </c>
      <c r="GE17" s="618">
        <v>104.57276714499997</v>
      </c>
      <c r="GF17" s="618">
        <v>140.102189538</v>
      </c>
      <c r="GG17" s="618">
        <v>119.00541625300002</v>
      </c>
      <c r="GH17" s="791">
        <v>375.27939414899998</v>
      </c>
      <c r="GI17" s="780">
        <v>6.2111878569999996</v>
      </c>
      <c r="GJ17" s="780">
        <v>10.38</v>
      </c>
      <c r="GK17" s="791">
        <v>13.76</v>
      </c>
      <c r="GL17" s="791">
        <v>16.362828499999999</v>
      </c>
      <c r="GM17" s="618">
        <v>0.21067430000000001</v>
      </c>
      <c r="GN17" s="618">
        <v>1.0932423</v>
      </c>
      <c r="GO17" s="618">
        <v>0.66019831699999998</v>
      </c>
      <c r="GP17" s="618">
        <v>2.2084882000000001</v>
      </c>
      <c r="GQ17" s="791">
        <v>1.8071556960000001</v>
      </c>
      <c r="GR17" s="780">
        <v>4.7834806180000005</v>
      </c>
      <c r="GS17" s="780">
        <v>7.3878271079999998</v>
      </c>
      <c r="GT17" s="791">
        <v>3.76</v>
      </c>
      <c r="GU17" s="791">
        <v>10.243628965999999</v>
      </c>
      <c r="GV17" s="618">
        <v>7.5649816820000009</v>
      </c>
      <c r="GW17" s="618">
        <v>15.845983193000002</v>
      </c>
      <c r="GX17" s="618">
        <v>13.976200425999998</v>
      </c>
      <c r="GY17" s="618">
        <v>20.306396978000045</v>
      </c>
      <c r="GZ17" s="791">
        <v>35.594971313000002</v>
      </c>
      <c r="HA17" s="780">
        <v>15.829486599999996</v>
      </c>
      <c r="HB17" s="780">
        <v>11.953290362000001</v>
      </c>
      <c r="HC17" s="791">
        <v>9.2899999999999991</v>
      </c>
      <c r="HD17" s="791">
        <v>6.7541154419999998</v>
      </c>
      <c r="HE17" s="618">
        <v>0</v>
      </c>
      <c r="HF17" s="618">
        <v>13.24</v>
      </c>
      <c r="HG17" s="618">
        <v>0</v>
      </c>
      <c r="HH17" s="618">
        <v>0</v>
      </c>
      <c r="HI17" s="791">
        <v>76.362281464999995</v>
      </c>
      <c r="HJ17" s="780">
        <v>488.54290986690489</v>
      </c>
      <c r="HK17" s="780">
        <v>601.63</v>
      </c>
      <c r="HL17" s="791">
        <v>581.64</v>
      </c>
      <c r="HM17" s="791">
        <v>591.15</v>
      </c>
      <c r="HN17" s="791">
        <v>627.79415740744969</v>
      </c>
      <c r="HO17" s="791">
        <v>533.27503636002496</v>
      </c>
      <c r="HP17" s="791">
        <v>567.13147622199995</v>
      </c>
      <c r="HQ17" s="791">
        <v>726.77087412800006</v>
      </c>
      <c r="HR17" s="791">
        <v>1395.9217584275814</v>
      </c>
      <c r="HS17" s="780">
        <v>1080.3329098669049</v>
      </c>
      <c r="HT17" s="791">
        <v>1171.45</v>
      </c>
      <c r="HU17" s="791">
        <v>1124.92</v>
      </c>
      <c r="HV17" s="791">
        <v>1076.32</v>
      </c>
      <c r="HW17" s="791">
        <v>1071.3435795958139</v>
      </c>
      <c r="HX17" s="791">
        <v>1098.555036360025</v>
      </c>
      <c r="HY17" s="791">
        <v>1143.6096148114932</v>
      </c>
      <c r="HZ17" s="791">
        <v>1310.6708741279999</v>
      </c>
      <c r="IA17" s="791">
        <v>10830.901758427581</v>
      </c>
    </row>
    <row r="18" spans="1:235" x14ac:dyDescent="0.2">
      <c r="A18" s="787" t="s">
        <v>300</v>
      </c>
      <c r="B18" s="780">
        <v>301.98</v>
      </c>
      <c r="C18" s="780">
        <v>240.25594043999101</v>
      </c>
      <c r="D18" s="791">
        <v>236.53</v>
      </c>
      <c r="E18" s="791">
        <v>189.12130094037673</v>
      </c>
      <c r="F18" s="791">
        <v>194.7648295463955</v>
      </c>
      <c r="G18" s="791">
        <v>235.92</v>
      </c>
      <c r="H18" s="791">
        <v>170.50110071914014</v>
      </c>
      <c r="I18" s="791">
        <v>308.14</v>
      </c>
      <c r="J18" s="791">
        <v>797.16</v>
      </c>
      <c r="K18" s="780">
        <v>63.985444063990002</v>
      </c>
      <c r="L18" s="780">
        <v>19.863881445000001</v>
      </c>
      <c r="M18" s="791">
        <v>34.43</v>
      </c>
      <c r="N18" s="791">
        <v>44.415274729320011</v>
      </c>
      <c r="O18" s="618">
        <v>27.845559507879997</v>
      </c>
      <c r="P18" s="618">
        <v>46.682424093999991</v>
      </c>
      <c r="Q18" s="618">
        <v>0.26500000000000001</v>
      </c>
      <c r="R18" s="618">
        <v>0</v>
      </c>
      <c r="S18" s="791">
        <v>0.36599911600000001</v>
      </c>
      <c r="T18" s="780">
        <v>1.1000000000000001</v>
      </c>
      <c r="U18" s="780">
        <v>5.37</v>
      </c>
      <c r="V18" s="791">
        <v>2.25</v>
      </c>
      <c r="W18" s="791">
        <v>5.21</v>
      </c>
      <c r="X18" s="618">
        <v>0</v>
      </c>
      <c r="Y18" s="618">
        <v>0</v>
      </c>
      <c r="Z18" s="618">
        <v>0</v>
      </c>
      <c r="AA18" s="618">
        <v>0</v>
      </c>
      <c r="AB18" s="791">
        <v>0.01</v>
      </c>
      <c r="AC18" s="780">
        <v>0</v>
      </c>
      <c r="AD18" s="780">
        <v>0.60290319400000003</v>
      </c>
      <c r="AE18" s="791">
        <v>1.49</v>
      </c>
      <c r="AF18" s="791">
        <v>0.53172699499999998</v>
      </c>
      <c r="AG18" s="618">
        <v>2.9876059999999996E-2</v>
      </c>
      <c r="AH18" s="791">
        <v>0</v>
      </c>
      <c r="AI18" s="791">
        <v>0</v>
      </c>
      <c r="AJ18" s="791">
        <v>0</v>
      </c>
      <c r="AK18" s="791">
        <v>0</v>
      </c>
      <c r="AL18" s="780">
        <v>9.8899030999999997</v>
      </c>
      <c r="AM18" s="780">
        <v>18.901783999999999</v>
      </c>
      <c r="AN18" s="791">
        <v>11.66</v>
      </c>
      <c r="AO18" s="791">
        <v>7.1199487000000001</v>
      </c>
      <c r="AP18" s="618">
        <v>0</v>
      </c>
      <c r="AQ18" s="618">
        <v>0</v>
      </c>
      <c r="AR18" s="618">
        <v>0</v>
      </c>
      <c r="AS18" s="618">
        <v>1.7833865</v>
      </c>
      <c r="AT18" s="791">
        <v>0</v>
      </c>
      <c r="AU18" s="780">
        <v>54.464375771000007</v>
      </c>
      <c r="AV18" s="780">
        <v>46.972078901000003</v>
      </c>
      <c r="AW18" s="791">
        <v>55.47</v>
      </c>
      <c r="AX18" s="791">
        <v>12.146618953000001</v>
      </c>
      <c r="AY18" s="618">
        <v>47.348792129000003</v>
      </c>
      <c r="AZ18" s="618">
        <v>16.380101385</v>
      </c>
      <c r="BA18" s="618">
        <v>0.3</v>
      </c>
      <c r="BB18" s="618">
        <v>4.2423197000000004</v>
      </c>
      <c r="BC18" s="791">
        <v>0</v>
      </c>
      <c r="BD18" s="780">
        <v>5.0579637750000002</v>
      </c>
      <c r="BE18" s="780">
        <v>5.1273815379999998</v>
      </c>
      <c r="BF18" s="791">
        <v>8.84</v>
      </c>
      <c r="BG18" s="791">
        <v>6.3470842489999999</v>
      </c>
      <c r="BH18" s="618">
        <v>1.295009166</v>
      </c>
      <c r="BI18" s="618">
        <v>0</v>
      </c>
      <c r="BJ18" s="618">
        <v>0</v>
      </c>
      <c r="BK18" s="618">
        <v>0</v>
      </c>
      <c r="BL18" s="791">
        <v>2.4660986</v>
      </c>
      <c r="BM18" s="780">
        <v>4.4122031279999998</v>
      </c>
      <c r="BN18" s="780">
        <v>8.2815193600000008</v>
      </c>
      <c r="BO18" s="791">
        <v>2.41</v>
      </c>
      <c r="BP18" s="791">
        <v>6.5680087929999997</v>
      </c>
      <c r="BQ18" s="618">
        <v>0</v>
      </c>
      <c r="BR18" s="618">
        <v>0</v>
      </c>
      <c r="BS18" s="618">
        <v>0</v>
      </c>
      <c r="BT18" s="618">
        <v>0</v>
      </c>
      <c r="BU18" s="791">
        <v>0.71636757500000003</v>
      </c>
      <c r="BV18" s="780">
        <v>0.5</v>
      </c>
      <c r="BW18" s="780">
        <v>2.87</v>
      </c>
      <c r="BX18" s="791">
        <v>2.78</v>
      </c>
      <c r="BY18" s="791">
        <v>0.66961700000000002</v>
      </c>
      <c r="BZ18" s="780">
        <v>0.80313990000000002</v>
      </c>
      <c r="CA18" s="618">
        <v>0</v>
      </c>
      <c r="CB18" s="618">
        <v>0</v>
      </c>
      <c r="CC18" s="618">
        <v>0.77050274400000007</v>
      </c>
      <c r="CD18" s="791">
        <v>46.581175041999998</v>
      </c>
      <c r="CE18" s="780">
        <v>5.3109191999999998</v>
      </c>
      <c r="CF18" s="780">
        <v>8.2524956209999996</v>
      </c>
      <c r="CG18" s="791">
        <v>5.4</v>
      </c>
      <c r="CH18" s="791">
        <v>4.5486079620000002</v>
      </c>
      <c r="CI18" s="618">
        <v>5.0009172500000005</v>
      </c>
      <c r="CJ18" s="618">
        <v>4.0250678469999999</v>
      </c>
      <c r="CK18" s="618">
        <v>0.11471651800000005</v>
      </c>
      <c r="CL18" s="618">
        <v>35.426850712000004</v>
      </c>
      <c r="CM18" s="791">
        <v>67.504122406999997</v>
      </c>
      <c r="CN18" s="780">
        <v>4.12</v>
      </c>
      <c r="CO18" s="780">
        <v>6.19</v>
      </c>
      <c r="CP18" s="791">
        <v>2.77</v>
      </c>
      <c r="CQ18" s="791">
        <v>1.8979786750000001</v>
      </c>
      <c r="CR18" s="618">
        <v>4.5868415199999992</v>
      </c>
      <c r="CS18" s="618">
        <v>1.4402893030000001</v>
      </c>
      <c r="CT18" s="618">
        <v>3.0475040519999999</v>
      </c>
      <c r="CU18" s="618">
        <v>2.080710383</v>
      </c>
      <c r="CV18" s="791">
        <v>22.910754719000007</v>
      </c>
      <c r="CW18" s="780">
        <v>22.24</v>
      </c>
      <c r="CX18" s="780">
        <v>41.981252200999997</v>
      </c>
      <c r="CY18" s="791">
        <v>48.7</v>
      </c>
      <c r="CZ18" s="791">
        <v>42.59846708098334</v>
      </c>
      <c r="DA18" s="618">
        <v>22.317611633999999</v>
      </c>
      <c r="DB18" s="618">
        <v>23.524387703000009</v>
      </c>
      <c r="DC18" s="618">
        <v>13.887941643000001</v>
      </c>
      <c r="DD18" s="618">
        <v>121.26387630099995</v>
      </c>
      <c r="DE18" s="791">
        <v>85.244153886000007</v>
      </c>
      <c r="DF18" s="780">
        <v>34.635841991999989</v>
      </c>
      <c r="DG18" s="780">
        <v>33.705395076000002</v>
      </c>
      <c r="DH18" s="791">
        <v>26.01</v>
      </c>
      <c r="DI18" s="791">
        <v>20.976261351000002</v>
      </c>
      <c r="DJ18" s="780">
        <v>21.971086086018602</v>
      </c>
      <c r="DK18" s="780">
        <v>3.7254637150000001</v>
      </c>
      <c r="DL18" s="780">
        <v>27.961299642999993</v>
      </c>
      <c r="DM18" s="780">
        <v>49.053115732082205</v>
      </c>
      <c r="DN18" s="791">
        <v>446.8302584409995</v>
      </c>
      <c r="DO18" s="780">
        <v>0.48</v>
      </c>
      <c r="DP18" s="780">
        <v>4.72</v>
      </c>
      <c r="DQ18" s="791">
        <v>4.8499999999999996</v>
      </c>
      <c r="DR18" s="791">
        <v>3.3874153480000002</v>
      </c>
      <c r="DS18" s="618">
        <v>2.0251245999999998</v>
      </c>
      <c r="DT18" s="618">
        <v>3.9359090940000003</v>
      </c>
      <c r="DU18" s="618">
        <v>2.2727237520000001</v>
      </c>
      <c r="DV18" s="618">
        <v>1.740202628</v>
      </c>
      <c r="DW18" s="791">
        <v>22.496237252999997</v>
      </c>
      <c r="DX18" s="780">
        <v>5.7987962509999997</v>
      </c>
      <c r="DY18" s="780">
        <v>5.5209435950000003</v>
      </c>
      <c r="DZ18" s="791">
        <v>5.96</v>
      </c>
      <c r="EA18" s="791">
        <v>9.8089567870000014</v>
      </c>
      <c r="EB18" s="618">
        <v>6.5306098720000003</v>
      </c>
      <c r="EC18" s="618">
        <v>6.9929862700000003</v>
      </c>
      <c r="ED18" s="618">
        <v>12.988553950000004</v>
      </c>
      <c r="EE18" s="618">
        <v>31.395321663000001</v>
      </c>
      <c r="EF18" s="791">
        <v>-4.8302787999999999E-2</v>
      </c>
      <c r="EG18" s="780">
        <v>7.2932634140000001</v>
      </c>
      <c r="EH18" s="780">
        <v>16.153737040999999</v>
      </c>
      <c r="EI18" s="791">
        <v>16.54</v>
      </c>
      <c r="EJ18" s="791">
        <v>21.283431420000003</v>
      </c>
      <c r="EK18" s="618">
        <v>23.275231802</v>
      </c>
      <c r="EL18" s="618">
        <v>4.0501009999999997E-2</v>
      </c>
      <c r="EM18" s="618">
        <v>2.9416195000000003E-2</v>
      </c>
      <c r="EN18" s="618">
        <v>0</v>
      </c>
      <c r="EO18" s="791">
        <v>1.0085</v>
      </c>
      <c r="EP18" s="780">
        <v>0</v>
      </c>
      <c r="EQ18" s="780">
        <v>10.451224626</v>
      </c>
      <c r="ER18" s="791">
        <v>1.21</v>
      </c>
      <c r="ES18" s="791">
        <v>1.0720916308838899</v>
      </c>
      <c r="ET18" s="618">
        <v>0</v>
      </c>
      <c r="EU18" s="618">
        <v>0</v>
      </c>
      <c r="EV18" s="618">
        <v>0</v>
      </c>
      <c r="EW18" s="618">
        <v>0.05</v>
      </c>
      <c r="EX18" s="791">
        <v>1.9617324359999999</v>
      </c>
      <c r="EY18" s="780">
        <v>1.8547794853224022</v>
      </c>
      <c r="EZ18" s="780">
        <v>3.6616285309999999</v>
      </c>
      <c r="FA18" s="791">
        <v>1.27</v>
      </c>
      <c r="FB18" s="791">
        <v>0.62382335570000003</v>
      </c>
      <c r="FC18" s="618">
        <v>0.57522510000000004</v>
      </c>
      <c r="FD18" s="618">
        <v>0.5</v>
      </c>
      <c r="FE18" s="618">
        <v>0.49365017999999999</v>
      </c>
      <c r="FF18" s="618">
        <v>2.612205388</v>
      </c>
      <c r="FG18" s="791">
        <v>0</v>
      </c>
      <c r="FH18" s="780">
        <v>23.714892105000001</v>
      </c>
      <c r="FI18" s="780">
        <v>15.866983150999999</v>
      </c>
      <c r="FJ18" s="791">
        <v>4.0999999999999996</v>
      </c>
      <c r="FK18" s="791">
        <v>2.3780492309999999</v>
      </c>
      <c r="FL18" s="618">
        <v>2.9228589510000003</v>
      </c>
      <c r="FM18" s="618">
        <v>2.3880288890000001</v>
      </c>
      <c r="FN18" s="618">
        <v>0.66766432199999992</v>
      </c>
      <c r="FO18" s="618">
        <v>2.8720872149999996</v>
      </c>
      <c r="FP18" s="791">
        <v>19.763424627999992</v>
      </c>
      <c r="FQ18" s="780">
        <v>0.284594175</v>
      </c>
      <c r="FR18" s="780">
        <v>0.36653101599999999</v>
      </c>
      <c r="FS18" s="791">
        <v>0.28000000000000003</v>
      </c>
      <c r="FT18" s="791">
        <v>0.22534863300000002</v>
      </c>
      <c r="FU18" s="618">
        <v>0.37059697699999999</v>
      </c>
      <c r="FV18" s="618">
        <v>0.39840864599999998</v>
      </c>
      <c r="FW18" s="618">
        <v>0.22512124999999999</v>
      </c>
      <c r="FX18" s="618">
        <v>0.45507646100000004</v>
      </c>
      <c r="FY18" s="791">
        <v>0.31529666699999997</v>
      </c>
      <c r="FZ18" s="780">
        <v>5.5113154</v>
      </c>
      <c r="GA18" s="780">
        <v>8.1522926009999992</v>
      </c>
      <c r="GB18" s="791">
        <v>23.44</v>
      </c>
      <c r="GC18" s="791">
        <v>19.306541092999996</v>
      </c>
      <c r="GD18" s="618">
        <v>50.504190684999998</v>
      </c>
      <c r="GE18" s="618">
        <v>16.868746325</v>
      </c>
      <c r="GF18" s="618">
        <v>33.946295771999999</v>
      </c>
      <c r="GG18" s="618">
        <v>13.729060261999996</v>
      </c>
      <c r="GH18" s="791">
        <v>106.65660344699994</v>
      </c>
      <c r="GI18" s="780">
        <v>1.8322148739999999</v>
      </c>
      <c r="GJ18" s="780">
        <v>7.9</v>
      </c>
      <c r="GK18" s="791">
        <v>8.2200000000000006</v>
      </c>
      <c r="GL18" s="791">
        <v>6.2426214</v>
      </c>
      <c r="GM18" s="618">
        <v>5.3198099999999998E-2</v>
      </c>
      <c r="GN18" s="618">
        <v>9.1333200000000003E-2</v>
      </c>
      <c r="GO18" s="618">
        <v>0.15332080000000001</v>
      </c>
      <c r="GP18" s="618">
        <v>0.19251779999999999</v>
      </c>
      <c r="GQ18" s="791">
        <v>0.66709008000000003</v>
      </c>
      <c r="GR18" s="780">
        <v>0.93880482799999998</v>
      </c>
      <c r="GS18" s="780">
        <v>1.4933689999999999</v>
      </c>
      <c r="GT18" s="791">
        <v>4.07</v>
      </c>
      <c r="GU18" s="791">
        <v>6.9599466640000003</v>
      </c>
      <c r="GV18" s="618">
        <v>3.2677472349999999</v>
      </c>
      <c r="GW18" s="618">
        <v>0.726057375</v>
      </c>
      <c r="GX18" s="618">
        <v>3.3546451780000002</v>
      </c>
      <c r="GY18" s="618">
        <v>4.5511918370000011</v>
      </c>
      <c r="GZ18" s="791">
        <v>3.8925168399999999</v>
      </c>
      <c r="HA18" s="780">
        <v>11.096108405000001</v>
      </c>
      <c r="HB18" s="780">
        <v>8.4625781950000007</v>
      </c>
      <c r="HC18" s="791">
        <v>5.09</v>
      </c>
      <c r="HD18" s="791">
        <v>0.1899295</v>
      </c>
      <c r="HE18" s="618">
        <v>0</v>
      </c>
      <c r="HF18" s="618">
        <v>1.57</v>
      </c>
      <c r="HG18" s="618">
        <v>0</v>
      </c>
      <c r="HH18" s="618">
        <v>0</v>
      </c>
      <c r="HI18" s="791">
        <v>19.502306857000001</v>
      </c>
      <c r="HJ18" s="780">
        <v>264.5214199673124</v>
      </c>
      <c r="HK18" s="780">
        <v>280.87</v>
      </c>
      <c r="HL18" s="791">
        <v>277.26</v>
      </c>
      <c r="HM18" s="791">
        <v>224.51</v>
      </c>
      <c r="HN18" s="791">
        <v>220.72361657489859</v>
      </c>
      <c r="HO18" s="791">
        <v>129.28970485599999</v>
      </c>
      <c r="HP18" s="791">
        <v>99.707853255000003</v>
      </c>
      <c r="HQ18" s="791">
        <v>272.21842532608218</v>
      </c>
      <c r="HR18" s="791">
        <v>848.84433520599941</v>
      </c>
      <c r="HS18" s="780">
        <v>566.50141996731236</v>
      </c>
      <c r="HT18" s="791">
        <v>521.12</v>
      </c>
      <c r="HU18" s="791">
        <v>513.79</v>
      </c>
      <c r="HV18" s="791">
        <v>413.63</v>
      </c>
      <c r="HW18" s="791">
        <v>415.48844612129409</v>
      </c>
      <c r="HX18" s="791">
        <v>365.20970485599997</v>
      </c>
      <c r="HY18" s="791">
        <v>270.20895397414017</v>
      </c>
      <c r="HZ18" s="791">
        <v>580.35842532608217</v>
      </c>
      <c r="IA18" s="791">
        <v>1646.0043352059993</v>
      </c>
    </row>
    <row r="19" spans="1:235" x14ac:dyDescent="0.2">
      <c r="A19" s="787" t="s">
        <v>301</v>
      </c>
      <c r="B19" s="780">
        <v>140.05000000000001</v>
      </c>
      <c r="C19" s="780">
        <v>108.650921598452</v>
      </c>
      <c r="D19" s="791">
        <v>101.07</v>
      </c>
      <c r="E19" s="791">
        <v>100.13005358283129</v>
      </c>
      <c r="F19" s="791">
        <v>2.1062071278339931</v>
      </c>
      <c r="G19" s="791">
        <v>4.1900000000000004</v>
      </c>
      <c r="H19" s="791">
        <v>0.19</v>
      </c>
      <c r="I19" s="791">
        <v>0</v>
      </c>
      <c r="J19" s="791">
        <v>0</v>
      </c>
      <c r="K19" s="780">
        <v>11.279067839</v>
      </c>
      <c r="L19" s="780">
        <v>6.5739638129999998</v>
      </c>
      <c r="M19" s="791">
        <v>0.6</v>
      </c>
      <c r="N19" s="791">
        <v>1.2384900150000002</v>
      </c>
      <c r="O19" s="618">
        <v>0.35376413100000004</v>
      </c>
      <c r="P19" s="618">
        <v>0.18130731127999997</v>
      </c>
      <c r="Q19" s="618">
        <v>0</v>
      </c>
      <c r="R19" s="618">
        <v>0</v>
      </c>
      <c r="S19" s="791">
        <v>0</v>
      </c>
      <c r="T19" s="618">
        <v>0</v>
      </c>
      <c r="U19" s="618">
        <v>0</v>
      </c>
      <c r="V19" s="791">
        <v>0</v>
      </c>
      <c r="W19" s="791">
        <v>0</v>
      </c>
      <c r="X19" s="618">
        <v>0</v>
      </c>
      <c r="Y19" s="618">
        <v>0</v>
      </c>
      <c r="Z19" s="618">
        <v>0</v>
      </c>
      <c r="AA19" s="618">
        <v>0</v>
      </c>
      <c r="AB19" s="791">
        <v>0</v>
      </c>
      <c r="AC19" s="780">
        <v>0</v>
      </c>
      <c r="AD19" s="780">
        <v>0</v>
      </c>
      <c r="AE19" s="791">
        <v>0</v>
      </c>
      <c r="AF19" s="791">
        <v>0</v>
      </c>
      <c r="AG19" s="618">
        <v>0</v>
      </c>
      <c r="AH19" s="791">
        <v>0</v>
      </c>
      <c r="AI19" s="791">
        <v>0</v>
      </c>
      <c r="AJ19" s="791">
        <v>0</v>
      </c>
      <c r="AK19" s="791">
        <v>0</v>
      </c>
      <c r="AL19" s="618">
        <v>0</v>
      </c>
      <c r="AM19" s="618" t="s">
        <v>122</v>
      </c>
      <c r="AN19" s="791">
        <v>0</v>
      </c>
      <c r="AO19" s="791">
        <v>0</v>
      </c>
      <c r="AP19" s="618">
        <v>0</v>
      </c>
      <c r="AQ19" s="618">
        <v>0</v>
      </c>
      <c r="AR19" s="618">
        <v>0</v>
      </c>
      <c r="AS19" s="618">
        <v>0</v>
      </c>
      <c r="AT19" s="791">
        <v>0</v>
      </c>
      <c r="AU19" s="780">
        <v>0</v>
      </c>
      <c r="AV19" s="780">
        <v>4.5530000000000001E-4</v>
      </c>
      <c r="AW19" s="791">
        <v>0.15</v>
      </c>
      <c r="AX19" s="791">
        <v>0</v>
      </c>
      <c r="AY19" s="618">
        <v>0.701956778</v>
      </c>
      <c r="AZ19" s="618">
        <v>1.9662499999999999E-2</v>
      </c>
      <c r="BA19" s="618">
        <v>0</v>
      </c>
      <c r="BB19" s="618">
        <v>1.371171819</v>
      </c>
      <c r="BC19" s="791">
        <v>0</v>
      </c>
      <c r="BD19" s="618">
        <v>0</v>
      </c>
      <c r="BE19" s="618">
        <v>0</v>
      </c>
      <c r="BF19" s="791">
        <v>0</v>
      </c>
      <c r="BG19" s="791">
        <v>3.7653199999999998E-2</v>
      </c>
      <c r="BH19" s="618">
        <v>0</v>
      </c>
      <c r="BI19" s="618">
        <v>0</v>
      </c>
      <c r="BJ19" s="618">
        <v>0</v>
      </c>
      <c r="BK19" s="618">
        <v>0</v>
      </c>
      <c r="BL19" s="791">
        <v>0</v>
      </c>
      <c r="BM19" s="780">
        <v>9.0113065000000006E-2</v>
      </c>
      <c r="BN19" s="780">
        <v>0</v>
      </c>
      <c r="BO19" s="791">
        <v>0</v>
      </c>
      <c r="BP19" s="791">
        <v>0</v>
      </c>
      <c r="BQ19" s="618">
        <v>0</v>
      </c>
      <c r="BR19" s="618">
        <v>0</v>
      </c>
      <c r="BS19" s="618">
        <v>0</v>
      </c>
      <c r="BT19" s="618">
        <v>0</v>
      </c>
      <c r="BU19" s="791">
        <v>0</v>
      </c>
      <c r="BV19" s="780">
        <v>0</v>
      </c>
      <c r="BW19" s="780">
        <v>0.15</v>
      </c>
      <c r="BX19" s="791">
        <v>0</v>
      </c>
      <c r="BY19" s="791">
        <v>0</v>
      </c>
      <c r="BZ19" s="780">
        <v>0</v>
      </c>
      <c r="CA19" s="780">
        <v>0</v>
      </c>
      <c r="CB19" s="780">
        <v>0</v>
      </c>
      <c r="CC19" s="780">
        <v>0</v>
      </c>
      <c r="CD19" s="791">
        <v>4.5817671999999998</v>
      </c>
      <c r="CE19" s="780">
        <v>0.79903440000000003</v>
      </c>
      <c r="CF19" s="780">
        <v>0.83126705000000001</v>
      </c>
      <c r="CG19" s="791">
        <v>0.91</v>
      </c>
      <c r="CH19" s="791">
        <v>0.24313378600000002</v>
      </c>
      <c r="CI19" s="618">
        <v>0</v>
      </c>
      <c r="CJ19" s="618">
        <v>0</v>
      </c>
      <c r="CK19" s="618">
        <v>0</v>
      </c>
      <c r="CL19" s="618">
        <v>4.6333483490000003</v>
      </c>
      <c r="CM19" s="791">
        <v>0</v>
      </c>
      <c r="CN19" s="780">
        <v>2.66</v>
      </c>
      <c r="CO19" s="780">
        <v>0.49</v>
      </c>
      <c r="CP19" s="791">
        <v>0.79</v>
      </c>
      <c r="CQ19" s="791">
        <v>0.16904279999999999</v>
      </c>
      <c r="CR19" s="618">
        <v>1.8613958260000001</v>
      </c>
      <c r="CS19" s="618">
        <v>0.49432155199999994</v>
      </c>
      <c r="CT19" s="618">
        <v>0.42191513399999997</v>
      </c>
      <c r="CU19" s="618">
        <v>0.20699999999999999</v>
      </c>
      <c r="CV19" s="791">
        <v>7.7344619829999983</v>
      </c>
      <c r="CW19" s="780">
        <v>0</v>
      </c>
      <c r="CX19" s="780">
        <v>0.5</v>
      </c>
      <c r="CY19" s="791">
        <v>0</v>
      </c>
      <c r="CZ19" s="791">
        <v>0</v>
      </c>
      <c r="DA19" s="618">
        <v>0</v>
      </c>
      <c r="DB19" s="618">
        <v>0</v>
      </c>
      <c r="DC19" s="618">
        <v>0</v>
      </c>
      <c r="DD19" s="618">
        <v>0</v>
      </c>
      <c r="DE19" s="791">
        <v>0</v>
      </c>
      <c r="DF19" s="780">
        <v>1.2281046609999999</v>
      </c>
      <c r="DG19" s="780">
        <v>0.232922296</v>
      </c>
      <c r="DH19" s="791">
        <v>1.69</v>
      </c>
      <c r="DI19" s="791">
        <v>0.150741184</v>
      </c>
      <c r="DJ19" s="780">
        <v>0.1092199903881</v>
      </c>
      <c r="DK19" s="780">
        <v>0.85930008500099997</v>
      </c>
      <c r="DL19" s="780">
        <v>3.2075647985350995</v>
      </c>
      <c r="DM19" s="780">
        <v>3.0313448779999992</v>
      </c>
      <c r="DN19" s="791">
        <v>35.959222946901995</v>
      </c>
      <c r="DO19" s="780">
        <v>0.12</v>
      </c>
      <c r="DP19" s="780">
        <v>1.46</v>
      </c>
      <c r="DQ19" s="791">
        <v>0.53</v>
      </c>
      <c r="DR19" s="791">
        <v>8.1805000000000003E-2</v>
      </c>
      <c r="DS19" s="618">
        <v>0.02</v>
      </c>
      <c r="DT19" s="618">
        <v>2.5854392100000001</v>
      </c>
      <c r="DU19" s="618">
        <v>1.2E-2</v>
      </c>
      <c r="DV19" s="618">
        <v>0</v>
      </c>
      <c r="DW19" s="791">
        <v>0</v>
      </c>
      <c r="DX19" s="780">
        <v>1.250207155</v>
      </c>
      <c r="DY19" s="780">
        <v>0.97806833699999995</v>
      </c>
      <c r="DZ19" s="791">
        <v>1.22</v>
      </c>
      <c r="EA19" s="791">
        <v>0.50328165300000005</v>
      </c>
      <c r="EB19" s="618">
        <v>0.70046881799999994</v>
      </c>
      <c r="EC19" s="618">
        <v>0.17964450000000001</v>
      </c>
      <c r="ED19" s="618">
        <v>5.0634017780000002</v>
      </c>
      <c r="EE19" s="618">
        <v>-1.4158814050000006</v>
      </c>
      <c r="EF19" s="791">
        <v>0</v>
      </c>
      <c r="EG19" s="780">
        <v>0.153725</v>
      </c>
      <c r="EH19" s="780">
        <v>0</v>
      </c>
      <c r="EI19" s="791">
        <v>0</v>
      </c>
      <c r="EJ19" s="791">
        <v>0</v>
      </c>
      <c r="EK19" s="618">
        <v>2.8568699999999999E-2</v>
      </c>
      <c r="EL19" s="791">
        <v>0</v>
      </c>
      <c r="EM19" s="791">
        <v>2.0436720000000002E-2</v>
      </c>
      <c r="EN19" s="791">
        <v>0</v>
      </c>
      <c r="EO19" s="791">
        <v>6.4400000000000004E-3</v>
      </c>
      <c r="EP19" s="780">
        <v>0</v>
      </c>
      <c r="EQ19" s="780">
        <v>0</v>
      </c>
      <c r="ER19" s="791">
        <v>0</v>
      </c>
      <c r="ES19" s="791">
        <v>0</v>
      </c>
      <c r="ET19" s="618">
        <v>0</v>
      </c>
      <c r="EU19" s="618">
        <v>0</v>
      </c>
      <c r="EV19" s="618">
        <v>1.3903064999999999E-2</v>
      </c>
      <c r="EW19" s="618">
        <v>0</v>
      </c>
      <c r="EX19" s="791">
        <v>0</v>
      </c>
      <c r="EY19" s="780">
        <v>2.6355750630000001</v>
      </c>
      <c r="EZ19" s="780">
        <v>3.1641452929999998</v>
      </c>
      <c r="FA19" s="791">
        <v>0.21</v>
      </c>
      <c r="FB19" s="791">
        <v>0</v>
      </c>
      <c r="FC19" s="618">
        <v>0</v>
      </c>
      <c r="FD19" s="618">
        <v>0</v>
      </c>
      <c r="FE19" s="618">
        <v>0</v>
      </c>
      <c r="FF19" s="618">
        <v>0</v>
      </c>
      <c r="FG19" s="791">
        <v>0</v>
      </c>
      <c r="FH19" s="780">
        <v>12.165310187999994</v>
      </c>
      <c r="FI19" s="780">
        <v>2.3217868880000001</v>
      </c>
      <c r="FJ19" s="791">
        <v>3.63</v>
      </c>
      <c r="FK19" s="791">
        <v>0.80318000499999997</v>
      </c>
      <c r="FL19" s="618">
        <v>0</v>
      </c>
      <c r="FM19" s="618">
        <v>0.10248367800000001</v>
      </c>
      <c r="FN19" s="618">
        <v>0.21641074799999999</v>
      </c>
      <c r="FO19" s="618">
        <v>0.96633936199999992</v>
      </c>
      <c r="FP19" s="791">
        <v>5.1893186700000005</v>
      </c>
      <c r="FQ19" s="780">
        <v>0.15187372499999999</v>
      </c>
      <c r="FR19" s="780">
        <v>2.1680000000000001E-2</v>
      </c>
      <c r="FS19" s="791">
        <v>0.05</v>
      </c>
      <c r="FT19" s="791">
        <v>3.4884999999999999E-2</v>
      </c>
      <c r="FU19" s="618">
        <v>0.18120249999999999</v>
      </c>
      <c r="FV19" s="618">
        <v>7.9115197999999998E-2</v>
      </c>
      <c r="FW19" s="618">
        <v>3.2059999999999998E-2</v>
      </c>
      <c r="FX19" s="618">
        <v>8.7600000000000004E-3</v>
      </c>
      <c r="FY19" s="791">
        <v>2.9700000000000001E-2</v>
      </c>
      <c r="FZ19" s="780">
        <v>0.12645960000000001</v>
      </c>
      <c r="GA19" s="780">
        <v>0.3888528</v>
      </c>
      <c r="GB19" s="791">
        <v>0.56999999999999995</v>
      </c>
      <c r="GC19" s="791">
        <v>0.42174492899999999</v>
      </c>
      <c r="GD19" s="618">
        <v>3.7080671089999999</v>
      </c>
      <c r="GE19" s="618">
        <v>5.5194572709999994</v>
      </c>
      <c r="GF19" s="618">
        <v>5.5829497559999997</v>
      </c>
      <c r="GG19" s="618">
        <v>3.7814284000000004E-2</v>
      </c>
      <c r="GH19" s="791">
        <v>4.8382384950000006</v>
      </c>
      <c r="GI19" s="780">
        <v>0.95030194899999998</v>
      </c>
      <c r="GJ19" s="780">
        <v>0.91</v>
      </c>
      <c r="GK19" s="791">
        <v>2.9</v>
      </c>
      <c r="GL19" s="791">
        <v>1.4121288000000001</v>
      </c>
      <c r="GM19" s="618">
        <v>0</v>
      </c>
      <c r="GN19" s="618">
        <v>6.6126000000000004E-2</v>
      </c>
      <c r="GO19" s="618">
        <v>0</v>
      </c>
      <c r="GP19" s="618">
        <v>5.3404E-2</v>
      </c>
      <c r="GQ19" s="791">
        <v>6.9349339999999995E-2</v>
      </c>
      <c r="GR19" s="780">
        <v>0.26528030800000002</v>
      </c>
      <c r="GS19" s="780">
        <v>0</v>
      </c>
      <c r="GT19" s="791">
        <v>-0.03</v>
      </c>
      <c r="GU19" s="791">
        <v>5.1980433210000001</v>
      </c>
      <c r="GV19" s="618">
        <v>0.11</v>
      </c>
      <c r="GW19" s="618">
        <v>0.43163140899999997</v>
      </c>
      <c r="GX19" s="618">
        <v>5.2400000000000002E-2</v>
      </c>
      <c r="GY19" s="618">
        <v>0.86536631100000005</v>
      </c>
      <c r="GZ19" s="791">
        <v>0</v>
      </c>
      <c r="HA19" s="780">
        <v>1.6576269640000001</v>
      </c>
      <c r="HB19" s="780">
        <v>1.465666825</v>
      </c>
      <c r="HC19" s="791">
        <v>0.56000000000000005</v>
      </c>
      <c r="HD19" s="791">
        <v>0</v>
      </c>
      <c r="HE19" s="618">
        <v>0</v>
      </c>
      <c r="HF19" s="618">
        <v>0</v>
      </c>
      <c r="HG19" s="618">
        <v>0</v>
      </c>
      <c r="HH19" s="618">
        <v>0</v>
      </c>
      <c r="HI19" s="791">
        <v>5.0631883129999995</v>
      </c>
      <c r="HJ19" s="780">
        <v>35.532679916999996</v>
      </c>
      <c r="HK19" s="780">
        <v>19.489999999999998</v>
      </c>
      <c r="HL19" s="791">
        <v>13.79</v>
      </c>
      <c r="HM19" s="791">
        <v>10.294129693</v>
      </c>
      <c r="HN19" s="791">
        <v>7.7746438523881007</v>
      </c>
      <c r="HO19" s="791">
        <v>10.520488714280999</v>
      </c>
      <c r="HP19" s="791">
        <v>14.623041999535097</v>
      </c>
      <c r="HQ19" s="791">
        <v>9.7586675979999988</v>
      </c>
      <c r="HR19" s="791">
        <v>63.471686947901986</v>
      </c>
      <c r="HS19" s="780">
        <v>175.58267991700001</v>
      </c>
      <c r="HT19" s="791">
        <v>128.13999999999999</v>
      </c>
      <c r="HU19" s="791">
        <v>114.85</v>
      </c>
      <c r="HV19" s="791">
        <v>110.4241832758313</v>
      </c>
      <c r="HW19" s="791">
        <v>9.8808509802220943</v>
      </c>
      <c r="HX19" s="791">
        <v>14.710488714280999</v>
      </c>
      <c r="HY19" s="791">
        <v>14.813041999535097</v>
      </c>
      <c r="HZ19" s="791">
        <v>9.7586675979999988</v>
      </c>
      <c r="IA19" s="791">
        <v>63.471686947901986</v>
      </c>
    </row>
    <row r="20" spans="1:235" x14ac:dyDescent="0.2">
      <c r="A20" s="787" t="s">
        <v>302</v>
      </c>
      <c r="B20" s="780">
        <v>26.7</v>
      </c>
      <c r="C20" s="780">
        <v>20.467307876261501</v>
      </c>
      <c r="D20" s="791">
        <v>13.76</v>
      </c>
      <c r="E20" s="791">
        <v>19.178348887293613</v>
      </c>
      <c r="F20" s="791">
        <v>0.71195733898613844</v>
      </c>
      <c r="G20" s="791">
        <v>0.6</v>
      </c>
      <c r="H20" s="791">
        <v>0.06</v>
      </c>
      <c r="I20" s="791">
        <v>0</v>
      </c>
      <c r="J20" s="791">
        <v>0</v>
      </c>
      <c r="K20" s="780">
        <v>0.91744164600000011</v>
      </c>
      <c r="L20" s="780">
        <v>2.272198554</v>
      </c>
      <c r="M20" s="791">
        <v>1.47</v>
      </c>
      <c r="N20" s="791">
        <v>1.2533666829999999</v>
      </c>
      <c r="O20" s="618">
        <v>0.30020999300000001</v>
      </c>
      <c r="P20" s="618">
        <v>0</v>
      </c>
      <c r="Q20" s="618">
        <v>0</v>
      </c>
      <c r="R20" s="618">
        <v>0</v>
      </c>
      <c r="S20" s="791">
        <v>0</v>
      </c>
      <c r="T20" s="618">
        <v>0</v>
      </c>
      <c r="U20" s="618">
        <v>0</v>
      </c>
      <c r="V20" s="791">
        <v>0</v>
      </c>
      <c r="W20" s="791">
        <v>0</v>
      </c>
      <c r="X20" s="618">
        <v>0</v>
      </c>
      <c r="Y20" s="618">
        <v>0</v>
      </c>
      <c r="Z20" s="618">
        <v>0</v>
      </c>
      <c r="AA20" s="618">
        <v>0</v>
      </c>
      <c r="AB20" s="791">
        <v>0</v>
      </c>
      <c r="AC20" s="780">
        <v>0</v>
      </c>
      <c r="AD20" s="780">
        <v>0</v>
      </c>
      <c r="AE20" s="791">
        <v>0</v>
      </c>
      <c r="AF20" s="791">
        <v>0</v>
      </c>
      <c r="AG20" s="618">
        <v>0</v>
      </c>
      <c r="AH20" s="791">
        <v>0</v>
      </c>
      <c r="AI20" s="791">
        <v>0</v>
      </c>
      <c r="AJ20" s="791">
        <v>0</v>
      </c>
      <c r="AK20" s="791">
        <v>0</v>
      </c>
      <c r="AL20" s="618">
        <v>0</v>
      </c>
      <c r="AM20" s="618" t="s">
        <v>122</v>
      </c>
      <c r="AN20" s="791">
        <v>0</v>
      </c>
      <c r="AO20" s="791">
        <v>1.2203200000000001E-2</v>
      </c>
      <c r="AP20" s="618">
        <v>0</v>
      </c>
      <c r="AQ20" s="618">
        <v>0</v>
      </c>
      <c r="AR20" s="618">
        <v>0</v>
      </c>
      <c r="AS20" s="618">
        <v>0</v>
      </c>
      <c r="AT20" s="791">
        <v>0</v>
      </c>
      <c r="AU20" s="618">
        <v>0</v>
      </c>
      <c r="AV20" s="618">
        <v>0</v>
      </c>
      <c r="AW20" s="791">
        <v>0</v>
      </c>
      <c r="AX20" s="791">
        <v>0</v>
      </c>
      <c r="AY20" s="618">
        <v>0</v>
      </c>
      <c r="AZ20" s="618">
        <v>0</v>
      </c>
      <c r="BA20" s="618">
        <v>0</v>
      </c>
      <c r="BB20" s="618">
        <v>0</v>
      </c>
      <c r="BC20" s="791">
        <v>0</v>
      </c>
      <c r="BD20" s="618">
        <v>0</v>
      </c>
      <c r="BE20" s="618">
        <v>0</v>
      </c>
      <c r="BF20" s="791">
        <v>0</v>
      </c>
      <c r="BG20" s="791">
        <v>0</v>
      </c>
      <c r="BH20" s="618">
        <v>0</v>
      </c>
      <c r="BI20" s="618">
        <v>0</v>
      </c>
      <c r="BJ20" s="618">
        <v>0</v>
      </c>
      <c r="BK20" s="618">
        <v>0</v>
      </c>
      <c r="BL20" s="791">
        <v>0</v>
      </c>
      <c r="BM20" s="780">
        <v>3.5234682000000003E-2</v>
      </c>
      <c r="BN20" s="780">
        <v>0.30311551399999997</v>
      </c>
      <c r="BO20" s="791">
        <v>0.24</v>
      </c>
      <c r="BP20" s="791">
        <v>0.129293886</v>
      </c>
      <c r="BQ20" s="618">
        <v>0</v>
      </c>
      <c r="BR20" s="618">
        <v>0</v>
      </c>
      <c r="BS20" s="618">
        <v>0</v>
      </c>
      <c r="BT20" s="618">
        <v>0</v>
      </c>
      <c r="BU20" s="791">
        <v>0</v>
      </c>
      <c r="BV20" s="780">
        <v>0</v>
      </c>
      <c r="BW20" s="780">
        <v>0</v>
      </c>
      <c r="BX20" s="791">
        <v>0</v>
      </c>
      <c r="BY20" s="791">
        <v>0</v>
      </c>
      <c r="BZ20" s="780">
        <v>0</v>
      </c>
      <c r="CA20" s="618">
        <v>0</v>
      </c>
      <c r="CB20" s="618">
        <v>0</v>
      </c>
      <c r="CC20" s="618">
        <v>0</v>
      </c>
      <c r="CD20" s="791">
        <v>0</v>
      </c>
      <c r="CE20" s="780">
        <v>0.50269929999999996</v>
      </c>
      <c r="CF20" s="780">
        <v>0.39037653500000002</v>
      </c>
      <c r="CG20" s="791">
        <v>0</v>
      </c>
      <c r="CH20" s="791">
        <v>0</v>
      </c>
      <c r="CI20" s="618">
        <v>0</v>
      </c>
      <c r="CJ20" s="618">
        <v>0</v>
      </c>
      <c r="CK20" s="618">
        <v>0</v>
      </c>
      <c r="CL20" s="618">
        <v>0.217165777</v>
      </c>
      <c r="CM20" s="791">
        <v>0</v>
      </c>
      <c r="CN20" s="780">
        <v>0.33</v>
      </c>
      <c r="CO20" s="780">
        <v>1.82</v>
      </c>
      <c r="CP20" s="791">
        <v>0</v>
      </c>
      <c r="CQ20" s="791">
        <v>0.03</v>
      </c>
      <c r="CR20" s="618">
        <v>0</v>
      </c>
      <c r="CS20" s="618">
        <v>0</v>
      </c>
      <c r="CT20" s="618">
        <v>1.13194E-2</v>
      </c>
      <c r="CU20" s="618">
        <v>0</v>
      </c>
      <c r="CV20" s="791">
        <v>0.95630899999999996</v>
      </c>
      <c r="CW20" s="780">
        <v>0</v>
      </c>
      <c r="CX20" s="780">
        <v>0</v>
      </c>
      <c r="CY20" s="791">
        <v>0</v>
      </c>
      <c r="CZ20" s="791">
        <v>0</v>
      </c>
      <c r="DA20" s="618">
        <v>0</v>
      </c>
      <c r="DB20" s="618">
        <v>0</v>
      </c>
      <c r="DC20" s="618">
        <v>0</v>
      </c>
      <c r="DD20" s="618">
        <v>0</v>
      </c>
      <c r="DE20" s="791">
        <v>0</v>
      </c>
      <c r="DF20" s="780">
        <v>0</v>
      </c>
      <c r="DG20" s="780">
        <v>0</v>
      </c>
      <c r="DH20" s="791">
        <v>0.26</v>
      </c>
      <c r="DI20" s="791">
        <v>0.25400301400000003</v>
      </c>
      <c r="DJ20" s="780">
        <v>0.41608517662279998</v>
      </c>
      <c r="DK20" s="780">
        <v>0.14769218000000001</v>
      </c>
      <c r="DL20" s="780">
        <v>0.48583254809099996</v>
      </c>
      <c r="DM20" s="780">
        <v>0.33882622984020011</v>
      </c>
      <c r="DN20" s="791">
        <v>4.3663305640977992</v>
      </c>
      <c r="DO20" s="780">
        <v>0</v>
      </c>
      <c r="DP20" s="780">
        <v>0</v>
      </c>
      <c r="DQ20" s="791">
        <v>0.2</v>
      </c>
      <c r="DR20" s="791">
        <v>0</v>
      </c>
      <c r="DS20" s="618">
        <v>2.5000000000000001E-2</v>
      </c>
      <c r="DT20" s="791">
        <v>0</v>
      </c>
      <c r="DU20" s="791">
        <v>0</v>
      </c>
      <c r="DV20" s="791">
        <v>0</v>
      </c>
      <c r="DW20" s="791">
        <v>0</v>
      </c>
      <c r="DX20" s="780">
        <v>0.32398885700000002</v>
      </c>
      <c r="DY20" s="780">
        <v>0.26</v>
      </c>
      <c r="DZ20" s="791">
        <v>1.3</v>
      </c>
      <c r="EA20" s="791">
        <v>2.5976451109999994</v>
      </c>
      <c r="EB20" s="618">
        <v>0.74732705500000007</v>
      </c>
      <c r="EC20" s="618">
        <v>0.48446295</v>
      </c>
      <c r="ED20" s="618">
        <v>0.45120971699999995</v>
      </c>
      <c r="EE20" s="618">
        <v>0.58527770899999998</v>
      </c>
      <c r="EF20" s="791">
        <v>0</v>
      </c>
      <c r="EG20" s="780">
        <v>0</v>
      </c>
      <c r="EH20" s="780">
        <v>0</v>
      </c>
      <c r="EI20" s="791">
        <v>0</v>
      </c>
      <c r="EJ20" s="791">
        <v>0</v>
      </c>
      <c r="EK20" s="618">
        <v>0</v>
      </c>
      <c r="EL20" s="618">
        <v>8.9999999999999993E-3</v>
      </c>
      <c r="EM20" s="618">
        <v>0</v>
      </c>
      <c r="EN20" s="618">
        <v>0</v>
      </c>
      <c r="EO20" s="791">
        <v>2.3208349999999999E-2</v>
      </c>
      <c r="EP20" s="780">
        <v>0</v>
      </c>
      <c r="EQ20" s="780">
        <v>0</v>
      </c>
      <c r="ER20" s="791">
        <v>0</v>
      </c>
      <c r="ES20" s="791">
        <v>0</v>
      </c>
      <c r="ET20" s="618">
        <v>0</v>
      </c>
      <c r="EU20" s="618">
        <v>0</v>
      </c>
      <c r="EV20" s="618">
        <v>0</v>
      </c>
      <c r="EW20" s="618">
        <v>0</v>
      </c>
      <c r="EX20" s="791">
        <v>0</v>
      </c>
      <c r="EY20" s="780">
        <v>0.85498696399999996</v>
      </c>
      <c r="EZ20" s="780">
        <v>1.6906762580000001</v>
      </c>
      <c r="FA20" s="791">
        <v>0.19</v>
      </c>
      <c r="FB20" s="791">
        <v>0</v>
      </c>
      <c r="FC20" s="618">
        <v>0</v>
      </c>
      <c r="FD20" s="618">
        <v>0</v>
      </c>
      <c r="FE20" s="618">
        <v>0</v>
      </c>
      <c r="FF20" s="618">
        <v>0</v>
      </c>
      <c r="FG20" s="791">
        <v>0</v>
      </c>
      <c r="FH20" s="780">
        <v>4.3881461909999997</v>
      </c>
      <c r="FI20" s="780">
        <v>8.808556351</v>
      </c>
      <c r="FJ20" s="791">
        <v>12.03</v>
      </c>
      <c r="FK20" s="791">
        <v>1.7331291900000005</v>
      </c>
      <c r="FL20" s="618">
        <v>1.2021437999999999E-2</v>
      </c>
      <c r="FM20" s="618">
        <v>1.2021437999999999E-2</v>
      </c>
      <c r="FN20" s="618">
        <v>0</v>
      </c>
      <c r="FO20" s="618">
        <v>0</v>
      </c>
      <c r="FP20" s="791">
        <v>9.7778931999999999E-2</v>
      </c>
      <c r="FQ20" s="780">
        <v>0</v>
      </c>
      <c r="FR20" s="780">
        <v>0</v>
      </c>
      <c r="FS20" s="791">
        <v>0</v>
      </c>
      <c r="FT20" s="791">
        <v>0</v>
      </c>
      <c r="FU20" s="618">
        <v>0</v>
      </c>
      <c r="FV20" s="618">
        <v>2.1602975999999999E-2</v>
      </c>
      <c r="FW20" s="618">
        <v>0</v>
      </c>
      <c r="FX20" s="618">
        <v>0</v>
      </c>
      <c r="FY20" s="791">
        <v>0</v>
      </c>
      <c r="FZ20" s="780">
        <v>2.9509400000000002E-2</v>
      </c>
      <c r="GA20" s="780">
        <v>0</v>
      </c>
      <c r="GB20" s="791">
        <v>0.11</v>
      </c>
      <c r="GC20" s="791">
        <v>0.1031577</v>
      </c>
      <c r="GD20" s="618">
        <v>1.780200888</v>
      </c>
      <c r="GE20" s="618">
        <v>1.1694235289999999</v>
      </c>
      <c r="GF20" s="618">
        <v>1.5734999999999999E-2</v>
      </c>
      <c r="GG20" s="618">
        <v>0</v>
      </c>
      <c r="GH20" s="791">
        <v>0</v>
      </c>
      <c r="GI20" s="780">
        <v>1.1089483099999999</v>
      </c>
      <c r="GJ20" s="780">
        <v>0.8</v>
      </c>
      <c r="GK20" s="791">
        <v>0.34</v>
      </c>
      <c r="GL20" s="791">
        <v>2.3863110999999999</v>
      </c>
      <c r="GM20" s="618">
        <v>0</v>
      </c>
      <c r="GN20" s="618">
        <v>1.064E-2</v>
      </c>
      <c r="GO20" s="618">
        <v>0</v>
      </c>
      <c r="GP20" s="618">
        <v>0</v>
      </c>
      <c r="GQ20" s="791">
        <v>0</v>
      </c>
      <c r="GR20" s="780">
        <v>5.0271624000000001E-2</v>
      </c>
      <c r="GS20" s="780">
        <v>1.8516096999999999E-2</v>
      </c>
      <c r="GT20" s="791">
        <v>-0.04</v>
      </c>
      <c r="GU20" s="791">
        <v>0.271009265</v>
      </c>
      <c r="GV20" s="618">
        <v>0</v>
      </c>
      <c r="GW20" s="618">
        <v>0</v>
      </c>
      <c r="GX20" s="618">
        <v>0</v>
      </c>
      <c r="GY20" s="618">
        <v>4.2200000000000001E-2</v>
      </c>
      <c r="GZ20" s="791">
        <v>0</v>
      </c>
      <c r="HA20" s="780">
        <v>0.238887671</v>
      </c>
      <c r="HB20" s="780">
        <v>1.5526965779999999</v>
      </c>
      <c r="HC20" s="791">
        <v>1.6</v>
      </c>
      <c r="HD20" s="791">
        <v>0</v>
      </c>
      <c r="HE20" s="618">
        <v>0</v>
      </c>
      <c r="HF20" s="618">
        <v>0</v>
      </c>
      <c r="HG20" s="618">
        <v>0</v>
      </c>
      <c r="HH20" s="618">
        <v>0</v>
      </c>
      <c r="HI20" s="791">
        <v>1.0165299999999999</v>
      </c>
      <c r="HJ20" s="780">
        <v>8.7801146450000012</v>
      </c>
      <c r="HK20" s="780">
        <v>17.66</v>
      </c>
      <c r="HL20" s="791">
        <v>17.72</v>
      </c>
      <c r="HM20" s="791">
        <v>8.7701191489999992</v>
      </c>
      <c r="HN20" s="791">
        <v>3.2808445506227999</v>
      </c>
      <c r="HO20" s="791">
        <v>1.849323235</v>
      </c>
      <c r="HP20" s="791">
        <v>0.96409666509099989</v>
      </c>
      <c r="HQ20" s="791">
        <v>1.1834697158402001</v>
      </c>
      <c r="HR20" s="791">
        <v>6.4601568460977994</v>
      </c>
      <c r="HS20" s="780">
        <v>35.480114645</v>
      </c>
      <c r="HT20" s="791">
        <v>38.380000000000003</v>
      </c>
      <c r="HU20" s="791">
        <v>31.48</v>
      </c>
      <c r="HV20" s="791">
        <v>27.948468036293612</v>
      </c>
      <c r="HW20" s="791">
        <v>3.9928018896089386</v>
      </c>
      <c r="HX20" s="791">
        <v>2.449323235</v>
      </c>
      <c r="HY20" s="791">
        <v>1.0240966650909999</v>
      </c>
      <c r="HZ20" s="791">
        <v>1.1834697158402001</v>
      </c>
      <c r="IA20" s="791">
        <v>6.4601568460977994</v>
      </c>
    </row>
    <row r="21" spans="1:235" s="788" customFormat="1" x14ac:dyDescent="0.2">
      <c r="A21" s="743" t="s">
        <v>303</v>
      </c>
      <c r="B21" s="783">
        <v>8475.26</v>
      </c>
      <c r="C21" s="783">
        <f>SUM(C16:C20)</f>
        <v>9055.182730682538</v>
      </c>
      <c r="D21" s="792">
        <v>9690.17</v>
      </c>
      <c r="E21" s="792">
        <v>10585.529999999999</v>
      </c>
      <c r="F21" s="792">
        <v>10747.529999999999</v>
      </c>
      <c r="G21" s="792">
        <f>SUM(G16:G20)</f>
        <v>12871.920000000002</v>
      </c>
      <c r="H21" s="792">
        <v>12797.849239308634</v>
      </c>
      <c r="I21" s="792">
        <v>18295.580000000002</v>
      </c>
      <c r="J21" s="792">
        <v>28408.38</v>
      </c>
      <c r="K21" s="783">
        <v>268.13873851860399</v>
      </c>
      <c r="L21" s="783">
        <f>SUM(L16:L20)</f>
        <v>278.08364405040408</v>
      </c>
      <c r="M21" s="792">
        <v>215.97</v>
      </c>
      <c r="N21" s="792">
        <v>271.97760382617003</v>
      </c>
      <c r="O21" s="783">
        <f>O16+O17+O18+O19+O20</f>
        <v>248.1550219672497</v>
      </c>
      <c r="P21" s="783">
        <f>SUM(P16:P20)</f>
        <v>276.4391017929587</v>
      </c>
      <c r="Q21" s="783">
        <v>342.89380492570001</v>
      </c>
      <c r="R21" s="783">
        <v>440.26428788414347</v>
      </c>
      <c r="S21" s="792">
        <v>846.43431385788995</v>
      </c>
      <c r="T21" s="783">
        <v>26.337968823000004</v>
      </c>
      <c r="U21" s="783">
        <f>SUM(U16:U20)</f>
        <v>30.73</v>
      </c>
      <c r="V21" s="792">
        <v>40.15</v>
      </c>
      <c r="W21" s="792">
        <v>56.64</v>
      </c>
      <c r="X21" s="783">
        <f>X16+X17+X18+X19+X20</f>
        <v>49.171157579959996</v>
      </c>
      <c r="Y21" s="783">
        <f>SUM(Y16:Y20)</f>
        <v>75.688867618969994</v>
      </c>
      <c r="Z21" s="783">
        <v>64.601459922000004</v>
      </c>
      <c r="AA21" s="783">
        <v>105.98</v>
      </c>
      <c r="AB21" s="792">
        <v>273.04999999999995</v>
      </c>
      <c r="AC21" s="783">
        <v>32.704560094000001</v>
      </c>
      <c r="AD21" s="783">
        <f>SUM(AD16:AD20)</f>
        <v>31.492937886</v>
      </c>
      <c r="AE21" s="792">
        <v>43.39</v>
      </c>
      <c r="AF21" s="792">
        <v>43.196722555800001</v>
      </c>
      <c r="AG21" s="783">
        <f>AG16+AG17+AG18+AG19+AG20</f>
        <v>45.148741038000004</v>
      </c>
      <c r="AH21" s="783">
        <f>SUM(AH16:AH20)</f>
        <v>53.018459595499998</v>
      </c>
      <c r="AI21" s="783">
        <v>63.273849656799996</v>
      </c>
      <c r="AJ21" s="783">
        <v>73.848647011099999</v>
      </c>
      <c r="AK21" s="792">
        <v>122.6292489601999</v>
      </c>
      <c r="AL21" s="783">
        <v>85.835181599999999</v>
      </c>
      <c r="AM21" s="783">
        <v>107.48</v>
      </c>
      <c r="AN21" s="792">
        <v>101.39</v>
      </c>
      <c r="AO21" s="792">
        <v>87.875549100000001</v>
      </c>
      <c r="AP21" s="783">
        <f>AP16+AP17+AP18+AP19+AP20</f>
        <v>97.682758700000008</v>
      </c>
      <c r="AQ21" s="783">
        <f>SUM(AQ16:AQ20)</f>
        <v>88.674688400000008</v>
      </c>
      <c r="AR21" s="783">
        <v>80.779161299999998</v>
      </c>
      <c r="AS21" s="783">
        <v>111.5721176</v>
      </c>
      <c r="AT21" s="792">
        <v>266.69920050000002</v>
      </c>
      <c r="AU21" s="783">
        <v>360.20003255460819</v>
      </c>
      <c r="AV21" s="783">
        <f>SUM(AV16:AV20)</f>
        <v>347.84531430458003</v>
      </c>
      <c r="AW21" s="792">
        <v>352.46</v>
      </c>
      <c r="AX21" s="792">
        <v>354.87182477199985</v>
      </c>
      <c r="AY21" s="783">
        <f>AY16+AY17+AY18+AY19+AY20</f>
        <v>311.5880202404287</v>
      </c>
      <c r="AZ21" s="783">
        <f>SUM(AZ16:AZ20)</f>
        <v>349.01552020399981</v>
      </c>
      <c r="BA21" s="783">
        <v>310.71446755474983</v>
      </c>
      <c r="BB21" s="783">
        <v>410.67680548169943</v>
      </c>
      <c r="BC21" s="792">
        <v>771.87803588841098</v>
      </c>
      <c r="BD21" s="783">
        <v>26.135773922999999</v>
      </c>
      <c r="BE21" s="783">
        <f>SUM(BE16:BE20)</f>
        <v>35.156725166000001</v>
      </c>
      <c r="BF21" s="792">
        <v>50.79</v>
      </c>
      <c r="BG21" s="792">
        <v>39.265357850558303</v>
      </c>
      <c r="BH21" s="783">
        <f>BH16+BH17+BH18+BH19+BH20</f>
        <v>42.475024190892441</v>
      </c>
      <c r="BI21" s="783">
        <f>SUM(BI16:BI20)</f>
        <v>46.993217487536135</v>
      </c>
      <c r="BJ21" s="783">
        <v>61.558879945000015</v>
      </c>
      <c r="BK21" s="783">
        <v>106.03520461049494</v>
      </c>
      <c r="BL21" s="792">
        <v>234.7198948926308</v>
      </c>
      <c r="BM21" s="783">
        <v>23.766367580000008</v>
      </c>
      <c r="BN21" s="783">
        <f>SUM(BN16:BN20)</f>
        <v>28.805796260000001</v>
      </c>
      <c r="BO21" s="792">
        <v>30.05</v>
      </c>
      <c r="BP21" s="792">
        <v>37.567849446799997</v>
      </c>
      <c r="BQ21" s="783">
        <f>BQ16+BQ17+BQ18+BQ19+BQ20</f>
        <v>49.127114511000016</v>
      </c>
      <c r="BR21" s="783">
        <f>SUM(BR16:BR20)</f>
        <v>74.085316878999976</v>
      </c>
      <c r="BS21" s="783">
        <v>106.52974869830909</v>
      </c>
      <c r="BT21" s="783">
        <v>156.07572638381802</v>
      </c>
      <c r="BU21" s="792">
        <v>277.78238862199998</v>
      </c>
      <c r="BV21" s="783">
        <v>4.5</v>
      </c>
      <c r="BW21" s="783">
        <f>SUM(BW16:BW20)</f>
        <v>7.24</v>
      </c>
      <c r="BX21" s="792">
        <v>14.13</v>
      </c>
      <c r="BY21" s="792">
        <v>12.749201740999998</v>
      </c>
      <c r="BZ21" s="783">
        <f>BZ16+BZ17+BZ18+BZ19+BZ20</f>
        <v>11.31073647</v>
      </c>
      <c r="CA21" s="783">
        <f>SUM(CA16:CA20)</f>
        <v>13.418339916593</v>
      </c>
      <c r="CB21" s="783">
        <v>21.798861520121001</v>
      </c>
      <c r="CC21" s="783">
        <v>45.828279694999992</v>
      </c>
      <c r="CD21" s="792">
        <v>152.06258786500001</v>
      </c>
      <c r="CE21" s="783">
        <v>41.366881404000011</v>
      </c>
      <c r="CF21" s="783">
        <f>SUM(CF16:CF20)</f>
        <v>60.138136508000002</v>
      </c>
      <c r="CG21" s="792">
        <v>51.69</v>
      </c>
      <c r="CH21" s="792">
        <v>59.989294556000004</v>
      </c>
      <c r="CI21" s="783">
        <f>CI16+CI17+CI18+CI19+CI20</f>
        <v>77.256677723999999</v>
      </c>
      <c r="CJ21" s="783">
        <f>SUM(CJ16:CJ20)</f>
        <v>76.068410953583609</v>
      </c>
      <c r="CK21" s="783">
        <v>88.954136091999999</v>
      </c>
      <c r="CL21" s="783">
        <v>170.43074069739998</v>
      </c>
      <c r="CM21" s="792">
        <v>306.80877894100013</v>
      </c>
      <c r="CN21" s="783">
        <v>25.93</v>
      </c>
      <c r="CO21" s="783">
        <f>SUM(CO16:CO20)</f>
        <v>30.93</v>
      </c>
      <c r="CP21" s="792">
        <v>25.93</v>
      </c>
      <c r="CQ21" s="792">
        <v>25.475773836999966</v>
      </c>
      <c r="CR21" s="783">
        <f>CR16+CR17+CR18+CR19+CR20</f>
        <v>34.176781467000005</v>
      </c>
      <c r="CS21" s="783">
        <f>SUM(CS16:CS20)</f>
        <v>35.172428962999994</v>
      </c>
      <c r="CT21" s="783">
        <v>44.896857036</v>
      </c>
      <c r="CU21" s="783">
        <v>48.110547028999967</v>
      </c>
      <c r="CV21" s="792">
        <v>77.67319543040999</v>
      </c>
      <c r="CW21" s="783">
        <v>216.94000000000003</v>
      </c>
      <c r="CX21" s="783">
        <f>SUM(CX16:CX20)</f>
        <v>263.52458506027131</v>
      </c>
      <c r="CY21" s="792">
        <v>300.19</v>
      </c>
      <c r="CZ21" s="792">
        <v>351.3541339760875</v>
      </c>
      <c r="DA21" s="783">
        <f>DA16+DA17+DA18+DA19+DA20</f>
        <v>482.77856643734589</v>
      </c>
      <c r="DB21" s="783">
        <f>SUM(DB16:DB20)</f>
        <v>577.29599792706676</v>
      </c>
      <c r="DC21" s="783">
        <v>650.32885647400076</v>
      </c>
      <c r="DD21" s="783">
        <v>1037.2329536604286</v>
      </c>
      <c r="DE21" s="792">
        <v>2608.2215866560018</v>
      </c>
      <c r="DF21" s="783">
        <v>278.59758582000046</v>
      </c>
      <c r="DG21" s="783">
        <f>SUM(DG16:DG20)</f>
        <v>352.86050466300003</v>
      </c>
      <c r="DH21" s="792">
        <v>405.63</v>
      </c>
      <c r="DI21" s="792">
        <v>489.29572044699995</v>
      </c>
      <c r="DJ21" s="783">
        <f>DJ16+DJ17+DJ18+DJ19+DJ20</f>
        <v>715.11052639915692</v>
      </c>
      <c r="DK21" s="783">
        <f>SUM(DK16:DK20)</f>
        <v>826.65892138077811</v>
      </c>
      <c r="DL21" s="783">
        <v>1023.6359879056232</v>
      </c>
      <c r="DM21" s="783">
        <v>1504.6436179964728</v>
      </c>
      <c r="DN21" s="792">
        <v>2977.4956523280252</v>
      </c>
      <c r="DO21" s="783">
        <v>20.900000000000002</v>
      </c>
      <c r="DP21" s="783">
        <f>SUM(DP16:DP20)</f>
        <v>29.240000000000002</v>
      </c>
      <c r="DQ21" s="792">
        <v>41.35</v>
      </c>
      <c r="DR21" s="792">
        <v>37.941042663999987</v>
      </c>
      <c r="DS21" s="783">
        <f>DS16+DS17+DS18+DS19+DS20</f>
        <v>45.964189998999998</v>
      </c>
      <c r="DT21" s="783">
        <f>SUM(DT16:DT20)</f>
        <v>74.949617802000006</v>
      </c>
      <c r="DU21" s="783">
        <v>70.17068835399995</v>
      </c>
      <c r="DV21" s="783">
        <v>109.64075612400012</v>
      </c>
      <c r="DW21" s="792">
        <v>227.31811215700003</v>
      </c>
      <c r="DX21" s="783">
        <v>71.089427314594019</v>
      </c>
      <c r="DY21" s="783">
        <v>72.17</v>
      </c>
      <c r="DZ21" s="792">
        <v>93.65</v>
      </c>
      <c r="EA21" s="792">
        <v>96.60440678869999</v>
      </c>
      <c r="EB21" s="783">
        <f>EB16+EB17+EB18+EB19+EB20</f>
        <v>119.49737783010903</v>
      </c>
      <c r="EC21" s="783">
        <f>SUM(EC16:EC20)</f>
        <v>136.76834225399989</v>
      </c>
      <c r="ED21" s="783">
        <v>170.14214714200011</v>
      </c>
      <c r="EE21" s="783">
        <v>299.91504010799957</v>
      </c>
      <c r="EF21" s="792">
        <v>586.14543670599778</v>
      </c>
      <c r="EG21" s="783">
        <v>214.6039116410002</v>
      </c>
      <c r="EH21" s="783">
        <f>SUM(EH16:EH20)</f>
        <v>245.46394044693301</v>
      </c>
      <c r="EI21" s="792">
        <v>261.91000000000003</v>
      </c>
      <c r="EJ21" s="792">
        <v>283.87808132917496</v>
      </c>
      <c r="EK21" s="783">
        <f>EK16+EK17+EK18+EK19+EK20</f>
        <v>353.39359720963574</v>
      </c>
      <c r="EL21" s="783">
        <f>SUM(EL16:EL20)</f>
        <v>452.24613354500207</v>
      </c>
      <c r="EM21" s="783">
        <v>562.53683119599998</v>
      </c>
      <c r="EN21" s="783">
        <v>885.57227377200104</v>
      </c>
      <c r="EO21" s="792">
        <v>2008.9432215420002</v>
      </c>
      <c r="EP21" s="783">
        <v>82.404782107000003</v>
      </c>
      <c r="EQ21" s="783">
        <f>SUM(EQ16:EQ20)</f>
        <v>102.925255896</v>
      </c>
      <c r="ER21" s="792">
        <v>125.42</v>
      </c>
      <c r="ES21" s="792">
        <v>168.9974840232839</v>
      </c>
      <c r="ET21" s="783">
        <f>ET16+ET17+ET18+ET19+ET20</f>
        <v>179.602009579</v>
      </c>
      <c r="EU21" s="783">
        <f>SUM(EU16:EU20)</f>
        <v>203.94534371300003</v>
      </c>
      <c r="EV21" s="783">
        <v>235.11005213299998</v>
      </c>
      <c r="EW21" s="783">
        <v>331.70322335599997</v>
      </c>
      <c r="EX21" s="792">
        <v>669.69050825800116</v>
      </c>
      <c r="EY21" s="783">
        <v>6.2959442425174021</v>
      </c>
      <c r="EZ21" s="783">
        <f>SUM(EZ16:EZ20)</f>
        <v>14.941418023000001</v>
      </c>
      <c r="FA21" s="792">
        <v>13.8</v>
      </c>
      <c r="FB21" s="792">
        <v>14.671546614531001</v>
      </c>
      <c r="FC21" s="783">
        <f>FC16+FC17+FC18+FC19+FC20</f>
        <v>23.508783690999998</v>
      </c>
      <c r="FD21" s="783">
        <f>SUM(FD16:FD20)</f>
        <v>26.160000000000004</v>
      </c>
      <c r="FE21" s="783">
        <v>22.444056704000001</v>
      </c>
      <c r="FF21" s="783">
        <v>28.625236416</v>
      </c>
      <c r="FG21" s="792">
        <v>51.334519356666107</v>
      </c>
      <c r="FH21" s="783">
        <v>202.96192193100021</v>
      </c>
      <c r="FI21" s="783">
        <f>SUM(FI16:FI20)</f>
        <v>229.27526118199998</v>
      </c>
      <c r="FJ21" s="792">
        <v>220.42</v>
      </c>
      <c r="FK21" s="792">
        <v>176.741968912</v>
      </c>
      <c r="FL21" s="783">
        <f>FL16+FL17+FL18+FL19+FL20</f>
        <v>149.54044878400001</v>
      </c>
      <c r="FM21" s="783">
        <f>SUM(FM16:FM20)</f>
        <v>154.47354474599956</v>
      </c>
      <c r="FN21" s="783">
        <v>157.03195392699999</v>
      </c>
      <c r="FO21" s="783">
        <v>205.26173721300006</v>
      </c>
      <c r="FP21" s="792">
        <v>344.1429030129986</v>
      </c>
      <c r="FQ21" s="783">
        <v>6.7534551879999993</v>
      </c>
      <c r="FR21" s="783">
        <f>SUM(FR16:FR20)</f>
        <v>6.3771890139999998</v>
      </c>
      <c r="FS21" s="792">
        <v>6.95</v>
      </c>
      <c r="FT21" s="792">
        <v>5.5103569650000006</v>
      </c>
      <c r="FU21" s="783">
        <f>FU16+FU17+FU18+FU19+FU20</f>
        <v>5.4054553130000009</v>
      </c>
      <c r="FV21" s="783">
        <f>SUM(FV16:FV20)</f>
        <v>5.1719249289999993</v>
      </c>
      <c r="FW21" s="783">
        <v>5.4449437470000008</v>
      </c>
      <c r="FX21" s="783">
        <v>9.0228122410000005</v>
      </c>
      <c r="FY21" s="792">
        <v>12.478925933999999</v>
      </c>
      <c r="FZ21" s="783">
        <v>255.28109525599999</v>
      </c>
      <c r="GA21" s="783">
        <f>SUM(GA16:GA20)</f>
        <v>305.404457278</v>
      </c>
      <c r="GB21" s="792">
        <v>389.58</v>
      </c>
      <c r="GC21" s="792">
        <v>480.22996790899958</v>
      </c>
      <c r="GD21" s="783">
        <f>GD16+GD17+GD18+GD19+GD20</f>
        <v>590.3271667570001</v>
      </c>
      <c r="GE21" s="783">
        <f>SUM(GE16:GE20)</f>
        <v>688.92863793617903</v>
      </c>
      <c r="GF21" s="783">
        <v>810.71376897499988</v>
      </c>
      <c r="GG21" s="783">
        <v>1398.7752488049987</v>
      </c>
      <c r="GH21" s="792">
        <v>2751.5275383125127</v>
      </c>
      <c r="GI21" s="783">
        <v>20.296607988000002</v>
      </c>
      <c r="GJ21" s="783">
        <f>SUM(GJ16:GJ20)</f>
        <v>31.490000000000002</v>
      </c>
      <c r="GK21" s="792">
        <v>42.05</v>
      </c>
      <c r="GL21" s="792">
        <v>49.521382499999994</v>
      </c>
      <c r="GM21" s="783">
        <f>GM16+GM17+GM18+GM19+GM20</f>
        <v>69.799382600000001</v>
      </c>
      <c r="GN21" s="783">
        <f>SUM(GN16:GN20)</f>
        <v>66.081773699999985</v>
      </c>
      <c r="GO21" s="783">
        <v>77.884964183999998</v>
      </c>
      <c r="GP21" s="783">
        <v>95.81065786500001</v>
      </c>
      <c r="GQ21" s="792">
        <v>167.39339271599999</v>
      </c>
      <c r="GR21" s="783">
        <v>19.483913104999999</v>
      </c>
      <c r="GS21" s="783">
        <f>SUM(GS16:GS20)</f>
        <v>33.978657051482301</v>
      </c>
      <c r="GT21" s="792">
        <v>32.479999999999997</v>
      </c>
      <c r="GU21" s="792">
        <v>44.202147517000029</v>
      </c>
      <c r="GV21" s="783">
        <f>GV16+GV17+GV18+GV19+GV20</f>
        <v>43.418243674999999</v>
      </c>
      <c r="GW21" s="783">
        <f>SUM(GW16:GW20)</f>
        <v>47.262513343000002</v>
      </c>
      <c r="GX21" s="783">
        <v>50.474073028000007</v>
      </c>
      <c r="GY21" s="783">
        <v>72.49412760500006</v>
      </c>
      <c r="GZ21" s="792">
        <v>156.600752255</v>
      </c>
      <c r="HA21" s="783">
        <v>94.802935184999981</v>
      </c>
      <c r="HB21" s="783">
        <f>SUM(HB16:HB20)</f>
        <v>88.268447763000012</v>
      </c>
      <c r="HC21" s="792">
        <v>87.09</v>
      </c>
      <c r="HD21" s="792">
        <v>76.535352806000006</v>
      </c>
      <c r="HE21" s="783">
        <f>HE16+HE17+HE18+HE19+HE20</f>
        <v>131.85</v>
      </c>
      <c r="HF21" s="783">
        <f>SUM(HF16:HF20)</f>
        <v>144.87</v>
      </c>
      <c r="HG21" s="783">
        <v>222.47</v>
      </c>
      <c r="HH21" s="783">
        <v>478.4</v>
      </c>
      <c r="HI21" s="792">
        <v>1518.166711458</v>
      </c>
      <c r="HJ21" s="783">
        <v>2385.3270842753241</v>
      </c>
      <c r="HK21" s="783">
        <v>2733.83</v>
      </c>
      <c r="HL21" s="792">
        <v>2946.49</v>
      </c>
      <c r="HM21" s="792">
        <v>3265.09</v>
      </c>
      <c r="HN21" s="792">
        <v>3876.287782162779</v>
      </c>
      <c r="HO21" s="792">
        <f>SUM(HO16:HO20)</f>
        <v>4493.3835832491659</v>
      </c>
      <c r="HP21" s="792">
        <v>5244.3895504203037</v>
      </c>
      <c r="HQ21" s="792">
        <v>8125.9200415545574</v>
      </c>
      <c r="HR21" s="792">
        <v>17409.196905649744</v>
      </c>
      <c r="HS21" s="783">
        <v>10860.587084275325</v>
      </c>
      <c r="HT21" s="792">
        <v>11789.012730682538</v>
      </c>
      <c r="HU21" s="792">
        <v>12636.66</v>
      </c>
      <c r="HV21" s="792">
        <v>13850.62</v>
      </c>
      <c r="HW21" s="792">
        <v>14623.817782162778</v>
      </c>
      <c r="HX21" s="792">
        <f>SUM(HX16:HX20)</f>
        <v>17365.303583249166</v>
      </c>
      <c r="HY21" s="792">
        <v>18042.238789728937</v>
      </c>
      <c r="HZ21" s="792">
        <v>26421.500041554558</v>
      </c>
      <c r="IA21" s="792">
        <v>45817.576905649745</v>
      </c>
    </row>
    <row r="23" spans="1:235" x14ac:dyDescent="0.2">
      <c r="K23" s="750"/>
      <c r="L23" s="750"/>
    </row>
    <row r="24" spans="1:235" x14ac:dyDescent="0.2">
      <c r="K24" s="750"/>
      <c r="L24" s="750"/>
    </row>
    <row r="25" spans="1:235" x14ac:dyDescent="0.2">
      <c r="K25" s="750"/>
      <c r="L25" s="750"/>
    </row>
    <row r="26" spans="1:235" x14ac:dyDescent="0.2">
      <c r="K26" s="750"/>
      <c r="L26" s="750"/>
    </row>
    <row r="27" spans="1:235" x14ac:dyDescent="0.2">
      <c r="K27" s="750"/>
      <c r="L27" s="750"/>
    </row>
    <row r="28" spans="1:235" x14ac:dyDescent="0.2">
      <c r="K28" s="750"/>
      <c r="L28" s="750"/>
    </row>
    <row r="30" spans="1:235" x14ac:dyDescent="0.2">
      <c r="AB30" s="740"/>
    </row>
    <row r="31" spans="1:235" x14ac:dyDescent="0.2">
      <c r="AB31" s="740"/>
    </row>
    <row r="32" spans="1:235" x14ac:dyDescent="0.2">
      <c r="AB32" s="740"/>
    </row>
    <row r="33" spans="11:28" x14ac:dyDescent="0.2">
      <c r="AB33" s="740"/>
    </row>
    <row r="34" spans="11:28" x14ac:dyDescent="0.2">
      <c r="AB34" s="740"/>
    </row>
    <row r="35" spans="11:28" x14ac:dyDescent="0.2">
      <c r="AB35" s="740"/>
    </row>
    <row r="36" spans="11:28" x14ac:dyDescent="0.2">
      <c r="AB36" s="740"/>
    </row>
    <row r="37" spans="11:28" x14ac:dyDescent="0.2">
      <c r="AB37" s="740"/>
    </row>
    <row r="38" spans="11:28" x14ac:dyDescent="0.2">
      <c r="AB38" s="740"/>
    </row>
    <row r="39" spans="11:28" x14ac:dyDescent="0.2">
      <c r="AB39" s="740"/>
    </row>
    <row r="40" spans="11:28" x14ac:dyDescent="0.2">
      <c r="AB40" s="740"/>
    </row>
    <row r="41" spans="11:28" x14ac:dyDescent="0.2">
      <c r="AB41" s="740"/>
    </row>
    <row r="42" spans="11:28" x14ac:dyDescent="0.2">
      <c r="AB42" s="740"/>
    </row>
    <row r="43" spans="11:28" x14ac:dyDescent="0.2">
      <c r="AB43" s="740"/>
    </row>
    <row r="44" spans="11:28" x14ac:dyDescent="0.2">
      <c r="K44" s="750"/>
      <c r="L44" s="750"/>
      <c r="M44" s="750"/>
      <c r="N44" s="750"/>
      <c r="O44" s="750"/>
      <c r="P44" s="750"/>
      <c r="Q44" s="750"/>
      <c r="R44" s="750"/>
      <c r="T44" s="750"/>
      <c r="U44" s="750"/>
    </row>
    <row r="45" spans="11:28" x14ac:dyDescent="0.2">
      <c r="K45" s="750"/>
      <c r="L45" s="750"/>
      <c r="M45" s="750"/>
      <c r="N45" s="750"/>
      <c r="O45" s="750"/>
      <c r="P45" s="750"/>
      <c r="Q45" s="750"/>
      <c r="R45" s="750"/>
      <c r="T45" s="750"/>
      <c r="U45" s="750"/>
    </row>
    <row r="46" spans="11:28" x14ac:dyDescent="0.2">
      <c r="K46" s="750"/>
      <c r="L46" s="750"/>
      <c r="M46" s="750"/>
      <c r="N46" s="750"/>
      <c r="O46" s="750"/>
      <c r="P46" s="750"/>
      <c r="Q46" s="750"/>
      <c r="R46" s="750"/>
      <c r="T46" s="750"/>
      <c r="U46" s="750"/>
    </row>
    <row r="47" spans="11:28" x14ac:dyDescent="0.2">
      <c r="K47" s="750"/>
      <c r="L47" s="750"/>
      <c r="M47" s="750"/>
      <c r="N47" s="750"/>
      <c r="O47" s="750"/>
      <c r="P47" s="750"/>
      <c r="Q47" s="750"/>
      <c r="R47" s="750"/>
      <c r="T47" s="750"/>
      <c r="U47" s="750"/>
    </row>
    <row r="48" spans="11:28" x14ac:dyDescent="0.2">
      <c r="K48" s="750"/>
      <c r="L48" s="750"/>
      <c r="M48" s="750"/>
      <c r="N48" s="750"/>
      <c r="O48" s="750"/>
      <c r="P48" s="750"/>
      <c r="Q48" s="750"/>
      <c r="R48" s="750"/>
      <c r="T48" s="750"/>
      <c r="U48" s="750"/>
    </row>
    <row r="49" spans="7:28" x14ac:dyDescent="0.2">
      <c r="K49" s="750"/>
      <c r="L49" s="750"/>
      <c r="M49" s="750"/>
      <c r="N49" s="750"/>
      <c r="O49" s="750"/>
      <c r="P49" s="750"/>
      <c r="Q49" s="750"/>
      <c r="R49" s="750"/>
      <c r="T49" s="750"/>
      <c r="U49" s="750"/>
    </row>
    <row r="51" spans="7:28" x14ac:dyDescent="0.2">
      <c r="K51" s="750"/>
      <c r="L51" s="750"/>
      <c r="M51" s="750"/>
      <c r="N51" s="750"/>
      <c r="O51" s="750"/>
      <c r="P51" s="750"/>
      <c r="Q51" s="750"/>
      <c r="R51" s="750"/>
      <c r="T51" s="750"/>
      <c r="U51" s="750"/>
    </row>
    <row r="52" spans="7:28" x14ac:dyDescent="0.2">
      <c r="K52" s="750"/>
      <c r="L52" s="750"/>
      <c r="M52" s="750"/>
      <c r="N52" s="750"/>
      <c r="O52" s="750"/>
      <c r="P52" s="750"/>
      <c r="Q52" s="750"/>
      <c r="R52" s="750"/>
      <c r="T52" s="750"/>
      <c r="U52" s="750"/>
    </row>
    <row r="53" spans="7:28" x14ac:dyDescent="0.2">
      <c r="K53" s="750"/>
      <c r="L53" s="750"/>
      <c r="M53" s="750"/>
      <c r="N53" s="750"/>
      <c r="O53" s="750"/>
      <c r="P53" s="750"/>
      <c r="Q53" s="750"/>
      <c r="R53" s="750"/>
      <c r="T53" s="750"/>
      <c r="U53" s="750"/>
    </row>
    <row r="54" spans="7:28" x14ac:dyDescent="0.2">
      <c r="K54" s="750"/>
      <c r="L54" s="750"/>
      <c r="M54" s="750"/>
      <c r="N54" s="750"/>
      <c r="O54" s="750"/>
      <c r="P54" s="750"/>
      <c r="Q54" s="750"/>
      <c r="R54" s="750"/>
      <c r="T54" s="750"/>
      <c r="U54" s="750"/>
    </row>
    <row r="55" spans="7:28" x14ac:dyDescent="0.2">
      <c r="K55" s="750"/>
      <c r="L55" s="750"/>
      <c r="M55" s="750"/>
      <c r="N55" s="750"/>
      <c r="O55" s="750"/>
      <c r="P55" s="750"/>
      <c r="Q55" s="750"/>
      <c r="R55" s="750"/>
      <c r="T55" s="750"/>
      <c r="U55" s="750"/>
    </row>
    <row r="56" spans="7:28" x14ac:dyDescent="0.2">
      <c r="K56" s="750"/>
      <c r="L56" s="750"/>
      <c r="M56" s="750"/>
      <c r="N56" s="750"/>
      <c r="O56" s="750"/>
      <c r="P56" s="750"/>
      <c r="Q56" s="750"/>
      <c r="R56" s="750"/>
      <c r="T56" s="750"/>
      <c r="U56" s="750"/>
    </row>
    <row r="58" spans="7:28" x14ac:dyDescent="0.2">
      <c r="G58" s="751"/>
      <c r="H58" s="751"/>
      <c r="I58" s="751"/>
      <c r="J58" s="751"/>
      <c r="K58" s="751"/>
      <c r="L58" s="751"/>
      <c r="M58" s="751"/>
      <c r="N58" s="751"/>
      <c r="O58" s="751"/>
      <c r="P58" s="751"/>
      <c r="Q58" s="751"/>
      <c r="R58" s="751"/>
      <c r="S58" s="751"/>
      <c r="T58" s="751"/>
      <c r="U58" s="751"/>
      <c r="V58" s="751"/>
      <c r="W58" s="751"/>
      <c r="X58" s="751"/>
      <c r="Y58" s="751"/>
      <c r="Z58" s="751"/>
      <c r="AA58" s="751"/>
      <c r="AB58" s="751"/>
    </row>
  </sheetData>
  <mergeCells count="55">
    <mergeCell ref="HJ14:HR14"/>
    <mergeCell ref="HS14:IA14"/>
    <mergeCell ref="A13:IA13"/>
    <mergeCell ref="FH14:FP14"/>
    <mergeCell ref="FQ14:FY14"/>
    <mergeCell ref="FZ14:GH14"/>
    <mergeCell ref="GI14:GQ14"/>
    <mergeCell ref="GR14:GZ14"/>
    <mergeCell ref="HA14:HI14"/>
    <mergeCell ref="DF14:DN14"/>
    <mergeCell ref="DO14:DW14"/>
    <mergeCell ref="DX14:EF14"/>
    <mergeCell ref="EG14:EO14"/>
    <mergeCell ref="EP14:EX14"/>
    <mergeCell ref="EY14:FG14"/>
    <mergeCell ref="BD14:BL14"/>
    <mergeCell ref="BM14:BU14"/>
    <mergeCell ref="BV14:CD14"/>
    <mergeCell ref="CE14:CM14"/>
    <mergeCell ref="CN14:CV14"/>
    <mergeCell ref="CW14:DE14"/>
    <mergeCell ref="HA3:HI3"/>
    <mergeCell ref="HJ3:HR3"/>
    <mergeCell ref="HS3:IA3"/>
    <mergeCell ref="A14:A15"/>
    <mergeCell ref="B14:J14"/>
    <mergeCell ref="K14:S14"/>
    <mergeCell ref="T14:AB14"/>
    <mergeCell ref="AC14:AK14"/>
    <mergeCell ref="AL14:AT14"/>
    <mergeCell ref="AU14:BC14"/>
    <mergeCell ref="EY3:FG3"/>
    <mergeCell ref="FH3:FP3"/>
    <mergeCell ref="FQ3:FY3"/>
    <mergeCell ref="FZ3:GH3"/>
    <mergeCell ref="GI3:GQ3"/>
    <mergeCell ref="GR3:GZ3"/>
    <mergeCell ref="EP3:EX3"/>
    <mergeCell ref="AU3:BC3"/>
    <mergeCell ref="BD3:BL3"/>
    <mergeCell ref="BM3:BU3"/>
    <mergeCell ref="BV3:CD3"/>
    <mergeCell ref="CE3:CM3"/>
    <mergeCell ref="CN3:CV3"/>
    <mergeCell ref="CW3:DE3"/>
    <mergeCell ref="DF3:DN3"/>
    <mergeCell ref="DO3:DW3"/>
    <mergeCell ref="DX3:EF3"/>
    <mergeCell ref="EG3:EO3"/>
    <mergeCell ref="AL3:AT3"/>
    <mergeCell ref="A3:A4"/>
    <mergeCell ref="B3:J3"/>
    <mergeCell ref="K3:S3"/>
    <mergeCell ref="T3:AB3"/>
    <mergeCell ref="AC3:AK3"/>
  </mergeCells>
  <printOptions horizontalCentered="1" verticalCentered="1"/>
  <pageMargins left="0.118110236220472" right="0.118110236220472" top="0.39370078740157499" bottom="1.7716535433070899" header="0.31496062992126" footer="0.31496062992126"/>
  <pageSetup paperSize="9" scale="64" orientation="landscape" r:id="rId1"/>
  <colBreaks count="4" manualBreakCount="4">
    <brk id="64" max="20" man="1"/>
    <brk id="100" max="20" man="1"/>
    <brk id="136" max="20" man="1"/>
    <brk id="199" max="20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59"/>
  <sheetViews>
    <sheetView zoomScale="90" zoomScaleNormal="90" workbookViewId="0"/>
  </sheetViews>
  <sheetFormatPr defaultRowHeight="12.75" x14ac:dyDescent="0.2"/>
  <cols>
    <col min="1" max="1" width="20" style="766" customWidth="1"/>
    <col min="2" max="10" width="10.7109375" style="769" customWidth="1"/>
    <col min="11" max="18" width="10.7109375" style="766" customWidth="1"/>
    <col min="19" max="229" width="10.7109375" style="769" customWidth="1"/>
    <col min="230" max="234" width="10.7109375" style="759" customWidth="1"/>
    <col min="235" max="235" width="10.7109375" style="769" customWidth="1"/>
    <col min="236" max="241" width="9" style="759" customWidth="1"/>
    <col min="242" max="16384" width="9.140625" style="759"/>
  </cols>
  <sheetData>
    <row r="1" spans="1:235" s="755" customFormat="1" ht="20.25" customHeight="1" x14ac:dyDescent="0.2">
      <c r="A1" s="752" t="s">
        <v>880</v>
      </c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3"/>
      <c r="N1" s="753"/>
      <c r="O1" s="753"/>
      <c r="P1" s="753"/>
      <c r="Q1" s="753"/>
      <c r="R1" s="753"/>
      <c r="S1" s="753"/>
      <c r="T1" s="753"/>
      <c r="U1" s="753"/>
      <c r="V1" s="753"/>
      <c r="W1" s="753"/>
      <c r="X1" s="753"/>
      <c r="Y1" s="753"/>
      <c r="Z1" s="753"/>
      <c r="AA1" s="753"/>
      <c r="AB1" s="753"/>
      <c r="AC1" s="753"/>
      <c r="AD1" s="753"/>
      <c r="AE1" s="753"/>
      <c r="AF1" s="753"/>
      <c r="AG1" s="753"/>
      <c r="AH1" s="753"/>
      <c r="AI1" s="753"/>
      <c r="AJ1" s="753"/>
      <c r="AK1" s="753"/>
      <c r="AL1" s="753"/>
      <c r="AM1" s="753"/>
      <c r="AN1" s="753"/>
      <c r="AO1" s="753"/>
      <c r="AP1" s="753"/>
      <c r="AQ1" s="753"/>
      <c r="AR1" s="753"/>
      <c r="AS1" s="753"/>
      <c r="AT1" s="753"/>
      <c r="AU1" s="753"/>
      <c r="AV1" s="753"/>
      <c r="AW1" s="753"/>
      <c r="AX1" s="753"/>
      <c r="AY1" s="753"/>
      <c r="AZ1" s="753"/>
      <c r="BA1" s="753"/>
      <c r="BB1" s="753"/>
      <c r="BC1" s="753"/>
      <c r="BD1" s="753"/>
      <c r="BE1" s="753"/>
      <c r="BF1" s="753"/>
      <c r="BG1" s="753"/>
      <c r="BH1" s="753"/>
      <c r="BI1" s="753"/>
      <c r="BJ1" s="753"/>
      <c r="BK1" s="753"/>
      <c r="BL1" s="753"/>
      <c r="BM1" s="753"/>
      <c r="BN1" s="753"/>
      <c r="BO1" s="753"/>
      <c r="BP1" s="753"/>
      <c r="BQ1" s="753"/>
      <c r="BR1" s="753"/>
      <c r="BS1" s="753"/>
      <c r="BT1" s="753"/>
      <c r="BU1" s="753"/>
      <c r="BV1" s="753"/>
      <c r="BW1" s="753"/>
      <c r="BX1" s="753"/>
      <c r="BY1" s="753"/>
      <c r="BZ1" s="753"/>
      <c r="CA1" s="753"/>
      <c r="CB1" s="753"/>
      <c r="CC1" s="753"/>
      <c r="CD1" s="753"/>
      <c r="CE1" s="753"/>
      <c r="CF1" s="753"/>
      <c r="CG1" s="753"/>
      <c r="CH1" s="753"/>
      <c r="CI1" s="753"/>
      <c r="CJ1" s="753"/>
      <c r="CK1" s="753"/>
      <c r="CL1" s="753"/>
      <c r="CM1" s="753"/>
      <c r="CN1" s="753"/>
      <c r="CO1" s="753"/>
      <c r="CP1" s="753"/>
      <c r="CQ1" s="753"/>
      <c r="CR1" s="753"/>
      <c r="CS1" s="753"/>
      <c r="CT1" s="753"/>
      <c r="CU1" s="753"/>
      <c r="CV1" s="753"/>
      <c r="CW1" s="753"/>
      <c r="CX1" s="753"/>
      <c r="CY1" s="753"/>
      <c r="CZ1" s="753"/>
      <c r="DA1" s="753"/>
      <c r="DB1" s="753"/>
      <c r="DC1" s="753"/>
      <c r="DD1" s="753"/>
      <c r="DE1" s="753"/>
      <c r="DF1" s="753"/>
      <c r="DG1" s="753"/>
      <c r="DH1" s="753"/>
      <c r="DI1" s="753"/>
      <c r="DJ1" s="753"/>
      <c r="DK1" s="753"/>
      <c r="DL1" s="753"/>
      <c r="DM1" s="753"/>
      <c r="DN1" s="753"/>
      <c r="DO1" s="753"/>
      <c r="DP1" s="753"/>
      <c r="DQ1" s="753"/>
      <c r="DR1" s="753"/>
      <c r="DS1" s="753"/>
      <c r="DT1" s="753"/>
      <c r="DU1" s="753"/>
      <c r="DV1" s="753"/>
      <c r="DW1" s="753"/>
      <c r="DX1" s="753"/>
      <c r="DY1" s="753"/>
      <c r="DZ1" s="753"/>
      <c r="EA1" s="753"/>
      <c r="EB1" s="753"/>
      <c r="EC1" s="753"/>
      <c r="ED1" s="753"/>
      <c r="EE1" s="753"/>
      <c r="EF1" s="753"/>
      <c r="EG1" s="753"/>
      <c r="EH1" s="753"/>
      <c r="EI1" s="753"/>
      <c r="EJ1" s="753"/>
      <c r="EK1" s="753"/>
      <c r="EL1" s="753"/>
      <c r="EM1" s="753"/>
      <c r="EN1" s="753"/>
      <c r="EO1" s="753"/>
      <c r="EP1" s="753"/>
      <c r="EQ1" s="753"/>
      <c r="ER1" s="753"/>
      <c r="ES1" s="753"/>
      <c r="ET1" s="753"/>
      <c r="EU1" s="753"/>
      <c r="EV1" s="753"/>
      <c r="EW1" s="753"/>
      <c r="EX1" s="753"/>
      <c r="EY1" s="753"/>
      <c r="EZ1" s="753"/>
      <c r="FA1" s="753"/>
      <c r="FB1" s="753"/>
      <c r="FC1" s="753"/>
      <c r="FD1" s="753"/>
      <c r="FE1" s="753"/>
      <c r="FF1" s="753"/>
      <c r="FG1" s="753"/>
      <c r="FH1" s="753"/>
      <c r="FI1" s="753"/>
      <c r="FJ1" s="753"/>
      <c r="FK1" s="753"/>
      <c r="FL1" s="753"/>
      <c r="FM1" s="753"/>
      <c r="FN1" s="753"/>
      <c r="FO1" s="753"/>
      <c r="FP1" s="753"/>
      <c r="FQ1" s="753"/>
      <c r="FR1" s="753"/>
      <c r="FS1" s="753"/>
      <c r="FT1" s="753"/>
      <c r="FU1" s="753"/>
      <c r="FV1" s="753"/>
      <c r="FW1" s="753"/>
      <c r="FX1" s="753"/>
      <c r="FY1" s="753"/>
      <c r="FZ1" s="753"/>
      <c r="GA1" s="753"/>
      <c r="GB1" s="753"/>
      <c r="GC1" s="753"/>
      <c r="GD1" s="753"/>
      <c r="GE1" s="753"/>
      <c r="GF1" s="753"/>
      <c r="GG1" s="753"/>
      <c r="GH1" s="753"/>
      <c r="GI1" s="753"/>
      <c r="GJ1" s="753"/>
      <c r="GK1" s="753"/>
      <c r="GL1" s="753"/>
      <c r="GM1" s="753"/>
      <c r="GN1" s="753"/>
      <c r="GO1" s="753"/>
      <c r="GP1" s="753"/>
      <c r="GQ1" s="753"/>
      <c r="GR1" s="753"/>
      <c r="GS1" s="753"/>
      <c r="GT1" s="753"/>
      <c r="GU1" s="753"/>
      <c r="GV1" s="753"/>
      <c r="GW1" s="753"/>
      <c r="GX1" s="753"/>
      <c r="GY1" s="753"/>
      <c r="GZ1" s="753"/>
      <c r="HA1" s="753"/>
      <c r="HB1" s="753"/>
      <c r="HC1" s="753"/>
      <c r="HD1" s="753"/>
      <c r="HE1" s="753"/>
      <c r="HF1" s="753"/>
      <c r="HG1" s="753"/>
      <c r="HH1" s="753"/>
      <c r="HI1" s="753"/>
      <c r="HJ1" s="753"/>
      <c r="HK1" s="753"/>
      <c r="HL1" s="753"/>
      <c r="HM1" s="753"/>
      <c r="HN1" s="753"/>
      <c r="HO1" s="753"/>
      <c r="HP1" s="753"/>
      <c r="HQ1" s="753"/>
      <c r="HR1" s="753"/>
      <c r="HS1" s="753"/>
      <c r="HT1" s="753"/>
      <c r="HU1" s="753"/>
      <c r="HV1" s="753"/>
      <c r="HW1" s="753"/>
      <c r="HX1" s="754"/>
      <c r="IA1" s="753"/>
    </row>
    <row r="2" spans="1:235" ht="15" customHeight="1" x14ac:dyDescent="0.2">
      <c r="A2" s="756" t="s">
        <v>268</v>
      </c>
      <c r="B2" s="757"/>
      <c r="C2" s="757"/>
      <c r="D2" s="757"/>
      <c r="E2" s="757"/>
      <c r="F2" s="757"/>
      <c r="G2" s="757"/>
      <c r="H2" s="757"/>
      <c r="I2" s="757"/>
      <c r="J2" s="757"/>
      <c r="K2" s="758"/>
      <c r="L2" s="758"/>
      <c r="M2" s="758"/>
      <c r="N2" s="758"/>
      <c r="O2" s="758"/>
      <c r="P2" s="758"/>
      <c r="Q2" s="759"/>
      <c r="R2" s="758"/>
      <c r="S2" s="757"/>
      <c r="T2" s="757"/>
      <c r="U2" s="757"/>
      <c r="V2" s="757"/>
      <c r="W2" s="757"/>
      <c r="X2" s="757"/>
      <c r="Y2" s="757"/>
      <c r="Z2" s="757"/>
      <c r="AA2" s="757"/>
      <c r="AB2" s="757"/>
      <c r="AC2" s="757"/>
      <c r="AD2" s="757"/>
      <c r="AE2" s="757"/>
      <c r="AF2" s="757"/>
      <c r="AG2" s="757"/>
      <c r="AH2" s="757"/>
      <c r="AI2" s="757"/>
      <c r="AJ2" s="757"/>
      <c r="AK2" s="757"/>
      <c r="AL2" s="757"/>
      <c r="AM2" s="757"/>
      <c r="AN2" s="757"/>
      <c r="AO2" s="757"/>
      <c r="AP2" s="757"/>
      <c r="AQ2" s="757"/>
      <c r="AR2" s="757"/>
      <c r="AS2" s="757"/>
      <c r="AT2" s="757"/>
      <c r="AU2" s="757"/>
      <c r="AV2" s="757"/>
      <c r="AW2" s="757"/>
      <c r="AX2" s="757"/>
      <c r="AY2" s="757"/>
      <c r="AZ2" s="757"/>
      <c r="BA2" s="757"/>
      <c r="BB2" s="757"/>
      <c r="BC2" s="757"/>
      <c r="BD2" s="757"/>
      <c r="BE2" s="757"/>
      <c r="BF2" s="757"/>
      <c r="BG2" s="757"/>
      <c r="BH2" s="757"/>
      <c r="BI2" s="757"/>
      <c r="BJ2" s="757"/>
      <c r="BK2" s="757"/>
      <c r="BL2" s="757"/>
      <c r="BM2" s="757"/>
      <c r="BN2" s="757"/>
      <c r="BO2" s="757"/>
      <c r="BP2" s="757"/>
      <c r="BQ2" s="757"/>
      <c r="BR2" s="757"/>
      <c r="BS2" s="757"/>
      <c r="BT2" s="757"/>
      <c r="BU2" s="757"/>
      <c r="BV2" s="757"/>
      <c r="BW2" s="757"/>
      <c r="BX2" s="757"/>
      <c r="BY2" s="757"/>
      <c r="BZ2" s="757"/>
      <c r="CA2" s="757"/>
      <c r="CB2" s="757"/>
      <c r="CC2" s="757"/>
      <c r="CD2" s="757"/>
      <c r="CE2" s="757"/>
      <c r="CF2" s="757"/>
      <c r="CG2" s="757"/>
      <c r="CH2" s="757"/>
      <c r="CI2" s="757"/>
      <c r="CJ2" s="757"/>
      <c r="CK2" s="757"/>
      <c r="CL2" s="757"/>
      <c r="CM2" s="757"/>
      <c r="CN2" s="757"/>
      <c r="CO2" s="757"/>
      <c r="CP2" s="757"/>
      <c r="CQ2" s="757"/>
      <c r="CR2" s="757"/>
      <c r="CS2" s="757"/>
      <c r="CT2" s="757"/>
      <c r="CU2" s="757"/>
      <c r="CV2" s="757"/>
      <c r="CW2" s="757"/>
      <c r="CX2" s="757"/>
      <c r="CY2" s="757"/>
      <c r="CZ2" s="757"/>
      <c r="DA2" s="757"/>
      <c r="DB2" s="757"/>
      <c r="DC2" s="757"/>
      <c r="DD2" s="757"/>
      <c r="DE2" s="757"/>
      <c r="DF2" s="757"/>
      <c r="DG2" s="757"/>
      <c r="DH2" s="757"/>
      <c r="DI2" s="757"/>
      <c r="DJ2" s="757"/>
      <c r="DK2" s="757"/>
      <c r="DL2" s="757"/>
      <c r="DM2" s="757"/>
      <c r="DN2" s="757"/>
      <c r="DO2" s="757"/>
      <c r="DP2" s="757"/>
      <c r="DQ2" s="757"/>
      <c r="DR2" s="757"/>
      <c r="DS2" s="757"/>
      <c r="DT2" s="757"/>
      <c r="DU2" s="757"/>
      <c r="DV2" s="757"/>
      <c r="DW2" s="757"/>
      <c r="DX2" s="757"/>
      <c r="DY2" s="757"/>
      <c r="DZ2" s="757"/>
      <c r="EA2" s="757"/>
      <c r="EB2" s="757"/>
      <c r="EC2" s="757"/>
      <c r="ED2" s="757"/>
      <c r="EE2" s="757"/>
      <c r="EF2" s="757"/>
      <c r="EG2" s="757"/>
      <c r="EH2" s="757"/>
      <c r="EI2" s="757"/>
      <c r="EJ2" s="757"/>
      <c r="EK2" s="757"/>
      <c r="EL2" s="757"/>
      <c r="EM2" s="757"/>
      <c r="EN2" s="757"/>
      <c r="EO2" s="757"/>
      <c r="EP2" s="757"/>
      <c r="EQ2" s="757"/>
      <c r="ER2" s="757"/>
      <c r="ES2" s="757"/>
      <c r="ET2" s="757"/>
      <c r="EU2" s="757"/>
      <c r="EV2" s="757"/>
      <c r="EW2" s="757"/>
      <c r="EX2" s="757"/>
      <c r="EY2" s="757"/>
      <c r="EZ2" s="757"/>
      <c r="FA2" s="757"/>
      <c r="FB2" s="757"/>
      <c r="FC2" s="757"/>
      <c r="FD2" s="757"/>
      <c r="FE2" s="757"/>
      <c r="FF2" s="757"/>
      <c r="FG2" s="757"/>
      <c r="FH2" s="757"/>
      <c r="FI2" s="757"/>
      <c r="FJ2" s="757"/>
      <c r="FK2" s="757"/>
      <c r="FL2" s="757"/>
      <c r="FM2" s="757"/>
      <c r="FN2" s="757"/>
      <c r="FO2" s="757"/>
      <c r="FP2" s="757"/>
      <c r="FQ2" s="757"/>
      <c r="FR2" s="757"/>
      <c r="FS2" s="757"/>
      <c r="FT2" s="757"/>
      <c r="FU2" s="757"/>
      <c r="FV2" s="757"/>
      <c r="FW2" s="757"/>
      <c r="FX2" s="757"/>
      <c r="FY2" s="757"/>
      <c r="FZ2" s="757"/>
      <c r="GA2" s="757"/>
      <c r="GB2" s="757"/>
      <c r="GC2" s="757"/>
      <c r="GD2" s="757"/>
      <c r="GE2" s="757"/>
      <c r="GF2" s="757"/>
      <c r="GG2" s="757"/>
      <c r="GH2" s="757"/>
      <c r="GI2" s="757"/>
      <c r="GJ2" s="757"/>
      <c r="GK2" s="757"/>
      <c r="GL2" s="757"/>
      <c r="GM2" s="757"/>
      <c r="GN2" s="757"/>
      <c r="GO2" s="757"/>
      <c r="GP2" s="757"/>
      <c r="GQ2" s="757"/>
      <c r="GR2" s="757"/>
      <c r="GS2" s="757"/>
      <c r="GT2" s="757"/>
      <c r="GU2" s="757"/>
      <c r="GV2" s="757"/>
      <c r="GW2" s="757"/>
      <c r="GX2" s="757"/>
      <c r="GY2" s="757"/>
      <c r="GZ2" s="757"/>
      <c r="HA2" s="757"/>
      <c r="HB2" s="757"/>
      <c r="HC2" s="757"/>
      <c r="HD2" s="757"/>
      <c r="HE2" s="757"/>
      <c r="HF2" s="757"/>
      <c r="HG2" s="757"/>
      <c r="HH2" s="757"/>
      <c r="HI2" s="757"/>
      <c r="HJ2" s="757"/>
      <c r="HK2" s="757"/>
      <c r="HL2" s="757"/>
      <c r="HM2" s="757"/>
      <c r="HN2" s="757"/>
      <c r="HO2" s="757"/>
      <c r="HP2" s="757"/>
      <c r="HQ2" s="757"/>
      <c r="HR2" s="757"/>
      <c r="HS2" s="760"/>
      <c r="HT2" s="760"/>
      <c r="HU2" s="760"/>
      <c r="HV2" s="760"/>
      <c r="HW2" s="760"/>
      <c r="HX2" s="760"/>
      <c r="HY2" s="760"/>
      <c r="IA2" s="757"/>
    </row>
    <row r="3" spans="1:235" s="761" customFormat="1" ht="12.75" customHeight="1" x14ac:dyDescent="0.2">
      <c r="A3" s="1420" t="s">
        <v>276</v>
      </c>
      <c r="B3" s="1417" t="s">
        <v>297</v>
      </c>
      <c r="C3" s="1418"/>
      <c r="D3" s="1418"/>
      <c r="E3" s="1418"/>
      <c r="F3" s="1418"/>
      <c r="G3" s="1418"/>
      <c r="H3" s="1418"/>
      <c r="I3" s="1418"/>
      <c r="J3" s="1419"/>
      <c r="K3" s="1417" t="s">
        <v>305</v>
      </c>
      <c r="L3" s="1418"/>
      <c r="M3" s="1418"/>
      <c r="N3" s="1418"/>
      <c r="O3" s="1418"/>
      <c r="P3" s="1418"/>
      <c r="Q3" s="1418"/>
      <c r="R3" s="1418"/>
      <c r="S3" s="1419"/>
      <c r="T3" s="1417" t="s">
        <v>278</v>
      </c>
      <c r="U3" s="1418"/>
      <c r="V3" s="1418"/>
      <c r="W3" s="1418"/>
      <c r="X3" s="1418"/>
      <c r="Y3" s="1418"/>
      <c r="Z3" s="1418"/>
      <c r="AA3" s="1418"/>
      <c r="AB3" s="1419"/>
      <c r="AC3" s="1417" t="s">
        <v>656</v>
      </c>
      <c r="AD3" s="1418"/>
      <c r="AE3" s="1418"/>
      <c r="AF3" s="1418"/>
      <c r="AG3" s="1418"/>
      <c r="AH3" s="1418"/>
      <c r="AI3" s="1418"/>
      <c r="AJ3" s="1418"/>
      <c r="AK3" s="1419"/>
      <c r="AL3" s="1417" t="s">
        <v>279</v>
      </c>
      <c r="AM3" s="1418"/>
      <c r="AN3" s="1418"/>
      <c r="AO3" s="1418"/>
      <c r="AP3" s="1418"/>
      <c r="AQ3" s="1418"/>
      <c r="AR3" s="1418"/>
      <c r="AS3" s="1418"/>
      <c r="AT3" s="1419"/>
      <c r="AU3" s="1417" t="s">
        <v>280</v>
      </c>
      <c r="AV3" s="1418"/>
      <c r="AW3" s="1418"/>
      <c r="AX3" s="1418"/>
      <c r="AY3" s="1418"/>
      <c r="AZ3" s="1418"/>
      <c r="BA3" s="1418"/>
      <c r="BB3" s="1418"/>
      <c r="BC3" s="1419"/>
      <c r="BD3" s="1417" t="s">
        <v>281</v>
      </c>
      <c r="BE3" s="1418"/>
      <c r="BF3" s="1418"/>
      <c r="BG3" s="1418"/>
      <c r="BH3" s="1418"/>
      <c r="BI3" s="1418"/>
      <c r="BJ3" s="1418"/>
      <c r="BK3" s="1418"/>
      <c r="BL3" s="1419"/>
      <c r="BM3" s="1417" t="s">
        <v>414</v>
      </c>
      <c r="BN3" s="1418"/>
      <c r="BO3" s="1418"/>
      <c r="BP3" s="1418"/>
      <c r="BQ3" s="1418"/>
      <c r="BR3" s="1418"/>
      <c r="BS3" s="1418"/>
      <c r="BT3" s="1418"/>
      <c r="BU3" s="1419"/>
      <c r="BV3" s="1417" t="s">
        <v>283</v>
      </c>
      <c r="BW3" s="1418"/>
      <c r="BX3" s="1418"/>
      <c r="BY3" s="1418"/>
      <c r="BZ3" s="1418"/>
      <c r="CA3" s="1418"/>
      <c r="CB3" s="1418"/>
      <c r="CC3" s="1418"/>
      <c r="CD3" s="1419"/>
      <c r="CE3" s="1417" t="s">
        <v>284</v>
      </c>
      <c r="CF3" s="1418"/>
      <c r="CG3" s="1418"/>
      <c r="CH3" s="1418"/>
      <c r="CI3" s="1418"/>
      <c r="CJ3" s="1418"/>
      <c r="CK3" s="1418"/>
      <c r="CL3" s="1418"/>
      <c r="CM3" s="1419"/>
      <c r="CN3" s="1417" t="s">
        <v>285</v>
      </c>
      <c r="CO3" s="1418"/>
      <c r="CP3" s="1418"/>
      <c r="CQ3" s="1418"/>
      <c r="CR3" s="1418"/>
      <c r="CS3" s="1418"/>
      <c r="CT3" s="1418"/>
      <c r="CU3" s="1418"/>
      <c r="CV3" s="1419"/>
      <c r="CW3" s="1417" t="s">
        <v>98</v>
      </c>
      <c r="CX3" s="1418"/>
      <c r="CY3" s="1418"/>
      <c r="CZ3" s="1418"/>
      <c r="DA3" s="1418"/>
      <c r="DB3" s="1418"/>
      <c r="DC3" s="1418"/>
      <c r="DD3" s="1418"/>
      <c r="DE3" s="1419"/>
      <c r="DF3" s="1417" t="s">
        <v>286</v>
      </c>
      <c r="DG3" s="1418"/>
      <c r="DH3" s="1418"/>
      <c r="DI3" s="1418"/>
      <c r="DJ3" s="1418"/>
      <c r="DK3" s="1418"/>
      <c r="DL3" s="1418"/>
      <c r="DM3" s="1418"/>
      <c r="DN3" s="1419"/>
      <c r="DO3" s="1422" t="s">
        <v>287</v>
      </c>
      <c r="DP3" s="1423"/>
      <c r="DQ3" s="1423"/>
      <c r="DR3" s="1423"/>
      <c r="DS3" s="1423"/>
      <c r="DT3" s="1423"/>
      <c r="DU3" s="1423"/>
      <c r="DV3" s="1423"/>
      <c r="DW3" s="1424"/>
      <c r="DX3" s="1417" t="s">
        <v>288</v>
      </c>
      <c r="DY3" s="1418"/>
      <c r="DZ3" s="1418"/>
      <c r="EA3" s="1418"/>
      <c r="EB3" s="1418"/>
      <c r="EC3" s="1418"/>
      <c r="ED3" s="1418"/>
      <c r="EE3" s="1418"/>
      <c r="EF3" s="1419"/>
      <c r="EG3" s="1417" t="s">
        <v>289</v>
      </c>
      <c r="EH3" s="1418"/>
      <c r="EI3" s="1418"/>
      <c r="EJ3" s="1418"/>
      <c r="EK3" s="1418"/>
      <c r="EL3" s="1418"/>
      <c r="EM3" s="1418"/>
      <c r="EN3" s="1418"/>
      <c r="EO3" s="1419"/>
      <c r="EP3" s="1422" t="s">
        <v>290</v>
      </c>
      <c r="EQ3" s="1423"/>
      <c r="ER3" s="1423"/>
      <c r="ES3" s="1423"/>
      <c r="ET3" s="1423"/>
      <c r="EU3" s="1423"/>
      <c r="EV3" s="1423"/>
      <c r="EW3" s="1423"/>
      <c r="EX3" s="1424"/>
      <c r="EY3" s="1417" t="s">
        <v>291</v>
      </c>
      <c r="EZ3" s="1418"/>
      <c r="FA3" s="1418"/>
      <c r="FB3" s="1418"/>
      <c r="FC3" s="1418"/>
      <c r="FD3" s="1418"/>
      <c r="FE3" s="1418"/>
      <c r="FF3" s="1418"/>
      <c r="FG3" s="1419"/>
      <c r="FH3" s="1417" t="s">
        <v>292</v>
      </c>
      <c r="FI3" s="1418"/>
      <c r="FJ3" s="1418"/>
      <c r="FK3" s="1418"/>
      <c r="FL3" s="1418"/>
      <c r="FM3" s="1418"/>
      <c r="FN3" s="1418"/>
      <c r="FO3" s="1418"/>
      <c r="FP3" s="1419"/>
      <c r="FQ3" s="1417" t="s">
        <v>293</v>
      </c>
      <c r="FR3" s="1418"/>
      <c r="FS3" s="1418"/>
      <c r="FT3" s="1418"/>
      <c r="FU3" s="1418"/>
      <c r="FV3" s="1418"/>
      <c r="FW3" s="1418"/>
      <c r="FX3" s="1418"/>
      <c r="FY3" s="1419"/>
      <c r="FZ3" s="1422" t="s">
        <v>226</v>
      </c>
      <c r="GA3" s="1423"/>
      <c r="GB3" s="1423"/>
      <c r="GC3" s="1423"/>
      <c r="GD3" s="1423"/>
      <c r="GE3" s="1423"/>
      <c r="GF3" s="1423"/>
      <c r="GG3" s="1423"/>
      <c r="GH3" s="1424"/>
      <c r="GI3" s="1417" t="s">
        <v>294</v>
      </c>
      <c r="GJ3" s="1418"/>
      <c r="GK3" s="1418"/>
      <c r="GL3" s="1418"/>
      <c r="GM3" s="1418"/>
      <c r="GN3" s="1418"/>
      <c r="GO3" s="1418"/>
      <c r="GP3" s="1418"/>
      <c r="GQ3" s="1419"/>
      <c r="GR3" s="1417" t="s">
        <v>295</v>
      </c>
      <c r="GS3" s="1418"/>
      <c r="GT3" s="1418"/>
      <c r="GU3" s="1418"/>
      <c r="GV3" s="1418"/>
      <c r="GW3" s="1418"/>
      <c r="GX3" s="1418"/>
      <c r="GY3" s="1418"/>
      <c r="GZ3" s="1419"/>
      <c r="HA3" s="1417" t="s">
        <v>224</v>
      </c>
      <c r="HB3" s="1418"/>
      <c r="HC3" s="1418"/>
      <c r="HD3" s="1418"/>
      <c r="HE3" s="1418"/>
      <c r="HF3" s="1418"/>
      <c r="HG3" s="1418"/>
      <c r="HH3" s="1418"/>
      <c r="HI3" s="1419"/>
      <c r="HJ3" s="1417" t="s">
        <v>296</v>
      </c>
      <c r="HK3" s="1418"/>
      <c r="HL3" s="1418"/>
      <c r="HM3" s="1418"/>
      <c r="HN3" s="1418"/>
      <c r="HO3" s="1418"/>
      <c r="HP3" s="1418"/>
      <c r="HQ3" s="1418"/>
      <c r="HR3" s="1419"/>
      <c r="HS3" s="1425" t="s">
        <v>729</v>
      </c>
      <c r="HT3" s="1425"/>
      <c r="HU3" s="1425"/>
      <c r="HV3" s="1425"/>
      <c r="HW3" s="1425"/>
      <c r="HX3" s="1425"/>
      <c r="HY3" s="1425"/>
      <c r="HZ3" s="1425"/>
      <c r="IA3" s="1425"/>
    </row>
    <row r="4" spans="1:235" s="764" customFormat="1" ht="20.25" customHeight="1" x14ac:dyDescent="0.2">
      <c r="A4" s="1421"/>
      <c r="B4" s="762" t="s">
        <v>83</v>
      </c>
      <c r="C4" s="762" t="s">
        <v>84</v>
      </c>
      <c r="D4" s="763" t="s">
        <v>85</v>
      </c>
      <c r="E4" s="762" t="s">
        <v>86</v>
      </c>
      <c r="F4" s="763" t="s">
        <v>117</v>
      </c>
      <c r="G4" s="763" t="s">
        <v>87</v>
      </c>
      <c r="H4" s="763" t="s">
        <v>88</v>
      </c>
      <c r="I4" s="763" t="s">
        <v>652</v>
      </c>
      <c r="J4" s="763" t="s">
        <v>755</v>
      </c>
      <c r="K4" s="762" t="s">
        <v>83</v>
      </c>
      <c r="L4" s="762" t="s">
        <v>84</v>
      </c>
      <c r="M4" s="762" t="s">
        <v>85</v>
      </c>
      <c r="N4" s="762" t="s">
        <v>86</v>
      </c>
      <c r="O4" s="763" t="s">
        <v>117</v>
      </c>
      <c r="P4" s="763" t="s">
        <v>87</v>
      </c>
      <c r="Q4" s="763" t="s">
        <v>88</v>
      </c>
      <c r="R4" s="763" t="s">
        <v>652</v>
      </c>
      <c r="S4" s="763" t="s">
        <v>755</v>
      </c>
      <c r="T4" s="762" t="s">
        <v>83</v>
      </c>
      <c r="U4" s="762" t="s">
        <v>84</v>
      </c>
      <c r="V4" s="762" t="s">
        <v>85</v>
      </c>
      <c r="W4" s="762" t="s">
        <v>86</v>
      </c>
      <c r="X4" s="763" t="s">
        <v>117</v>
      </c>
      <c r="Y4" s="763" t="s">
        <v>87</v>
      </c>
      <c r="Z4" s="763" t="s">
        <v>88</v>
      </c>
      <c r="AA4" s="763" t="s">
        <v>652</v>
      </c>
      <c r="AB4" s="763" t="s">
        <v>755</v>
      </c>
      <c r="AC4" s="762" t="s">
        <v>83</v>
      </c>
      <c r="AD4" s="762" t="s">
        <v>84</v>
      </c>
      <c r="AE4" s="763" t="s">
        <v>85</v>
      </c>
      <c r="AF4" s="762" t="s">
        <v>86</v>
      </c>
      <c r="AG4" s="763" t="s">
        <v>117</v>
      </c>
      <c r="AH4" s="763" t="s">
        <v>87</v>
      </c>
      <c r="AI4" s="763" t="s">
        <v>88</v>
      </c>
      <c r="AJ4" s="763" t="s">
        <v>652</v>
      </c>
      <c r="AK4" s="763" t="s">
        <v>755</v>
      </c>
      <c r="AL4" s="762" t="s">
        <v>83</v>
      </c>
      <c r="AM4" s="762" t="s">
        <v>84</v>
      </c>
      <c r="AN4" s="762" t="s">
        <v>85</v>
      </c>
      <c r="AO4" s="762" t="s">
        <v>86</v>
      </c>
      <c r="AP4" s="763" t="s">
        <v>117</v>
      </c>
      <c r="AQ4" s="763" t="s">
        <v>87</v>
      </c>
      <c r="AR4" s="763" t="s">
        <v>88</v>
      </c>
      <c r="AS4" s="763" t="s">
        <v>652</v>
      </c>
      <c r="AT4" s="763" t="s">
        <v>755</v>
      </c>
      <c r="AU4" s="762" t="s">
        <v>83</v>
      </c>
      <c r="AV4" s="762" t="s">
        <v>84</v>
      </c>
      <c r="AW4" s="762" t="s">
        <v>85</v>
      </c>
      <c r="AX4" s="762" t="s">
        <v>86</v>
      </c>
      <c r="AY4" s="763" t="s">
        <v>117</v>
      </c>
      <c r="AZ4" s="763" t="s">
        <v>87</v>
      </c>
      <c r="BA4" s="763" t="s">
        <v>88</v>
      </c>
      <c r="BB4" s="763" t="s">
        <v>652</v>
      </c>
      <c r="BC4" s="763" t="s">
        <v>755</v>
      </c>
      <c r="BD4" s="762" t="s">
        <v>83</v>
      </c>
      <c r="BE4" s="762" t="s">
        <v>84</v>
      </c>
      <c r="BF4" s="763" t="s">
        <v>85</v>
      </c>
      <c r="BG4" s="762" t="s">
        <v>86</v>
      </c>
      <c r="BH4" s="763" t="s">
        <v>117</v>
      </c>
      <c r="BI4" s="763" t="s">
        <v>87</v>
      </c>
      <c r="BJ4" s="763" t="s">
        <v>88</v>
      </c>
      <c r="BK4" s="763" t="s">
        <v>652</v>
      </c>
      <c r="BL4" s="763" t="s">
        <v>755</v>
      </c>
      <c r="BM4" s="762" t="s">
        <v>83</v>
      </c>
      <c r="BN4" s="762" t="s">
        <v>84</v>
      </c>
      <c r="BO4" s="763" t="s">
        <v>85</v>
      </c>
      <c r="BP4" s="762" t="s">
        <v>86</v>
      </c>
      <c r="BQ4" s="763" t="s">
        <v>117</v>
      </c>
      <c r="BR4" s="763" t="s">
        <v>87</v>
      </c>
      <c r="BS4" s="763" t="s">
        <v>88</v>
      </c>
      <c r="BT4" s="763" t="s">
        <v>652</v>
      </c>
      <c r="BU4" s="763" t="s">
        <v>755</v>
      </c>
      <c r="BV4" s="762" t="s">
        <v>83</v>
      </c>
      <c r="BW4" s="762" t="s">
        <v>84</v>
      </c>
      <c r="BX4" s="762" t="s">
        <v>85</v>
      </c>
      <c r="BY4" s="762" t="s">
        <v>86</v>
      </c>
      <c r="BZ4" s="763" t="s">
        <v>117</v>
      </c>
      <c r="CA4" s="763" t="s">
        <v>87</v>
      </c>
      <c r="CB4" s="763" t="s">
        <v>88</v>
      </c>
      <c r="CC4" s="763" t="s">
        <v>652</v>
      </c>
      <c r="CD4" s="763" t="s">
        <v>755</v>
      </c>
      <c r="CE4" s="762" t="s">
        <v>83</v>
      </c>
      <c r="CF4" s="762" t="s">
        <v>84</v>
      </c>
      <c r="CG4" s="763" t="s">
        <v>85</v>
      </c>
      <c r="CH4" s="762" t="s">
        <v>86</v>
      </c>
      <c r="CI4" s="763" t="s">
        <v>117</v>
      </c>
      <c r="CJ4" s="763" t="s">
        <v>87</v>
      </c>
      <c r="CK4" s="763" t="s">
        <v>88</v>
      </c>
      <c r="CL4" s="763" t="s">
        <v>652</v>
      </c>
      <c r="CM4" s="763" t="s">
        <v>755</v>
      </c>
      <c r="CN4" s="762" t="s">
        <v>83</v>
      </c>
      <c r="CO4" s="762" t="s">
        <v>84</v>
      </c>
      <c r="CP4" s="762" t="s">
        <v>85</v>
      </c>
      <c r="CQ4" s="762" t="s">
        <v>86</v>
      </c>
      <c r="CR4" s="763" t="s">
        <v>117</v>
      </c>
      <c r="CS4" s="763" t="s">
        <v>87</v>
      </c>
      <c r="CT4" s="763" t="s">
        <v>88</v>
      </c>
      <c r="CU4" s="763" t="s">
        <v>652</v>
      </c>
      <c r="CV4" s="763" t="s">
        <v>755</v>
      </c>
      <c r="CW4" s="762" t="s">
        <v>83</v>
      </c>
      <c r="CX4" s="762" t="s">
        <v>84</v>
      </c>
      <c r="CY4" s="763" t="s">
        <v>85</v>
      </c>
      <c r="CZ4" s="762" t="s">
        <v>86</v>
      </c>
      <c r="DA4" s="763" t="s">
        <v>117</v>
      </c>
      <c r="DB4" s="763" t="s">
        <v>87</v>
      </c>
      <c r="DC4" s="763" t="s">
        <v>88</v>
      </c>
      <c r="DD4" s="763" t="s">
        <v>652</v>
      </c>
      <c r="DE4" s="763" t="s">
        <v>755</v>
      </c>
      <c r="DF4" s="762" t="s">
        <v>83</v>
      </c>
      <c r="DG4" s="762" t="s">
        <v>84</v>
      </c>
      <c r="DH4" s="762" t="s">
        <v>85</v>
      </c>
      <c r="DI4" s="762" t="s">
        <v>86</v>
      </c>
      <c r="DJ4" s="763" t="s">
        <v>117</v>
      </c>
      <c r="DK4" s="763" t="s">
        <v>87</v>
      </c>
      <c r="DL4" s="763" t="s">
        <v>88</v>
      </c>
      <c r="DM4" s="763" t="s">
        <v>652</v>
      </c>
      <c r="DN4" s="763" t="s">
        <v>755</v>
      </c>
      <c r="DO4" s="762" t="s">
        <v>83</v>
      </c>
      <c r="DP4" s="762" t="s">
        <v>84</v>
      </c>
      <c r="DQ4" s="762" t="s">
        <v>85</v>
      </c>
      <c r="DR4" s="762" t="s">
        <v>86</v>
      </c>
      <c r="DS4" s="763" t="s">
        <v>117</v>
      </c>
      <c r="DT4" s="763" t="s">
        <v>87</v>
      </c>
      <c r="DU4" s="763" t="s">
        <v>88</v>
      </c>
      <c r="DV4" s="763" t="s">
        <v>652</v>
      </c>
      <c r="DW4" s="763" t="s">
        <v>755</v>
      </c>
      <c r="DX4" s="762" t="s">
        <v>83</v>
      </c>
      <c r="DY4" s="762" t="s">
        <v>84</v>
      </c>
      <c r="DZ4" s="763" t="s">
        <v>85</v>
      </c>
      <c r="EA4" s="762" t="s">
        <v>86</v>
      </c>
      <c r="EB4" s="763" t="s">
        <v>117</v>
      </c>
      <c r="EC4" s="763" t="s">
        <v>87</v>
      </c>
      <c r="ED4" s="763" t="s">
        <v>88</v>
      </c>
      <c r="EE4" s="763" t="s">
        <v>652</v>
      </c>
      <c r="EF4" s="763" t="s">
        <v>755</v>
      </c>
      <c r="EG4" s="762" t="s">
        <v>83</v>
      </c>
      <c r="EH4" s="762" t="s">
        <v>84</v>
      </c>
      <c r="EI4" s="762" t="s">
        <v>85</v>
      </c>
      <c r="EJ4" s="762" t="s">
        <v>86</v>
      </c>
      <c r="EK4" s="763" t="s">
        <v>117</v>
      </c>
      <c r="EL4" s="763" t="s">
        <v>87</v>
      </c>
      <c r="EM4" s="763" t="s">
        <v>88</v>
      </c>
      <c r="EN4" s="763" t="s">
        <v>652</v>
      </c>
      <c r="EO4" s="763" t="s">
        <v>755</v>
      </c>
      <c r="EP4" s="762" t="s">
        <v>83</v>
      </c>
      <c r="EQ4" s="762" t="s">
        <v>84</v>
      </c>
      <c r="ER4" s="762" t="s">
        <v>85</v>
      </c>
      <c r="ES4" s="762" t="s">
        <v>86</v>
      </c>
      <c r="ET4" s="763" t="s">
        <v>117</v>
      </c>
      <c r="EU4" s="763" t="s">
        <v>87</v>
      </c>
      <c r="EV4" s="763" t="s">
        <v>88</v>
      </c>
      <c r="EW4" s="763" t="s">
        <v>652</v>
      </c>
      <c r="EX4" s="763" t="s">
        <v>755</v>
      </c>
      <c r="EY4" s="762" t="s">
        <v>83</v>
      </c>
      <c r="EZ4" s="762" t="s">
        <v>84</v>
      </c>
      <c r="FA4" s="762" t="s">
        <v>85</v>
      </c>
      <c r="FB4" s="762" t="s">
        <v>86</v>
      </c>
      <c r="FC4" s="763" t="s">
        <v>117</v>
      </c>
      <c r="FD4" s="763" t="s">
        <v>87</v>
      </c>
      <c r="FE4" s="763" t="s">
        <v>88</v>
      </c>
      <c r="FF4" s="763" t="s">
        <v>652</v>
      </c>
      <c r="FG4" s="763" t="s">
        <v>755</v>
      </c>
      <c r="FH4" s="762" t="s">
        <v>83</v>
      </c>
      <c r="FI4" s="762" t="s">
        <v>84</v>
      </c>
      <c r="FJ4" s="762" t="s">
        <v>85</v>
      </c>
      <c r="FK4" s="762" t="s">
        <v>86</v>
      </c>
      <c r="FL4" s="763" t="s">
        <v>117</v>
      </c>
      <c r="FM4" s="763" t="s">
        <v>87</v>
      </c>
      <c r="FN4" s="763" t="s">
        <v>88</v>
      </c>
      <c r="FO4" s="763" t="s">
        <v>652</v>
      </c>
      <c r="FP4" s="763" t="s">
        <v>755</v>
      </c>
      <c r="FQ4" s="762" t="s">
        <v>83</v>
      </c>
      <c r="FR4" s="762" t="s">
        <v>84</v>
      </c>
      <c r="FS4" s="763" t="s">
        <v>85</v>
      </c>
      <c r="FT4" s="762" t="s">
        <v>86</v>
      </c>
      <c r="FU4" s="763" t="s">
        <v>117</v>
      </c>
      <c r="FV4" s="763" t="s">
        <v>87</v>
      </c>
      <c r="FW4" s="763" t="s">
        <v>88</v>
      </c>
      <c r="FX4" s="763" t="s">
        <v>652</v>
      </c>
      <c r="FY4" s="763" t="s">
        <v>755</v>
      </c>
      <c r="FZ4" s="762" t="s">
        <v>83</v>
      </c>
      <c r="GA4" s="762" t="s">
        <v>84</v>
      </c>
      <c r="GB4" s="762" t="s">
        <v>85</v>
      </c>
      <c r="GC4" s="762" t="s">
        <v>86</v>
      </c>
      <c r="GD4" s="763" t="s">
        <v>117</v>
      </c>
      <c r="GE4" s="763" t="s">
        <v>87</v>
      </c>
      <c r="GF4" s="763" t="s">
        <v>88</v>
      </c>
      <c r="GG4" s="763" t="s">
        <v>652</v>
      </c>
      <c r="GH4" s="763" t="s">
        <v>755</v>
      </c>
      <c r="GI4" s="762" t="s">
        <v>83</v>
      </c>
      <c r="GJ4" s="762" t="s">
        <v>84</v>
      </c>
      <c r="GK4" s="763" t="s">
        <v>85</v>
      </c>
      <c r="GL4" s="762" t="s">
        <v>86</v>
      </c>
      <c r="GM4" s="763" t="s">
        <v>117</v>
      </c>
      <c r="GN4" s="763" t="s">
        <v>87</v>
      </c>
      <c r="GO4" s="763" t="s">
        <v>88</v>
      </c>
      <c r="GP4" s="763" t="s">
        <v>652</v>
      </c>
      <c r="GQ4" s="763" t="s">
        <v>755</v>
      </c>
      <c r="GR4" s="762" t="s">
        <v>83</v>
      </c>
      <c r="GS4" s="762" t="s">
        <v>84</v>
      </c>
      <c r="GT4" s="762" t="s">
        <v>85</v>
      </c>
      <c r="GU4" s="762" t="s">
        <v>86</v>
      </c>
      <c r="GV4" s="763" t="s">
        <v>117</v>
      </c>
      <c r="GW4" s="763" t="s">
        <v>87</v>
      </c>
      <c r="GX4" s="763" t="s">
        <v>88</v>
      </c>
      <c r="GY4" s="763" t="s">
        <v>652</v>
      </c>
      <c r="GZ4" s="763" t="s">
        <v>755</v>
      </c>
      <c r="HA4" s="762" t="s">
        <v>83</v>
      </c>
      <c r="HB4" s="762" t="s">
        <v>84</v>
      </c>
      <c r="HC4" s="763" t="s">
        <v>85</v>
      </c>
      <c r="HD4" s="762" t="s">
        <v>86</v>
      </c>
      <c r="HE4" s="763" t="s">
        <v>117</v>
      </c>
      <c r="HF4" s="763" t="s">
        <v>87</v>
      </c>
      <c r="HG4" s="763" t="s">
        <v>88</v>
      </c>
      <c r="HH4" s="763" t="s">
        <v>652</v>
      </c>
      <c r="HI4" s="763" t="s">
        <v>755</v>
      </c>
      <c r="HJ4" s="762" t="s">
        <v>83</v>
      </c>
      <c r="HK4" s="762" t="s">
        <v>84</v>
      </c>
      <c r="HL4" s="762" t="s">
        <v>85</v>
      </c>
      <c r="HM4" s="762" t="s">
        <v>86</v>
      </c>
      <c r="HN4" s="763" t="s">
        <v>117</v>
      </c>
      <c r="HO4" s="763" t="s">
        <v>87</v>
      </c>
      <c r="HP4" s="763" t="s">
        <v>88</v>
      </c>
      <c r="HQ4" s="763" t="s">
        <v>652</v>
      </c>
      <c r="HR4" s="763" t="s">
        <v>755</v>
      </c>
      <c r="HS4" s="762" t="s">
        <v>83</v>
      </c>
      <c r="HT4" s="763" t="s">
        <v>84</v>
      </c>
      <c r="HU4" s="763" t="s">
        <v>85</v>
      </c>
      <c r="HV4" s="762" t="s">
        <v>86</v>
      </c>
      <c r="HW4" s="763" t="s">
        <v>117</v>
      </c>
      <c r="HX4" s="763" t="s">
        <v>87</v>
      </c>
      <c r="HY4" s="763" t="s">
        <v>88</v>
      </c>
      <c r="HZ4" s="763" t="s">
        <v>652</v>
      </c>
      <c r="IA4" s="763" t="s">
        <v>755</v>
      </c>
    </row>
    <row r="5" spans="1:235" x14ac:dyDescent="0.2">
      <c r="A5" s="784" t="s">
        <v>298</v>
      </c>
      <c r="B5" s="775">
        <v>262290</v>
      </c>
      <c r="C5" s="775">
        <v>272780</v>
      </c>
      <c r="D5" s="775">
        <v>243738</v>
      </c>
      <c r="E5" s="776">
        <v>289343</v>
      </c>
      <c r="F5" s="775">
        <v>283250</v>
      </c>
      <c r="G5" s="775">
        <v>258038</v>
      </c>
      <c r="H5" s="775">
        <v>138401</v>
      </c>
      <c r="I5" s="775">
        <v>197421</v>
      </c>
      <c r="J5" s="775">
        <v>217163</v>
      </c>
      <c r="K5" s="775">
        <v>1789</v>
      </c>
      <c r="L5" s="775">
        <v>1608</v>
      </c>
      <c r="M5" s="775">
        <v>2055</v>
      </c>
      <c r="N5" s="776">
        <v>1591</v>
      </c>
      <c r="O5" s="775">
        <v>4417</v>
      </c>
      <c r="P5" s="775">
        <v>8012</v>
      </c>
      <c r="Q5" s="775">
        <v>10519</v>
      </c>
      <c r="R5" s="775">
        <v>10763</v>
      </c>
      <c r="S5" s="775">
        <v>13469</v>
      </c>
      <c r="T5" s="775">
        <v>4</v>
      </c>
      <c r="U5" s="775">
        <v>3</v>
      </c>
      <c r="V5" s="775">
        <v>1</v>
      </c>
      <c r="W5" s="776">
        <v>0</v>
      </c>
      <c r="X5" s="775">
        <v>13</v>
      </c>
      <c r="Y5" s="775">
        <v>74</v>
      </c>
      <c r="Z5" s="775">
        <v>137</v>
      </c>
      <c r="AA5" s="775">
        <v>263</v>
      </c>
      <c r="AB5" s="775">
        <v>359</v>
      </c>
      <c r="AC5" s="775">
        <v>575</v>
      </c>
      <c r="AD5" s="775">
        <v>1007</v>
      </c>
      <c r="AE5" s="775">
        <v>1719</v>
      </c>
      <c r="AF5" s="775">
        <v>2886</v>
      </c>
      <c r="AG5" s="775">
        <v>1285</v>
      </c>
      <c r="AH5" s="775">
        <v>1226</v>
      </c>
      <c r="AI5" s="775">
        <v>948</v>
      </c>
      <c r="AJ5" s="775">
        <v>308</v>
      </c>
      <c r="AK5" s="775">
        <v>446</v>
      </c>
      <c r="AL5" s="775">
        <v>3136</v>
      </c>
      <c r="AM5" s="775">
        <v>3419</v>
      </c>
      <c r="AN5" s="775">
        <v>1942</v>
      </c>
      <c r="AO5" s="775">
        <v>1051</v>
      </c>
      <c r="AP5" s="775">
        <v>490</v>
      </c>
      <c r="AQ5" s="775">
        <v>882</v>
      </c>
      <c r="AR5" s="775">
        <v>796</v>
      </c>
      <c r="AS5" s="775">
        <v>1159</v>
      </c>
      <c r="AT5" s="775">
        <v>1334</v>
      </c>
      <c r="AU5" s="775">
        <v>76905</v>
      </c>
      <c r="AV5" s="775">
        <v>98774</v>
      </c>
      <c r="AW5" s="775">
        <v>142935</v>
      </c>
      <c r="AX5" s="775">
        <v>198626</v>
      </c>
      <c r="AY5" s="775">
        <v>173548</v>
      </c>
      <c r="AZ5" s="775">
        <v>152663</v>
      </c>
      <c r="BA5" s="775">
        <v>175950</v>
      </c>
      <c r="BB5" s="775">
        <v>153648</v>
      </c>
      <c r="BC5" s="775">
        <v>192260</v>
      </c>
      <c r="BD5" s="775">
        <v>60</v>
      </c>
      <c r="BE5" s="775">
        <v>85</v>
      </c>
      <c r="BF5" s="775">
        <v>127</v>
      </c>
      <c r="BG5" s="775">
        <v>182</v>
      </c>
      <c r="BH5" s="775">
        <v>246</v>
      </c>
      <c r="BI5" s="775">
        <v>352</v>
      </c>
      <c r="BJ5" s="775">
        <v>400</v>
      </c>
      <c r="BK5" s="775">
        <v>999</v>
      </c>
      <c r="BL5" s="775">
        <v>1750</v>
      </c>
      <c r="BM5" s="775">
        <v>302</v>
      </c>
      <c r="BN5" s="775">
        <v>343</v>
      </c>
      <c r="BO5" s="775">
        <v>473</v>
      </c>
      <c r="BP5" s="775">
        <v>95</v>
      </c>
      <c r="BQ5" s="775">
        <v>928</v>
      </c>
      <c r="BR5" s="775">
        <v>2465</v>
      </c>
      <c r="BS5" s="775">
        <v>3701</v>
      </c>
      <c r="BT5" s="775">
        <v>5464</v>
      </c>
      <c r="BU5" s="775">
        <v>10466</v>
      </c>
      <c r="BV5" s="775">
        <v>141</v>
      </c>
      <c r="BW5" s="775">
        <v>588</v>
      </c>
      <c r="BX5" s="775">
        <v>1238</v>
      </c>
      <c r="BY5" s="775">
        <v>1411</v>
      </c>
      <c r="BZ5" s="775">
        <v>2068</v>
      </c>
      <c r="CA5" s="775">
        <v>1011</v>
      </c>
      <c r="CB5" s="775">
        <v>420</v>
      </c>
      <c r="CC5" s="775">
        <v>1014</v>
      </c>
      <c r="CD5" s="775">
        <v>2173</v>
      </c>
      <c r="CE5" s="775">
        <v>254</v>
      </c>
      <c r="CF5" s="775">
        <v>305</v>
      </c>
      <c r="CG5" s="775">
        <v>692</v>
      </c>
      <c r="CH5" s="775">
        <v>1439</v>
      </c>
      <c r="CI5" s="775">
        <v>1584</v>
      </c>
      <c r="CJ5" s="775">
        <v>4173</v>
      </c>
      <c r="CK5" s="775">
        <v>7980</v>
      </c>
      <c r="CL5" s="775">
        <v>10864</v>
      </c>
      <c r="CM5" s="775">
        <v>14363</v>
      </c>
      <c r="CN5" s="775">
        <v>48</v>
      </c>
      <c r="CO5" s="775">
        <v>39</v>
      </c>
      <c r="CP5" s="775">
        <v>123</v>
      </c>
      <c r="CQ5" s="775">
        <v>253</v>
      </c>
      <c r="CR5" s="775">
        <v>590</v>
      </c>
      <c r="CS5" s="775">
        <v>604</v>
      </c>
      <c r="CT5" s="775">
        <v>1280</v>
      </c>
      <c r="CU5" s="775">
        <v>989</v>
      </c>
      <c r="CV5" s="775">
        <v>847</v>
      </c>
      <c r="CW5" s="775">
        <v>2675</v>
      </c>
      <c r="CX5" s="775">
        <v>4765</v>
      </c>
      <c r="CY5" s="775">
        <v>13028</v>
      </c>
      <c r="CZ5" s="775">
        <v>34474</v>
      </c>
      <c r="DA5" s="775">
        <v>65844</v>
      </c>
      <c r="DB5" s="775">
        <v>149267</v>
      </c>
      <c r="DC5" s="775">
        <v>261544</v>
      </c>
      <c r="DD5" s="775">
        <v>270427</v>
      </c>
      <c r="DE5" s="775">
        <v>357966</v>
      </c>
      <c r="DF5" s="775">
        <v>2585</v>
      </c>
      <c r="DG5" s="775">
        <v>2243</v>
      </c>
      <c r="DH5" s="775">
        <v>1838</v>
      </c>
      <c r="DI5" s="775">
        <v>1750</v>
      </c>
      <c r="DJ5" s="775">
        <v>2639</v>
      </c>
      <c r="DK5" s="775">
        <v>19828</v>
      </c>
      <c r="DL5" s="775">
        <v>94475</v>
      </c>
      <c r="DM5" s="775">
        <v>172537</v>
      </c>
      <c r="DN5" s="775">
        <v>230796</v>
      </c>
      <c r="DO5" s="775">
        <v>2288</v>
      </c>
      <c r="DP5" s="775">
        <v>2426</v>
      </c>
      <c r="DQ5" s="775">
        <v>5050</v>
      </c>
      <c r="DR5" s="775">
        <v>6378</v>
      </c>
      <c r="DS5" s="775">
        <v>7731</v>
      </c>
      <c r="DT5" s="775">
        <v>8296</v>
      </c>
      <c r="DU5" s="775">
        <v>11217</v>
      </c>
      <c r="DV5" s="775">
        <v>13631</v>
      </c>
      <c r="DW5" s="775">
        <v>20168</v>
      </c>
      <c r="DX5" s="775">
        <v>13386</v>
      </c>
      <c r="DY5" s="775">
        <v>14162</v>
      </c>
      <c r="DZ5" s="775">
        <v>32177</v>
      </c>
      <c r="EA5" s="775">
        <v>45427</v>
      </c>
      <c r="EB5" s="775">
        <v>47757</v>
      </c>
      <c r="EC5" s="775">
        <v>51136</v>
      </c>
      <c r="ED5" s="775">
        <v>72211</v>
      </c>
      <c r="EE5" s="775">
        <v>86850</v>
      </c>
      <c r="EF5" s="775">
        <v>128491</v>
      </c>
      <c r="EG5" s="775">
        <v>9944</v>
      </c>
      <c r="EH5" s="775">
        <v>4194</v>
      </c>
      <c r="EI5" s="775">
        <v>2979</v>
      </c>
      <c r="EJ5" s="775">
        <v>4314</v>
      </c>
      <c r="EK5" s="775">
        <v>6604</v>
      </c>
      <c r="EL5" s="775">
        <v>9604</v>
      </c>
      <c r="EM5" s="775">
        <v>12787</v>
      </c>
      <c r="EN5" s="775">
        <v>14236</v>
      </c>
      <c r="EO5" s="775">
        <v>20959</v>
      </c>
      <c r="EP5" s="775">
        <v>1353</v>
      </c>
      <c r="EQ5" s="775">
        <v>1593</v>
      </c>
      <c r="ER5" s="775">
        <v>1906</v>
      </c>
      <c r="ES5" s="775">
        <v>1748</v>
      </c>
      <c r="ET5" s="775">
        <v>1253</v>
      </c>
      <c r="EU5" s="775">
        <v>1664</v>
      </c>
      <c r="EV5" s="775">
        <v>4856</v>
      </c>
      <c r="EW5" s="775">
        <v>16648</v>
      </c>
      <c r="EX5" s="775">
        <v>23663</v>
      </c>
      <c r="EY5" s="775">
        <v>322</v>
      </c>
      <c r="EZ5" s="775">
        <v>2986</v>
      </c>
      <c r="FA5" s="775">
        <v>14022</v>
      </c>
      <c r="FB5" s="775">
        <v>26026</v>
      </c>
      <c r="FC5" s="775">
        <v>47461</v>
      </c>
      <c r="FD5" s="775">
        <v>67588</v>
      </c>
      <c r="FE5" s="775">
        <v>44676</v>
      </c>
      <c r="FF5" s="775">
        <v>37356</v>
      </c>
      <c r="FG5" s="775">
        <v>16792</v>
      </c>
      <c r="FH5" s="775">
        <v>1262</v>
      </c>
      <c r="FI5" s="775">
        <v>2221</v>
      </c>
      <c r="FJ5" s="775">
        <v>6354</v>
      </c>
      <c r="FK5" s="775">
        <v>12184</v>
      </c>
      <c r="FL5" s="775">
        <v>7179</v>
      </c>
      <c r="FM5" s="775">
        <v>5350</v>
      </c>
      <c r="FN5" s="775">
        <v>3073</v>
      </c>
      <c r="FO5" s="775">
        <v>531</v>
      </c>
      <c r="FP5" s="775">
        <v>551</v>
      </c>
      <c r="FQ5" s="775">
        <v>0</v>
      </c>
      <c r="FR5" s="775">
        <v>1</v>
      </c>
      <c r="FS5" s="775">
        <v>46</v>
      </c>
      <c r="FT5" s="775">
        <v>68</v>
      </c>
      <c r="FU5" s="775">
        <v>6</v>
      </c>
      <c r="FV5" s="775">
        <v>5</v>
      </c>
      <c r="FW5" s="775">
        <v>1</v>
      </c>
      <c r="FX5" s="775">
        <v>0</v>
      </c>
      <c r="FY5" s="775">
        <v>0</v>
      </c>
      <c r="FZ5" s="775">
        <v>11118</v>
      </c>
      <c r="GA5" s="775">
        <v>8933</v>
      </c>
      <c r="GB5" s="775">
        <v>17769</v>
      </c>
      <c r="GC5" s="775">
        <v>19819</v>
      </c>
      <c r="GD5" s="775">
        <v>31397</v>
      </c>
      <c r="GE5" s="775">
        <v>36544</v>
      </c>
      <c r="GF5" s="775">
        <v>26828</v>
      </c>
      <c r="GG5" s="775">
        <v>35478</v>
      </c>
      <c r="GH5" s="775">
        <v>66677</v>
      </c>
      <c r="GI5" s="775">
        <v>3370</v>
      </c>
      <c r="GJ5" s="775">
        <v>3531</v>
      </c>
      <c r="GK5" s="775">
        <v>13466</v>
      </c>
      <c r="GL5" s="775">
        <v>25449</v>
      </c>
      <c r="GM5" s="775">
        <v>28595</v>
      </c>
      <c r="GN5" s="775">
        <v>31586</v>
      </c>
      <c r="GO5" s="775">
        <v>24368</v>
      </c>
      <c r="GP5" s="775">
        <v>21548</v>
      </c>
      <c r="GQ5" s="775">
        <v>48180</v>
      </c>
      <c r="GR5" s="775">
        <v>1414</v>
      </c>
      <c r="GS5" s="775">
        <v>861</v>
      </c>
      <c r="GT5" s="775">
        <v>4410</v>
      </c>
      <c r="GU5" s="775">
        <v>4260</v>
      </c>
      <c r="GV5" s="775">
        <v>3940</v>
      </c>
      <c r="GW5" s="775">
        <v>4752</v>
      </c>
      <c r="GX5" s="775">
        <v>4995</v>
      </c>
      <c r="GY5" s="775">
        <v>6878</v>
      </c>
      <c r="GZ5" s="775">
        <v>21003</v>
      </c>
      <c r="HA5" s="775">
        <v>624</v>
      </c>
      <c r="HB5" s="775">
        <v>516</v>
      </c>
      <c r="HC5" s="775">
        <v>896</v>
      </c>
      <c r="HD5" s="775">
        <v>630</v>
      </c>
      <c r="HE5" s="775">
        <v>574</v>
      </c>
      <c r="HF5" s="775">
        <v>485</v>
      </c>
      <c r="HG5" s="775">
        <v>527</v>
      </c>
      <c r="HH5" s="775">
        <v>1026</v>
      </c>
      <c r="HI5" s="775">
        <v>1738</v>
      </c>
      <c r="HJ5" s="775">
        <v>133555</v>
      </c>
      <c r="HK5" s="775">
        <v>154604</v>
      </c>
      <c r="HL5" s="775">
        <v>265246</v>
      </c>
      <c r="HM5" s="775">
        <v>390061</v>
      </c>
      <c r="HN5" s="775">
        <v>436149</v>
      </c>
      <c r="HO5" s="775">
        <f t="shared" ref="HO5:HO10" si="0">SUM(P5+Y5+AQ5+AZ5+BI5+BR5+FD5+CA5+CJ5+CS5+DB5+DK5+AH5+DT5+EC5+EL5+EU5+FM5+FV5+GE5+GN5+GW5+HF5)</f>
        <v>557567</v>
      </c>
      <c r="HP5" s="775">
        <v>763689</v>
      </c>
      <c r="HQ5" s="775">
        <v>862617</v>
      </c>
      <c r="HR5" s="775">
        <v>1174451</v>
      </c>
      <c r="HS5" s="775">
        <v>395845</v>
      </c>
      <c r="HT5" s="775">
        <v>427383</v>
      </c>
      <c r="HU5" s="775">
        <v>508984</v>
      </c>
      <c r="HV5" s="775">
        <v>679404</v>
      </c>
      <c r="HW5" s="775">
        <v>719399</v>
      </c>
      <c r="HX5" s="775">
        <f t="shared" ref="HX5:HX10" si="1">SUM(G5+HO5)</f>
        <v>815605</v>
      </c>
      <c r="HY5" s="775">
        <v>902090</v>
      </c>
      <c r="HZ5" s="775">
        <v>1060038</v>
      </c>
      <c r="IA5" s="775">
        <v>1391614</v>
      </c>
    </row>
    <row r="6" spans="1:235" x14ac:dyDescent="0.2">
      <c r="A6" s="785" t="s">
        <v>299</v>
      </c>
      <c r="B6" s="777">
        <v>3293</v>
      </c>
      <c r="C6" s="777">
        <v>25</v>
      </c>
      <c r="D6" s="777">
        <v>2897</v>
      </c>
      <c r="E6" s="778">
        <v>753</v>
      </c>
      <c r="F6" s="777">
        <v>833</v>
      </c>
      <c r="G6" s="777">
        <v>88</v>
      </c>
      <c r="H6" s="777">
        <v>51685</v>
      </c>
      <c r="I6" s="777">
        <v>13867</v>
      </c>
      <c r="J6" s="777">
        <v>4264</v>
      </c>
      <c r="K6" s="777">
        <v>110</v>
      </c>
      <c r="L6" s="777">
        <v>132</v>
      </c>
      <c r="M6" s="777">
        <v>178</v>
      </c>
      <c r="N6" s="778">
        <v>266</v>
      </c>
      <c r="O6" s="777">
        <v>155</v>
      </c>
      <c r="P6" s="777">
        <v>570</v>
      </c>
      <c r="Q6" s="777">
        <v>0</v>
      </c>
      <c r="R6" s="777">
        <v>4</v>
      </c>
      <c r="S6" s="777">
        <v>1</v>
      </c>
      <c r="T6" s="777">
        <v>2</v>
      </c>
      <c r="U6" s="777">
        <v>0</v>
      </c>
      <c r="V6" s="777">
        <v>0</v>
      </c>
      <c r="W6" s="777">
        <v>0</v>
      </c>
      <c r="X6" s="777">
        <v>0</v>
      </c>
      <c r="Y6" s="777">
        <v>0</v>
      </c>
      <c r="Z6" s="777">
        <v>0</v>
      </c>
      <c r="AA6" s="777">
        <v>0</v>
      </c>
      <c r="AB6" s="777">
        <v>2</v>
      </c>
      <c r="AC6" s="777">
        <v>0</v>
      </c>
      <c r="AD6" s="777">
        <v>28</v>
      </c>
      <c r="AE6" s="777">
        <v>34</v>
      </c>
      <c r="AF6" s="777">
        <v>17</v>
      </c>
      <c r="AG6" s="777">
        <v>5</v>
      </c>
      <c r="AH6" s="777">
        <v>4</v>
      </c>
      <c r="AI6" s="777">
        <v>9</v>
      </c>
      <c r="AJ6" s="777">
        <v>0</v>
      </c>
      <c r="AK6" s="777">
        <v>0</v>
      </c>
      <c r="AL6" s="777">
        <v>82</v>
      </c>
      <c r="AM6" s="777">
        <v>69</v>
      </c>
      <c r="AN6" s="777">
        <v>109</v>
      </c>
      <c r="AO6" s="777">
        <v>90</v>
      </c>
      <c r="AP6" s="777">
        <v>0</v>
      </c>
      <c r="AQ6" s="777">
        <v>0</v>
      </c>
      <c r="AR6" s="777">
        <v>0</v>
      </c>
      <c r="AS6" s="777">
        <v>98</v>
      </c>
      <c r="AT6" s="777">
        <v>9</v>
      </c>
      <c r="AU6" s="777">
        <v>4316</v>
      </c>
      <c r="AV6" s="777">
        <v>7363</v>
      </c>
      <c r="AW6" s="777">
        <v>5178</v>
      </c>
      <c r="AX6" s="777">
        <v>2528</v>
      </c>
      <c r="AY6" s="777">
        <v>21961</v>
      </c>
      <c r="AZ6" s="777">
        <v>11541</v>
      </c>
      <c r="BA6" s="777">
        <v>1478</v>
      </c>
      <c r="BB6" s="777">
        <v>2568</v>
      </c>
      <c r="BC6" s="777">
        <v>555</v>
      </c>
      <c r="BD6" s="777">
        <v>18</v>
      </c>
      <c r="BE6" s="777">
        <v>25</v>
      </c>
      <c r="BF6" s="777">
        <v>45</v>
      </c>
      <c r="BG6" s="777">
        <v>21</v>
      </c>
      <c r="BH6" s="777">
        <v>43</v>
      </c>
      <c r="BI6" s="777">
        <v>0</v>
      </c>
      <c r="BJ6" s="777">
        <v>0</v>
      </c>
      <c r="BK6" s="777">
        <v>0</v>
      </c>
      <c r="BL6" s="777">
        <v>17</v>
      </c>
      <c r="BM6" s="777">
        <v>23</v>
      </c>
      <c r="BN6" s="777">
        <v>40</v>
      </c>
      <c r="BO6" s="777">
        <v>34</v>
      </c>
      <c r="BP6" s="777">
        <v>40</v>
      </c>
      <c r="BQ6" s="777">
        <v>0</v>
      </c>
      <c r="BR6" s="777">
        <v>0</v>
      </c>
      <c r="BS6" s="777">
        <v>0</v>
      </c>
      <c r="BT6" s="777">
        <v>0</v>
      </c>
      <c r="BU6" s="777">
        <v>0</v>
      </c>
      <c r="BV6" s="777">
        <v>34</v>
      </c>
      <c r="BW6" s="777">
        <v>16</v>
      </c>
      <c r="BX6" s="777">
        <v>21</v>
      </c>
      <c r="BY6" s="777">
        <v>17</v>
      </c>
      <c r="BZ6" s="777">
        <v>0</v>
      </c>
      <c r="CA6" s="777">
        <v>0</v>
      </c>
      <c r="CB6" s="777">
        <v>0</v>
      </c>
      <c r="CC6" s="777">
        <v>72</v>
      </c>
      <c r="CD6" s="777">
        <v>110</v>
      </c>
      <c r="CE6" s="777">
        <v>1</v>
      </c>
      <c r="CF6" s="777">
        <v>2</v>
      </c>
      <c r="CG6" s="777">
        <v>4</v>
      </c>
      <c r="CH6" s="777">
        <v>1</v>
      </c>
      <c r="CI6" s="777">
        <v>1</v>
      </c>
      <c r="CJ6" s="777">
        <v>0</v>
      </c>
      <c r="CK6" s="777">
        <v>0</v>
      </c>
      <c r="CL6" s="777">
        <v>0</v>
      </c>
      <c r="CM6" s="777">
        <v>0</v>
      </c>
      <c r="CN6" s="777">
        <v>33</v>
      </c>
      <c r="CO6" s="777">
        <v>56</v>
      </c>
      <c r="CP6" s="777">
        <v>46</v>
      </c>
      <c r="CQ6" s="777">
        <v>98</v>
      </c>
      <c r="CR6" s="777">
        <v>131</v>
      </c>
      <c r="CS6" s="777">
        <v>170</v>
      </c>
      <c r="CT6" s="777">
        <v>135</v>
      </c>
      <c r="CU6" s="777">
        <v>134</v>
      </c>
      <c r="CV6" s="777">
        <v>375</v>
      </c>
      <c r="CW6" s="777">
        <v>83</v>
      </c>
      <c r="CX6" s="777">
        <v>167</v>
      </c>
      <c r="CY6" s="777">
        <v>460</v>
      </c>
      <c r="CZ6" s="777">
        <v>2359</v>
      </c>
      <c r="DA6" s="777">
        <v>5007</v>
      </c>
      <c r="DB6" s="777">
        <v>7144</v>
      </c>
      <c r="DC6" s="777">
        <v>2418</v>
      </c>
      <c r="DD6" s="777">
        <v>2376</v>
      </c>
      <c r="DE6" s="777">
        <v>120</v>
      </c>
      <c r="DF6" s="777">
        <v>72</v>
      </c>
      <c r="DG6" s="777">
        <v>43</v>
      </c>
      <c r="DH6" s="777">
        <v>25</v>
      </c>
      <c r="DI6" s="777">
        <v>14</v>
      </c>
      <c r="DJ6" s="777">
        <v>14</v>
      </c>
      <c r="DK6" s="777">
        <v>80</v>
      </c>
      <c r="DL6" s="777">
        <v>1087</v>
      </c>
      <c r="DM6" s="777">
        <v>1615</v>
      </c>
      <c r="DN6" s="777">
        <v>5530</v>
      </c>
      <c r="DO6" s="777">
        <v>72</v>
      </c>
      <c r="DP6" s="777">
        <v>269</v>
      </c>
      <c r="DQ6" s="777">
        <v>1057</v>
      </c>
      <c r="DR6" s="777">
        <v>600</v>
      </c>
      <c r="DS6" s="777">
        <v>751</v>
      </c>
      <c r="DT6" s="777">
        <v>384</v>
      </c>
      <c r="DU6" s="777">
        <v>478</v>
      </c>
      <c r="DV6" s="777">
        <v>1085</v>
      </c>
      <c r="DW6" s="777">
        <v>5299</v>
      </c>
      <c r="DX6" s="777">
        <v>309</v>
      </c>
      <c r="DY6" s="777">
        <v>3517</v>
      </c>
      <c r="DZ6" s="777">
        <v>1771</v>
      </c>
      <c r="EA6" s="777">
        <v>539</v>
      </c>
      <c r="EB6" s="777">
        <v>726</v>
      </c>
      <c r="EC6" s="777">
        <v>1586</v>
      </c>
      <c r="ED6" s="777">
        <v>108</v>
      </c>
      <c r="EE6" s="777">
        <v>1908</v>
      </c>
      <c r="EF6" s="777">
        <v>59</v>
      </c>
      <c r="EG6" s="777">
        <v>114</v>
      </c>
      <c r="EH6" s="777">
        <v>1426</v>
      </c>
      <c r="EI6" s="777">
        <v>570</v>
      </c>
      <c r="EJ6" s="777">
        <v>1144</v>
      </c>
      <c r="EK6" s="777">
        <v>950</v>
      </c>
      <c r="EL6" s="777">
        <v>1</v>
      </c>
      <c r="EM6" s="777">
        <v>1</v>
      </c>
      <c r="EN6" s="777">
        <v>0</v>
      </c>
      <c r="EO6" s="777">
        <v>26</v>
      </c>
      <c r="EP6" s="777">
        <v>5</v>
      </c>
      <c r="EQ6" s="777">
        <v>0</v>
      </c>
      <c r="ER6" s="777">
        <v>9</v>
      </c>
      <c r="ES6" s="777">
        <v>1</v>
      </c>
      <c r="ET6" s="777">
        <v>11</v>
      </c>
      <c r="EU6" s="777">
        <v>0</v>
      </c>
      <c r="EV6" s="777">
        <v>0</v>
      </c>
      <c r="EW6" s="777">
        <v>0</v>
      </c>
      <c r="EX6" s="777">
        <v>2289</v>
      </c>
      <c r="EY6" s="777">
        <v>50</v>
      </c>
      <c r="EZ6" s="777">
        <v>177</v>
      </c>
      <c r="FA6" s="777">
        <v>964</v>
      </c>
      <c r="FB6" s="777">
        <v>981</v>
      </c>
      <c r="FC6" s="777">
        <v>656</v>
      </c>
      <c r="FD6" s="777">
        <v>10627</v>
      </c>
      <c r="FE6" s="777">
        <v>25475</v>
      </c>
      <c r="FF6" s="777">
        <v>281</v>
      </c>
      <c r="FG6" s="777">
        <v>795</v>
      </c>
      <c r="FH6" s="777">
        <v>2</v>
      </c>
      <c r="FI6" s="777">
        <v>0</v>
      </c>
      <c r="FJ6" s="777">
        <v>0</v>
      </c>
      <c r="FK6" s="777">
        <v>66</v>
      </c>
      <c r="FL6" s="777">
        <v>81</v>
      </c>
      <c r="FM6" s="777">
        <v>120</v>
      </c>
      <c r="FN6" s="777">
        <v>62</v>
      </c>
      <c r="FO6" s="777">
        <v>6</v>
      </c>
      <c r="FP6" s="777">
        <v>29</v>
      </c>
      <c r="FQ6" s="777">
        <v>1</v>
      </c>
      <c r="FR6" s="777">
        <v>0</v>
      </c>
      <c r="FS6" s="777">
        <v>15</v>
      </c>
      <c r="FT6" s="777">
        <v>6</v>
      </c>
      <c r="FU6" s="777">
        <v>1</v>
      </c>
      <c r="FV6" s="777">
        <v>0</v>
      </c>
      <c r="FW6" s="777">
        <v>0</v>
      </c>
      <c r="FX6" s="777">
        <v>0</v>
      </c>
      <c r="FY6" s="777">
        <v>0</v>
      </c>
      <c r="FZ6" s="777">
        <v>982</v>
      </c>
      <c r="GA6" s="777">
        <v>1164</v>
      </c>
      <c r="GB6" s="777">
        <v>1600</v>
      </c>
      <c r="GC6" s="777">
        <v>3030</v>
      </c>
      <c r="GD6" s="777">
        <v>1325</v>
      </c>
      <c r="GE6" s="777">
        <v>701</v>
      </c>
      <c r="GF6" s="777">
        <v>523</v>
      </c>
      <c r="GG6" s="777">
        <v>584</v>
      </c>
      <c r="GH6" s="777">
        <v>1877</v>
      </c>
      <c r="GI6" s="777">
        <v>2145</v>
      </c>
      <c r="GJ6" s="777">
        <v>2822</v>
      </c>
      <c r="GK6" s="777">
        <v>1109</v>
      </c>
      <c r="GL6" s="777">
        <v>6413</v>
      </c>
      <c r="GM6" s="777">
        <v>3784</v>
      </c>
      <c r="GN6" s="777">
        <v>36</v>
      </c>
      <c r="GO6" s="777">
        <v>0</v>
      </c>
      <c r="GP6" s="777">
        <v>0</v>
      </c>
      <c r="GQ6" s="777">
        <v>0</v>
      </c>
      <c r="GR6" s="777">
        <v>67</v>
      </c>
      <c r="GS6" s="777">
        <v>33</v>
      </c>
      <c r="GT6" s="777">
        <v>294</v>
      </c>
      <c r="GU6" s="777">
        <v>608</v>
      </c>
      <c r="GV6" s="777">
        <v>410</v>
      </c>
      <c r="GW6" s="777">
        <v>357</v>
      </c>
      <c r="GX6" s="777">
        <v>603</v>
      </c>
      <c r="GY6" s="777">
        <v>1451</v>
      </c>
      <c r="GZ6" s="777">
        <v>410</v>
      </c>
      <c r="HA6" s="777">
        <v>297</v>
      </c>
      <c r="HB6" s="777">
        <v>276</v>
      </c>
      <c r="HC6" s="777">
        <v>201</v>
      </c>
      <c r="HD6" s="777">
        <v>48</v>
      </c>
      <c r="HE6" s="777">
        <v>1</v>
      </c>
      <c r="HF6" s="777">
        <v>0</v>
      </c>
      <c r="HG6" s="777">
        <v>0</v>
      </c>
      <c r="HH6" s="777">
        <v>0</v>
      </c>
      <c r="HI6" s="777">
        <v>0</v>
      </c>
      <c r="HJ6" s="777">
        <v>8818</v>
      </c>
      <c r="HK6" s="777">
        <v>17674</v>
      </c>
      <c r="HL6" s="777">
        <v>13724</v>
      </c>
      <c r="HM6" s="777">
        <v>18887</v>
      </c>
      <c r="HN6" s="777">
        <v>36013</v>
      </c>
      <c r="HO6" s="777">
        <f t="shared" si="0"/>
        <v>33321</v>
      </c>
      <c r="HP6" s="777">
        <v>32377</v>
      </c>
      <c r="HQ6" s="777">
        <v>12182</v>
      </c>
      <c r="HR6" s="777">
        <v>17503</v>
      </c>
      <c r="HS6" s="777">
        <v>12111</v>
      </c>
      <c r="HT6" s="777">
        <v>17650</v>
      </c>
      <c r="HU6" s="777">
        <v>16621</v>
      </c>
      <c r="HV6" s="777">
        <v>19640</v>
      </c>
      <c r="HW6" s="777">
        <v>36846</v>
      </c>
      <c r="HX6" s="777">
        <f t="shared" si="1"/>
        <v>33409</v>
      </c>
      <c r="HY6" s="777">
        <v>84062</v>
      </c>
      <c r="HZ6" s="777">
        <v>26049</v>
      </c>
      <c r="IA6" s="777">
        <v>21767</v>
      </c>
    </row>
    <row r="7" spans="1:235" x14ac:dyDescent="0.2">
      <c r="A7" s="785" t="s">
        <v>300</v>
      </c>
      <c r="B7" s="777">
        <v>782</v>
      </c>
      <c r="C7" s="777">
        <v>3</v>
      </c>
      <c r="D7" s="777">
        <v>43</v>
      </c>
      <c r="E7" s="778">
        <v>0</v>
      </c>
      <c r="F7" s="777">
        <v>3</v>
      </c>
      <c r="G7" s="777">
        <v>1</v>
      </c>
      <c r="H7" s="777">
        <v>8409</v>
      </c>
      <c r="I7" s="777">
        <v>1979</v>
      </c>
      <c r="J7" s="777">
        <v>665</v>
      </c>
      <c r="K7" s="777">
        <v>24</v>
      </c>
      <c r="L7" s="777">
        <v>21</v>
      </c>
      <c r="M7" s="777">
        <v>42</v>
      </c>
      <c r="N7" s="778">
        <v>72</v>
      </c>
      <c r="O7" s="777">
        <v>16</v>
      </c>
      <c r="P7" s="777">
        <v>178</v>
      </c>
      <c r="Q7" s="777">
        <v>0</v>
      </c>
      <c r="R7" s="777">
        <v>0</v>
      </c>
      <c r="S7" s="777">
        <v>0</v>
      </c>
      <c r="T7" s="777">
        <v>0</v>
      </c>
      <c r="U7" s="777">
        <v>0</v>
      </c>
      <c r="V7" s="777">
        <v>0</v>
      </c>
      <c r="W7" s="777">
        <v>0</v>
      </c>
      <c r="X7" s="777">
        <v>0</v>
      </c>
      <c r="Y7" s="777">
        <v>0</v>
      </c>
      <c r="Z7" s="777">
        <v>0</v>
      </c>
      <c r="AA7" s="777">
        <v>0</v>
      </c>
      <c r="AB7" s="777">
        <v>0</v>
      </c>
      <c r="AC7" s="777">
        <v>0</v>
      </c>
      <c r="AD7" s="777">
        <v>0</v>
      </c>
      <c r="AE7" s="777">
        <v>0</v>
      </c>
      <c r="AF7" s="777">
        <v>3</v>
      </c>
      <c r="AG7" s="777">
        <v>0</v>
      </c>
      <c r="AH7" s="777">
        <v>1</v>
      </c>
      <c r="AI7" s="777">
        <v>0</v>
      </c>
      <c r="AJ7" s="777">
        <v>0</v>
      </c>
      <c r="AK7" s="777">
        <v>0</v>
      </c>
      <c r="AL7" s="777">
        <v>13</v>
      </c>
      <c r="AM7" s="777">
        <v>32</v>
      </c>
      <c r="AN7" s="777">
        <v>14</v>
      </c>
      <c r="AO7" s="777">
        <v>50</v>
      </c>
      <c r="AP7" s="777">
        <v>0</v>
      </c>
      <c r="AQ7" s="777">
        <v>0</v>
      </c>
      <c r="AR7" s="777">
        <v>0</v>
      </c>
      <c r="AS7" s="777">
        <v>20</v>
      </c>
      <c r="AT7" s="777">
        <v>2</v>
      </c>
      <c r="AU7" s="777">
        <v>514</v>
      </c>
      <c r="AV7" s="777">
        <v>1057</v>
      </c>
      <c r="AW7" s="777">
        <v>727</v>
      </c>
      <c r="AX7" s="777">
        <v>268</v>
      </c>
      <c r="AY7" s="777">
        <v>1828</v>
      </c>
      <c r="AZ7" s="777">
        <v>6055</v>
      </c>
      <c r="BA7" s="777">
        <v>402</v>
      </c>
      <c r="BB7" s="777">
        <v>403</v>
      </c>
      <c r="BC7" s="777">
        <v>87</v>
      </c>
      <c r="BD7" s="777">
        <v>0</v>
      </c>
      <c r="BE7" s="777">
        <v>2</v>
      </c>
      <c r="BF7" s="777">
        <v>3</v>
      </c>
      <c r="BG7" s="777">
        <v>2</v>
      </c>
      <c r="BH7" s="777">
        <v>2</v>
      </c>
      <c r="BI7" s="777">
        <v>0</v>
      </c>
      <c r="BJ7" s="777">
        <v>0</v>
      </c>
      <c r="BK7" s="777">
        <v>0</v>
      </c>
      <c r="BL7" s="777">
        <v>7</v>
      </c>
      <c r="BM7" s="777">
        <v>17</v>
      </c>
      <c r="BN7" s="777">
        <v>31</v>
      </c>
      <c r="BO7" s="777">
        <v>18</v>
      </c>
      <c r="BP7" s="777">
        <v>5</v>
      </c>
      <c r="BQ7" s="777">
        <v>0</v>
      </c>
      <c r="BR7" s="777">
        <v>0</v>
      </c>
      <c r="BS7" s="777">
        <v>0</v>
      </c>
      <c r="BT7" s="777">
        <v>0</v>
      </c>
      <c r="BU7" s="777">
        <v>0</v>
      </c>
      <c r="BV7" s="777">
        <v>1</v>
      </c>
      <c r="BW7" s="777">
        <v>28</v>
      </c>
      <c r="BX7" s="777">
        <v>8</v>
      </c>
      <c r="BY7" s="777">
        <v>1</v>
      </c>
      <c r="BZ7" s="777">
        <v>0</v>
      </c>
      <c r="CA7" s="777">
        <v>0</v>
      </c>
      <c r="CB7" s="777">
        <v>0</v>
      </c>
      <c r="CC7" s="777">
        <v>8</v>
      </c>
      <c r="CD7" s="777">
        <v>16</v>
      </c>
      <c r="CE7" s="777">
        <v>0</v>
      </c>
      <c r="CF7" s="777">
        <v>1</v>
      </c>
      <c r="CG7" s="777">
        <v>0</v>
      </c>
      <c r="CH7" s="777">
        <v>1</v>
      </c>
      <c r="CI7" s="777">
        <v>0</v>
      </c>
      <c r="CJ7" s="777">
        <v>0</v>
      </c>
      <c r="CK7" s="777">
        <v>0</v>
      </c>
      <c r="CL7" s="777">
        <v>0</v>
      </c>
      <c r="CM7" s="777">
        <v>0</v>
      </c>
      <c r="CN7" s="777">
        <v>34</v>
      </c>
      <c r="CO7" s="777">
        <v>29</v>
      </c>
      <c r="CP7" s="777">
        <v>15</v>
      </c>
      <c r="CQ7" s="777">
        <v>18</v>
      </c>
      <c r="CR7" s="777">
        <v>33</v>
      </c>
      <c r="CS7" s="777">
        <v>48</v>
      </c>
      <c r="CT7" s="777">
        <v>15</v>
      </c>
      <c r="CU7" s="777">
        <v>18</v>
      </c>
      <c r="CV7" s="777">
        <v>317</v>
      </c>
      <c r="CW7" s="777">
        <v>0</v>
      </c>
      <c r="CX7" s="777">
        <v>25</v>
      </c>
      <c r="CY7" s="777">
        <v>254</v>
      </c>
      <c r="CZ7" s="777">
        <v>857</v>
      </c>
      <c r="DA7" s="777">
        <v>1440</v>
      </c>
      <c r="DB7" s="777">
        <v>5088</v>
      </c>
      <c r="DC7" s="777">
        <v>464</v>
      </c>
      <c r="DD7" s="777">
        <v>769</v>
      </c>
      <c r="DE7" s="777">
        <v>29</v>
      </c>
      <c r="DF7" s="777">
        <v>41</v>
      </c>
      <c r="DG7" s="777">
        <v>21</v>
      </c>
      <c r="DH7" s="777">
        <v>10</v>
      </c>
      <c r="DI7" s="777">
        <v>6</v>
      </c>
      <c r="DJ7" s="777">
        <v>6</v>
      </c>
      <c r="DK7" s="777">
        <v>3</v>
      </c>
      <c r="DL7" s="777">
        <v>241</v>
      </c>
      <c r="DM7" s="777">
        <v>913</v>
      </c>
      <c r="DN7" s="777">
        <v>1404</v>
      </c>
      <c r="DO7" s="777">
        <v>8</v>
      </c>
      <c r="DP7" s="777">
        <v>52</v>
      </c>
      <c r="DQ7" s="777">
        <v>86</v>
      </c>
      <c r="DR7" s="777">
        <v>132</v>
      </c>
      <c r="DS7" s="777">
        <v>85</v>
      </c>
      <c r="DT7" s="777">
        <v>27</v>
      </c>
      <c r="DU7" s="777">
        <v>11</v>
      </c>
      <c r="DV7" s="777">
        <v>20</v>
      </c>
      <c r="DW7" s="777">
        <v>1351</v>
      </c>
      <c r="DX7" s="777">
        <v>34</v>
      </c>
      <c r="DY7" s="777">
        <v>1544</v>
      </c>
      <c r="DZ7" s="777">
        <v>527</v>
      </c>
      <c r="EA7" s="777">
        <v>77</v>
      </c>
      <c r="EB7" s="777">
        <v>68</v>
      </c>
      <c r="EC7" s="777">
        <v>143</v>
      </c>
      <c r="ED7" s="777">
        <v>10</v>
      </c>
      <c r="EE7" s="777">
        <v>455</v>
      </c>
      <c r="EF7" s="777">
        <v>5</v>
      </c>
      <c r="EG7" s="777">
        <v>9</v>
      </c>
      <c r="EH7" s="777">
        <v>425</v>
      </c>
      <c r="EI7" s="777">
        <v>139</v>
      </c>
      <c r="EJ7" s="777">
        <v>73</v>
      </c>
      <c r="EK7" s="777">
        <v>378</v>
      </c>
      <c r="EL7" s="777">
        <v>0</v>
      </c>
      <c r="EM7" s="777">
        <v>0</v>
      </c>
      <c r="EN7" s="777">
        <v>0</v>
      </c>
      <c r="EO7" s="777">
        <v>0</v>
      </c>
      <c r="EP7" s="777">
        <v>0</v>
      </c>
      <c r="EQ7" s="777">
        <v>0</v>
      </c>
      <c r="ER7" s="777">
        <v>0</v>
      </c>
      <c r="ES7" s="777">
        <v>0</v>
      </c>
      <c r="ET7" s="777">
        <v>0</v>
      </c>
      <c r="EU7" s="777">
        <v>0</v>
      </c>
      <c r="EV7" s="777">
        <v>1</v>
      </c>
      <c r="EW7" s="777">
        <v>0</v>
      </c>
      <c r="EX7" s="777">
        <v>603</v>
      </c>
      <c r="EY7" s="777">
        <v>16</v>
      </c>
      <c r="EZ7" s="777">
        <v>106</v>
      </c>
      <c r="FA7" s="777">
        <v>538</v>
      </c>
      <c r="FB7" s="777">
        <v>139</v>
      </c>
      <c r="FC7" s="777">
        <v>117</v>
      </c>
      <c r="FD7" s="777">
        <v>40</v>
      </c>
      <c r="FE7" s="777">
        <v>1565</v>
      </c>
      <c r="FF7" s="777">
        <v>9</v>
      </c>
      <c r="FG7" s="777">
        <v>35</v>
      </c>
      <c r="FH7" s="777">
        <v>1</v>
      </c>
      <c r="FI7" s="777">
        <v>0</v>
      </c>
      <c r="FJ7" s="777">
        <v>0</v>
      </c>
      <c r="FK7" s="777">
        <v>10</v>
      </c>
      <c r="FL7" s="777">
        <v>2</v>
      </c>
      <c r="FM7" s="777">
        <v>73</v>
      </c>
      <c r="FN7" s="777">
        <v>21</v>
      </c>
      <c r="FO7" s="777">
        <v>1</v>
      </c>
      <c r="FP7" s="777">
        <v>0</v>
      </c>
      <c r="FQ7" s="777">
        <v>0</v>
      </c>
      <c r="FR7" s="777">
        <v>0</v>
      </c>
      <c r="FS7" s="777">
        <v>6</v>
      </c>
      <c r="FT7" s="777">
        <v>9</v>
      </c>
      <c r="FU7" s="777">
        <v>0</v>
      </c>
      <c r="FV7" s="777">
        <v>1</v>
      </c>
      <c r="FW7" s="777">
        <v>0</v>
      </c>
      <c r="FX7" s="777">
        <v>0</v>
      </c>
      <c r="FY7" s="777">
        <v>0</v>
      </c>
      <c r="FZ7" s="777">
        <v>16</v>
      </c>
      <c r="GA7" s="777">
        <v>72</v>
      </c>
      <c r="GB7" s="777">
        <v>136</v>
      </c>
      <c r="GC7" s="777">
        <v>307</v>
      </c>
      <c r="GD7" s="777">
        <v>146</v>
      </c>
      <c r="GE7" s="777">
        <v>79</v>
      </c>
      <c r="GF7" s="777">
        <v>109</v>
      </c>
      <c r="GG7" s="777">
        <v>44</v>
      </c>
      <c r="GH7" s="777">
        <v>36</v>
      </c>
      <c r="GI7" s="777"/>
      <c r="GJ7" s="777">
        <v>0</v>
      </c>
      <c r="GK7" s="777">
        <v>0</v>
      </c>
      <c r="GL7" s="777">
        <v>772</v>
      </c>
      <c r="GM7" s="777">
        <v>45</v>
      </c>
      <c r="GN7" s="777">
        <v>0</v>
      </c>
      <c r="GO7" s="777">
        <v>0</v>
      </c>
      <c r="GP7" s="777">
        <v>0</v>
      </c>
      <c r="GQ7" s="777">
        <v>0</v>
      </c>
      <c r="GR7" s="777">
        <v>74</v>
      </c>
      <c r="GS7" s="777">
        <v>7</v>
      </c>
      <c r="GT7" s="777">
        <v>35</v>
      </c>
      <c r="GU7" s="777">
        <v>385</v>
      </c>
      <c r="GV7" s="777">
        <v>91</v>
      </c>
      <c r="GW7" s="777">
        <v>28</v>
      </c>
      <c r="GX7" s="777">
        <v>15</v>
      </c>
      <c r="GY7" s="777">
        <v>182</v>
      </c>
      <c r="GZ7" s="777">
        <v>34</v>
      </c>
      <c r="HA7" s="777">
        <v>244</v>
      </c>
      <c r="HB7" s="777">
        <v>144</v>
      </c>
      <c r="HC7" s="777">
        <v>38</v>
      </c>
      <c r="HD7" s="777">
        <v>14</v>
      </c>
      <c r="HE7" s="777">
        <v>1</v>
      </c>
      <c r="HF7" s="777">
        <v>1</v>
      </c>
      <c r="HG7" s="777">
        <v>0</v>
      </c>
      <c r="HH7" s="777">
        <v>0</v>
      </c>
      <c r="HI7" s="777">
        <v>0</v>
      </c>
      <c r="HJ7" s="777">
        <v>1046</v>
      </c>
      <c r="HK7" s="777">
        <v>3579</v>
      </c>
      <c r="HL7" s="777">
        <v>2596</v>
      </c>
      <c r="HM7" s="777">
        <v>3201</v>
      </c>
      <c r="HN7" s="777">
        <v>4258</v>
      </c>
      <c r="HO7" s="777">
        <f t="shared" si="0"/>
        <v>11765</v>
      </c>
      <c r="HP7" s="777">
        <v>2854</v>
      </c>
      <c r="HQ7" s="777">
        <v>2842</v>
      </c>
      <c r="HR7" s="777">
        <v>3926</v>
      </c>
      <c r="HS7" s="777">
        <v>1828</v>
      </c>
      <c r="HT7" s="777">
        <v>3600</v>
      </c>
      <c r="HU7" s="777">
        <v>2639</v>
      </c>
      <c r="HV7" s="777">
        <v>3201</v>
      </c>
      <c r="HW7" s="777">
        <v>4261</v>
      </c>
      <c r="HX7" s="777">
        <f t="shared" si="1"/>
        <v>11766</v>
      </c>
      <c r="HY7" s="777">
        <v>11263</v>
      </c>
      <c r="HZ7" s="777">
        <v>4821</v>
      </c>
      <c r="IA7" s="777">
        <v>4591</v>
      </c>
    </row>
    <row r="8" spans="1:235" x14ac:dyDescent="0.2">
      <c r="A8" s="785" t="s">
        <v>301</v>
      </c>
      <c r="B8" s="777">
        <v>0</v>
      </c>
      <c r="C8" s="777">
        <v>2</v>
      </c>
      <c r="D8" s="777">
        <v>58</v>
      </c>
      <c r="E8" s="778">
        <v>0</v>
      </c>
      <c r="F8" s="777">
        <v>5</v>
      </c>
      <c r="G8" s="777">
        <v>11</v>
      </c>
      <c r="H8" s="777">
        <v>33</v>
      </c>
      <c r="I8" s="777">
        <v>0</v>
      </c>
      <c r="J8" s="777">
        <v>0</v>
      </c>
      <c r="K8" s="777">
        <v>10</v>
      </c>
      <c r="L8" s="777">
        <v>7</v>
      </c>
      <c r="M8" s="777">
        <v>34</v>
      </c>
      <c r="N8" s="777">
        <v>19</v>
      </c>
      <c r="O8" s="777">
        <v>5</v>
      </c>
      <c r="P8" s="777">
        <v>57</v>
      </c>
      <c r="Q8" s="777">
        <v>0</v>
      </c>
      <c r="R8" s="777">
        <v>0</v>
      </c>
      <c r="S8" s="777">
        <v>0</v>
      </c>
      <c r="T8" s="777">
        <v>0</v>
      </c>
      <c r="U8" s="777">
        <v>0</v>
      </c>
      <c r="V8" s="777">
        <v>0</v>
      </c>
      <c r="W8" s="777">
        <v>0</v>
      </c>
      <c r="X8" s="777">
        <v>0</v>
      </c>
      <c r="Y8" s="777">
        <v>0</v>
      </c>
      <c r="Z8" s="777">
        <v>0</v>
      </c>
      <c r="AA8" s="777">
        <v>0</v>
      </c>
      <c r="AB8" s="777">
        <v>0</v>
      </c>
      <c r="AC8" s="777">
        <v>0</v>
      </c>
      <c r="AD8" s="777">
        <v>0</v>
      </c>
      <c r="AE8" s="777">
        <v>0</v>
      </c>
      <c r="AF8" s="777">
        <v>0</v>
      </c>
      <c r="AG8" s="777">
        <v>0</v>
      </c>
      <c r="AH8" s="777">
        <v>0</v>
      </c>
      <c r="AI8" s="777">
        <v>0</v>
      </c>
      <c r="AJ8" s="777">
        <v>0</v>
      </c>
      <c r="AK8" s="777">
        <v>0</v>
      </c>
      <c r="AL8" s="777">
        <v>0</v>
      </c>
      <c r="AM8" s="777">
        <v>3</v>
      </c>
      <c r="AN8" s="777">
        <v>3</v>
      </c>
      <c r="AO8" s="777">
        <v>0</v>
      </c>
      <c r="AP8" s="777">
        <v>0</v>
      </c>
      <c r="AQ8" s="777">
        <v>0</v>
      </c>
      <c r="AR8" s="777">
        <v>0</v>
      </c>
      <c r="AS8" s="777">
        <v>0</v>
      </c>
      <c r="AT8" s="777">
        <v>0</v>
      </c>
      <c r="AU8" s="777">
        <v>0</v>
      </c>
      <c r="AV8" s="777">
        <v>0</v>
      </c>
      <c r="AW8" s="777">
        <v>0</v>
      </c>
      <c r="AX8" s="777">
        <v>0</v>
      </c>
      <c r="AY8" s="777">
        <v>88</v>
      </c>
      <c r="AZ8" s="777">
        <v>527</v>
      </c>
      <c r="BA8" s="777">
        <v>82</v>
      </c>
      <c r="BB8" s="777">
        <v>46</v>
      </c>
      <c r="BC8" s="777">
        <v>0</v>
      </c>
      <c r="BD8" s="777">
        <v>0</v>
      </c>
      <c r="BE8" s="777">
        <v>0</v>
      </c>
      <c r="BF8" s="777">
        <v>0</v>
      </c>
      <c r="BG8" s="777">
        <v>0</v>
      </c>
      <c r="BH8" s="777">
        <v>0</v>
      </c>
      <c r="BI8" s="777">
        <v>0</v>
      </c>
      <c r="BJ8" s="777">
        <v>0</v>
      </c>
      <c r="BK8" s="777">
        <v>0</v>
      </c>
      <c r="BL8" s="777">
        <v>5</v>
      </c>
      <c r="BM8" s="777">
        <v>0</v>
      </c>
      <c r="BN8" s="777">
        <v>0</v>
      </c>
      <c r="BO8" s="777">
        <v>0</v>
      </c>
      <c r="BP8" s="777">
        <v>1</v>
      </c>
      <c r="BQ8" s="777">
        <v>0</v>
      </c>
      <c r="BR8" s="777">
        <v>0</v>
      </c>
      <c r="BS8" s="777">
        <v>0</v>
      </c>
      <c r="BT8" s="777">
        <v>0</v>
      </c>
      <c r="BU8" s="777">
        <v>0</v>
      </c>
      <c r="BV8" s="777">
        <v>0</v>
      </c>
      <c r="BW8" s="777">
        <v>0</v>
      </c>
      <c r="BX8" s="777">
        <v>2</v>
      </c>
      <c r="BY8" s="777">
        <v>0</v>
      </c>
      <c r="BZ8" s="777">
        <v>0</v>
      </c>
      <c r="CA8" s="777">
        <v>0</v>
      </c>
      <c r="CB8" s="777">
        <v>0</v>
      </c>
      <c r="CC8" s="777">
        <v>0</v>
      </c>
      <c r="CD8" s="777">
        <v>1</v>
      </c>
      <c r="CE8" s="777">
        <v>1</v>
      </c>
      <c r="CF8" s="777">
        <v>0</v>
      </c>
      <c r="CG8" s="777">
        <v>1</v>
      </c>
      <c r="CH8" s="777">
        <v>0</v>
      </c>
      <c r="CI8" s="777">
        <v>0</v>
      </c>
      <c r="CJ8" s="777">
        <v>0</v>
      </c>
      <c r="CK8" s="777">
        <v>0</v>
      </c>
      <c r="CL8" s="777">
        <v>0</v>
      </c>
      <c r="CM8" s="777">
        <v>0</v>
      </c>
      <c r="CN8" s="777">
        <v>13</v>
      </c>
      <c r="CO8" s="777">
        <v>15</v>
      </c>
      <c r="CP8" s="777">
        <v>3</v>
      </c>
      <c r="CQ8" s="777">
        <v>1</v>
      </c>
      <c r="CR8" s="777">
        <v>5</v>
      </c>
      <c r="CS8" s="777">
        <v>39</v>
      </c>
      <c r="CT8" s="777">
        <v>6</v>
      </c>
      <c r="CU8" s="777">
        <v>3</v>
      </c>
      <c r="CV8" s="777">
        <v>34</v>
      </c>
      <c r="CW8" s="777">
        <v>0</v>
      </c>
      <c r="CX8" s="777">
        <v>0</v>
      </c>
      <c r="CY8" s="777">
        <v>0</v>
      </c>
      <c r="CZ8" s="777">
        <v>328</v>
      </c>
      <c r="DA8" s="777">
        <v>579</v>
      </c>
      <c r="DB8" s="777">
        <v>749</v>
      </c>
      <c r="DC8" s="777">
        <v>144</v>
      </c>
      <c r="DD8" s="777">
        <v>331</v>
      </c>
      <c r="DE8" s="777">
        <v>1</v>
      </c>
      <c r="DF8" s="777">
        <v>2</v>
      </c>
      <c r="DG8" s="777">
        <v>1</v>
      </c>
      <c r="DH8" s="777">
        <v>0</v>
      </c>
      <c r="DI8" s="777">
        <v>1</v>
      </c>
      <c r="DJ8" s="777">
        <v>4</v>
      </c>
      <c r="DK8" s="777">
        <v>3</v>
      </c>
      <c r="DL8" s="777">
        <v>29</v>
      </c>
      <c r="DM8" s="777">
        <v>315</v>
      </c>
      <c r="DN8" s="777">
        <v>251</v>
      </c>
      <c r="DO8" s="777">
        <v>3</v>
      </c>
      <c r="DP8" s="777">
        <v>3</v>
      </c>
      <c r="DQ8" s="777">
        <v>4</v>
      </c>
      <c r="DR8" s="777">
        <v>13</v>
      </c>
      <c r="DS8" s="777">
        <v>10</v>
      </c>
      <c r="DT8" s="777">
        <v>1</v>
      </c>
      <c r="DU8" s="777">
        <v>2</v>
      </c>
      <c r="DV8" s="777">
        <v>0</v>
      </c>
      <c r="DW8" s="777">
        <v>0</v>
      </c>
      <c r="DX8" s="777">
        <v>2</v>
      </c>
      <c r="DY8" s="777">
        <v>41</v>
      </c>
      <c r="DZ8" s="777">
        <v>19</v>
      </c>
      <c r="EA8" s="777">
        <v>4</v>
      </c>
      <c r="EB8" s="777">
        <v>6</v>
      </c>
      <c r="EC8" s="777">
        <v>10</v>
      </c>
      <c r="ED8" s="777">
        <v>5</v>
      </c>
      <c r="EE8" s="777">
        <v>62</v>
      </c>
      <c r="EF8" s="777">
        <v>2</v>
      </c>
      <c r="EG8" s="777">
        <v>0</v>
      </c>
      <c r="EH8" s="777">
        <v>0</v>
      </c>
      <c r="EI8" s="777">
        <v>0</v>
      </c>
      <c r="EJ8" s="777">
        <v>0</v>
      </c>
      <c r="EK8" s="777">
        <v>0</v>
      </c>
      <c r="EL8" s="777">
        <v>0</v>
      </c>
      <c r="EM8" s="777">
        <v>0</v>
      </c>
      <c r="EN8" s="777">
        <v>0</v>
      </c>
      <c r="EO8" s="777">
        <v>0</v>
      </c>
      <c r="EP8" s="777">
        <v>0</v>
      </c>
      <c r="EQ8" s="777">
        <v>0</v>
      </c>
      <c r="ER8" s="777">
        <v>0</v>
      </c>
      <c r="ES8" s="777">
        <v>0</v>
      </c>
      <c r="ET8" s="777">
        <v>0</v>
      </c>
      <c r="EU8" s="777">
        <v>0</v>
      </c>
      <c r="EV8" s="777">
        <v>0</v>
      </c>
      <c r="EW8" s="777">
        <v>0</v>
      </c>
      <c r="EX8" s="777">
        <v>132</v>
      </c>
      <c r="EY8" s="777">
        <v>0</v>
      </c>
      <c r="EZ8" s="777">
        <v>46</v>
      </c>
      <c r="FA8" s="777">
        <v>206</v>
      </c>
      <c r="FB8" s="777">
        <v>3</v>
      </c>
      <c r="FC8" s="777">
        <v>2</v>
      </c>
      <c r="FD8" s="777">
        <v>0</v>
      </c>
      <c r="FE8" s="777">
        <v>142</v>
      </c>
      <c r="FF8" s="777">
        <v>3</v>
      </c>
      <c r="FG8" s="777">
        <v>0</v>
      </c>
      <c r="FH8" s="777">
        <v>0</v>
      </c>
      <c r="FI8" s="777">
        <v>0</v>
      </c>
      <c r="FJ8" s="777">
        <v>0</v>
      </c>
      <c r="FK8" s="777">
        <v>5</v>
      </c>
      <c r="FL8" s="777">
        <v>0</v>
      </c>
      <c r="FM8" s="777">
        <v>65</v>
      </c>
      <c r="FN8" s="777">
        <v>7</v>
      </c>
      <c r="FO8" s="777">
        <v>1</v>
      </c>
      <c r="FP8" s="777">
        <v>7</v>
      </c>
      <c r="FQ8" s="777">
        <v>0</v>
      </c>
      <c r="FR8" s="777">
        <v>0</v>
      </c>
      <c r="FS8" s="777">
        <v>0</v>
      </c>
      <c r="FT8" s="777">
        <v>5</v>
      </c>
      <c r="FU8" s="777">
        <v>0</v>
      </c>
      <c r="FV8" s="777">
        <v>0</v>
      </c>
      <c r="FW8" s="777">
        <v>0</v>
      </c>
      <c r="FX8" s="777">
        <v>0</v>
      </c>
      <c r="FY8" s="777">
        <v>0</v>
      </c>
      <c r="FZ8" s="777">
        <v>3</v>
      </c>
      <c r="GA8" s="777">
        <v>0</v>
      </c>
      <c r="GB8" s="777">
        <v>17</v>
      </c>
      <c r="GC8" s="777">
        <v>12</v>
      </c>
      <c r="GD8" s="777">
        <v>26</v>
      </c>
      <c r="GE8" s="777">
        <v>4</v>
      </c>
      <c r="GF8" s="777">
        <v>5</v>
      </c>
      <c r="GG8" s="777">
        <v>3</v>
      </c>
      <c r="GH8" s="777">
        <v>6</v>
      </c>
      <c r="GI8" s="777"/>
      <c r="GJ8" s="777">
        <v>0</v>
      </c>
      <c r="GK8" s="777">
        <v>0</v>
      </c>
      <c r="GL8" s="777">
        <v>0</v>
      </c>
      <c r="GM8" s="777">
        <v>0</v>
      </c>
      <c r="GN8" s="777">
        <v>0</v>
      </c>
      <c r="GO8" s="777">
        <v>0</v>
      </c>
      <c r="GP8" s="777">
        <v>0</v>
      </c>
      <c r="GQ8" s="777">
        <v>0</v>
      </c>
      <c r="GR8" s="777">
        <v>0</v>
      </c>
      <c r="GS8" s="777">
        <v>0</v>
      </c>
      <c r="GT8" s="777">
        <v>1</v>
      </c>
      <c r="GU8" s="777">
        <v>179</v>
      </c>
      <c r="GV8" s="777">
        <v>4</v>
      </c>
      <c r="GW8" s="777">
        <v>14</v>
      </c>
      <c r="GX8" s="777">
        <v>0</v>
      </c>
      <c r="GY8" s="777">
        <v>4</v>
      </c>
      <c r="GZ8" s="777">
        <v>1</v>
      </c>
      <c r="HA8" s="777">
        <v>54</v>
      </c>
      <c r="HB8" s="777">
        <v>25</v>
      </c>
      <c r="HC8" s="777">
        <v>6</v>
      </c>
      <c r="HD8" s="777">
        <v>3</v>
      </c>
      <c r="HE8" s="777">
        <v>0</v>
      </c>
      <c r="HF8" s="777">
        <v>0</v>
      </c>
      <c r="HG8" s="777">
        <v>0</v>
      </c>
      <c r="HH8" s="777">
        <v>0</v>
      </c>
      <c r="HI8" s="777">
        <v>0</v>
      </c>
      <c r="HJ8" s="777">
        <v>88</v>
      </c>
      <c r="HK8" s="777">
        <v>141</v>
      </c>
      <c r="HL8" s="777">
        <v>296</v>
      </c>
      <c r="HM8" s="777">
        <v>574</v>
      </c>
      <c r="HN8" s="777">
        <v>729</v>
      </c>
      <c r="HO8" s="777">
        <f t="shared" si="0"/>
        <v>1469</v>
      </c>
      <c r="HP8" s="777">
        <v>422</v>
      </c>
      <c r="HQ8" s="777">
        <v>768</v>
      </c>
      <c r="HR8" s="777">
        <v>440</v>
      </c>
      <c r="HS8" s="777">
        <v>88</v>
      </c>
      <c r="HT8" s="777">
        <v>143</v>
      </c>
      <c r="HU8" s="777">
        <v>354</v>
      </c>
      <c r="HV8" s="777">
        <v>574</v>
      </c>
      <c r="HW8" s="777">
        <v>734</v>
      </c>
      <c r="HX8" s="777">
        <f t="shared" si="1"/>
        <v>1480</v>
      </c>
      <c r="HY8" s="777">
        <v>455</v>
      </c>
      <c r="HZ8" s="777">
        <v>768</v>
      </c>
      <c r="IA8" s="777">
        <v>440</v>
      </c>
    </row>
    <row r="9" spans="1:235" x14ac:dyDescent="0.2">
      <c r="A9" s="785" t="s">
        <v>302</v>
      </c>
      <c r="B9" s="777">
        <v>2</v>
      </c>
      <c r="C9" s="777">
        <v>1</v>
      </c>
      <c r="D9" s="777">
        <v>9</v>
      </c>
      <c r="E9" s="778">
        <v>52</v>
      </c>
      <c r="F9" s="777">
        <v>12</v>
      </c>
      <c r="G9" s="777">
        <v>11</v>
      </c>
      <c r="H9" s="777">
        <v>4</v>
      </c>
      <c r="I9" s="777">
        <v>0</v>
      </c>
      <c r="J9" s="777">
        <v>0</v>
      </c>
      <c r="K9" s="777">
        <v>0</v>
      </c>
      <c r="L9" s="777">
        <v>0</v>
      </c>
      <c r="M9" s="777">
        <v>0</v>
      </c>
      <c r="N9" s="778">
        <v>0</v>
      </c>
      <c r="O9" s="777">
        <v>0</v>
      </c>
      <c r="P9" s="777">
        <v>0</v>
      </c>
      <c r="Q9" s="777">
        <v>0</v>
      </c>
      <c r="R9" s="777">
        <v>0</v>
      </c>
      <c r="S9" s="777">
        <v>0</v>
      </c>
      <c r="T9" s="777">
        <v>0</v>
      </c>
      <c r="U9" s="777">
        <v>0</v>
      </c>
      <c r="V9" s="777">
        <v>0</v>
      </c>
      <c r="W9" s="777">
        <v>0</v>
      </c>
      <c r="X9" s="777">
        <v>0</v>
      </c>
      <c r="Y9" s="777">
        <v>0</v>
      </c>
      <c r="Z9" s="777">
        <v>0</v>
      </c>
      <c r="AA9" s="777">
        <v>0</v>
      </c>
      <c r="AB9" s="777">
        <v>0</v>
      </c>
      <c r="AC9" s="777">
        <v>0</v>
      </c>
      <c r="AD9" s="777">
        <v>0</v>
      </c>
      <c r="AE9" s="777">
        <v>0</v>
      </c>
      <c r="AF9" s="777">
        <v>0</v>
      </c>
      <c r="AG9" s="777">
        <v>0</v>
      </c>
      <c r="AH9" s="777">
        <v>0</v>
      </c>
      <c r="AI9" s="777">
        <v>0</v>
      </c>
      <c r="AJ9" s="777">
        <v>0</v>
      </c>
      <c r="AK9" s="777">
        <v>0</v>
      </c>
      <c r="AL9" s="777">
        <v>0</v>
      </c>
      <c r="AM9" s="777">
        <v>0</v>
      </c>
      <c r="AN9" s="777">
        <v>0</v>
      </c>
      <c r="AO9" s="777">
        <v>15</v>
      </c>
      <c r="AP9" s="777">
        <v>0</v>
      </c>
      <c r="AQ9" s="777">
        <v>0</v>
      </c>
      <c r="AR9" s="777">
        <v>0</v>
      </c>
      <c r="AS9" s="777">
        <v>0</v>
      </c>
      <c r="AT9" s="777">
        <v>0</v>
      </c>
      <c r="AU9" s="777">
        <v>0</v>
      </c>
      <c r="AV9" s="777">
        <v>0</v>
      </c>
      <c r="AW9" s="777">
        <v>0</v>
      </c>
      <c r="AX9" s="777">
        <v>0</v>
      </c>
      <c r="AY9" s="777">
        <v>0</v>
      </c>
      <c r="AZ9" s="777">
        <v>14</v>
      </c>
      <c r="BA9" s="777">
        <v>2</v>
      </c>
      <c r="BB9" s="777">
        <v>0</v>
      </c>
      <c r="BC9" s="777">
        <v>0</v>
      </c>
      <c r="BD9" s="777">
        <v>0</v>
      </c>
      <c r="BE9" s="777">
        <v>0</v>
      </c>
      <c r="BF9" s="777">
        <v>0</v>
      </c>
      <c r="BG9" s="777">
        <v>0</v>
      </c>
      <c r="BH9" s="777">
        <v>0</v>
      </c>
      <c r="BI9" s="777">
        <v>0</v>
      </c>
      <c r="BJ9" s="777">
        <v>0</v>
      </c>
      <c r="BK9" s="777">
        <v>0</v>
      </c>
      <c r="BL9" s="777">
        <v>0</v>
      </c>
      <c r="BM9" s="777">
        <v>0</v>
      </c>
      <c r="BN9" s="777">
        <v>0</v>
      </c>
      <c r="BO9" s="777">
        <v>0</v>
      </c>
      <c r="BP9" s="777">
        <v>0</v>
      </c>
      <c r="BQ9" s="777">
        <v>0</v>
      </c>
      <c r="BR9" s="777">
        <v>0</v>
      </c>
      <c r="BS9" s="777">
        <v>0</v>
      </c>
      <c r="BT9" s="777">
        <v>0</v>
      </c>
      <c r="BU9" s="777">
        <v>0</v>
      </c>
      <c r="BV9" s="777">
        <v>0</v>
      </c>
      <c r="BW9" s="777">
        <v>0</v>
      </c>
      <c r="BX9" s="777">
        <v>0</v>
      </c>
      <c r="BY9" s="777">
        <v>0</v>
      </c>
      <c r="BZ9" s="777">
        <v>0</v>
      </c>
      <c r="CA9" s="777">
        <v>0</v>
      </c>
      <c r="CB9" s="777">
        <v>0</v>
      </c>
      <c r="CC9" s="777">
        <v>0</v>
      </c>
      <c r="CD9" s="777">
        <v>0</v>
      </c>
      <c r="CE9" s="777">
        <v>2</v>
      </c>
      <c r="CF9" s="777">
        <v>0</v>
      </c>
      <c r="CG9" s="777">
        <v>0</v>
      </c>
      <c r="CH9" s="777">
        <v>0</v>
      </c>
      <c r="CI9" s="777">
        <v>0</v>
      </c>
      <c r="CJ9" s="777">
        <v>0</v>
      </c>
      <c r="CK9" s="777">
        <v>0</v>
      </c>
      <c r="CL9" s="777">
        <v>0</v>
      </c>
      <c r="CM9" s="777">
        <v>0</v>
      </c>
      <c r="CN9" s="777">
        <v>5</v>
      </c>
      <c r="CO9" s="777">
        <v>15</v>
      </c>
      <c r="CP9" s="777">
        <v>11</v>
      </c>
      <c r="CQ9" s="777">
        <v>12376</v>
      </c>
      <c r="CR9" s="777">
        <v>8</v>
      </c>
      <c r="CS9" s="777">
        <v>10</v>
      </c>
      <c r="CT9" s="777">
        <v>2</v>
      </c>
      <c r="CU9" s="777">
        <v>0</v>
      </c>
      <c r="CV9" s="777">
        <v>2</v>
      </c>
      <c r="CW9" s="777">
        <v>0</v>
      </c>
      <c r="CX9" s="777">
        <v>0</v>
      </c>
      <c r="CY9" s="777">
        <v>0</v>
      </c>
      <c r="CZ9" s="777">
        <v>7</v>
      </c>
      <c r="DA9" s="777">
        <v>76</v>
      </c>
      <c r="DB9" s="777">
        <v>135</v>
      </c>
      <c r="DC9" s="777">
        <v>51</v>
      </c>
      <c r="DD9" s="777">
        <v>64</v>
      </c>
      <c r="DE9" s="777">
        <v>0</v>
      </c>
      <c r="DF9" s="777">
        <v>3</v>
      </c>
      <c r="DG9" s="777">
        <v>0</v>
      </c>
      <c r="DH9" s="777">
        <v>3</v>
      </c>
      <c r="DI9" s="777">
        <v>3</v>
      </c>
      <c r="DJ9" s="777">
        <v>2</v>
      </c>
      <c r="DK9" s="777">
        <v>3</v>
      </c>
      <c r="DL9" s="777">
        <v>1</v>
      </c>
      <c r="DM9" s="777">
        <v>7</v>
      </c>
      <c r="DN9" s="777">
        <v>27</v>
      </c>
      <c r="DO9" s="777">
        <v>0</v>
      </c>
      <c r="DP9" s="777">
        <v>0</v>
      </c>
      <c r="DQ9" s="777">
        <v>0</v>
      </c>
      <c r="DR9" s="777">
        <v>0</v>
      </c>
      <c r="DS9" s="777">
        <v>2</v>
      </c>
      <c r="DT9" s="777">
        <v>3</v>
      </c>
      <c r="DU9" s="777">
        <v>0</v>
      </c>
      <c r="DV9" s="777">
        <v>0</v>
      </c>
      <c r="DW9" s="777">
        <v>0</v>
      </c>
      <c r="DX9" s="777">
        <v>4</v>
      </c>
      <c r="DY9" s="777">
        <v>6</v>
      </c>
      <c r="DZ9" s="777">
        <v>7</v>
      </c>
      <c r="EA9" s="777">
        <v>2</v>
      </c>
      <c r="EB9" s="777">
        <v>15</v>
      </c>
      <c r="EC9" s="777">
        <v>0</v>
      </c>
      <c r="ED9" s="777">
        <v>0</v>
      </c>
      <c r="EE9" s="777">
        <v>8</v>
      </c>
      <c r="EF9" s="777">
        <v>0</v>
      </c>
      <c r="EG9" s="777">
        <v>0</v>
      </c>
      <c r="EH9" s="777">
        <v>0</v>
      </c>
      <c r="EI9" s="777">
        <v>0</v>
      </c>
      <c r="EJ9" s="777">
        <v>0</v>
      </c>
      <c r="EK9" s="777">
        <v>0</v>
      </c>
      <c r="EL9" s="777">
        <v>0</v>
      </c>
      <c r="EM9" s="777">
        <v>0</v>
      </c>
      <c r="EN9" s="777">
        <v>0</v>
      </c>
      <c r="EO9" s="777">
        <v>0</v>
      </c>
      <c r="EP9" s="777">
        <v>0</v>
      </c>
      <c r="EQ9" s="777">
        <v>0</v>
      </c>
      <c r="ER9" s="777">
        <v>0</v>
      </c>
      <c r="ES9" s="777">
        <v>0</v>
      </c>
      <c r="ET9" s="777">
        <v>0</v>
      </c>
      <c r="EU9" s="777">
        <v>0</v>
      </c>
      <c r="EV9" s="777">
        <v>0</v>
      </c>
      <c r="EW9" s="777">
        <v>0</v>
      </c>
      <c r="EX9" s="777">
        <v>0</v>
      </c>
      <c r="EY9" s="777">
        <v>0</v>
      </c>
      <c r="EZ9" s="777">
        <v>0</v>
      </c>
      <c r="FA9" s="777">
        <v>3</v>
      </c>
      <c r="FB9" s="777">
        <v>0</v>
      </c>
      <c r="FC9" s="777">
        <v>0</v>
      </c>
      <c r="FD9" s="777">
        <v>0</v>
      </c>
      <c r="FE9" s="777">
        <v>0</v>
      </c>
      <c r="FF9" s="777">
        <v>0</v>
      </c>
      <c r="FG9" s="777">
        <v>0</v>
      </c>
      <c r="FH9" s="777">
        <v>0</v>
      </c>
      <c r="FI9" s="777">
        <v>0</v>
      </c>
      <c r="FJ9" s="777">
        <v>0</v>
      </c>
      <c r="FK9" s="777">
        <v>1</v>
      </c>
      <c r="FL9" s="777">
        <v>0</v>
      </c>
      <c r="FM9" s="777">
        <v>0</v>
      </c>
      <c r="FN9" s="777">
        <v>0</v>
      </c>
      <c r="FO9" s="777">
        <v>1</v>
      </c>
      <c r="FP9" s="777">
        <v>1</v>
      </c>
      <c r="FQ9" s="777">
        <v>0</v>
      </c>
      <c r="FR9" s="777">
        <v>0</v>
      </c>
      <c r="FS9" s="777">
        <v>0</v>
      </c>
      <c r="FT9" s="777">
        <v>0</v>
      </c>
      <c r="FU9" s="777">
        <v>0</v>
      </c>
      <c r="FV9" s="777">
        <v>0</v>
      </c>
      <c r="FW9" s="777">
        <v>0</v>
      </c>
      <c r="FX9" s="777">
        <v>0</v>
      </c>
      <c r="FY9" s="777">
        <v>0</v>
      </c>
      <c r="FZ9" s="777">
        <v>3</v>
      </c>
      <c r="GA9" s="777">
        <v>0</v>
      </c>
      <c r="GB9" s="777">
        <v>1</v>
      </c>
      <c r="GC9" s="777">
        <v>4</v>
      </c>
      <c r="GD9" s="777">
        <v>21</v>
      </c>
      <c r="GE9" s="777">
        <v>2</v>
      </c>
      <c r="GF9" s="777">
        <v>1</v>
      </c>
      <c r="GG9" s="777">
        <v>0</v>
      </c>
      <c r="GH9" s="777">
        <v>0</v>
      </c>
      <c r="GI9" s="777"/>
      <c r="GJ9" s="777">
        <v>0</v>
      </c>
      <c r="GK9" s="777">
        <v>0</v>
      </c>
      <c r="GL9" s="777">
        <v>0</v>
      </c>
      <c r="GM9" s="777">
        <v>0</v>
      </c>
      <c r="GN9" s="777">
        <v>0</v>
      </c>
      <c r="GO9" s="777">
        <v>0</v>
      </c>
      <c r="GP9" s="777">
        <v>0</v>
      </c>
      <c r="GQ9" s="777">
        <v>0</v>
      </c>
      <c r="GR9" s="777">
        <v>0</v>
      </c>
      <c r="GS9" s="777">
        <v>0</v>
      </c>
      <c r="GT9" s="777">
        <v>0</v>
      </c>
      <c r="GU9" s="777">
        <v>24</v>
      </c>
      <c r="GV9" s="777">
        <v>3</v>
      </c>
      <c r="GW9" s="777">
        <v>14</v>
      </c>
      <c r="GX9" s="777">
        <v>1</v>
      </c>
      <c r="GY9" s="777">
        <v>0</v>
      </c>
      <c r="GZ9" s="777">
        <v>0</v>
      </c>
      <c r="HA9" s="777">
        <v>6</v>
      </c>
      <c r="HB9" s="777">
        <v>27</v>
      </c>
      <c r="HC9" s="777">
        <v>6</v>
      </c>
      <c r="HD9" s="777">
        <v>0</v>
      </c>
      <c r="HE9" s="777">
        <v>0</v>
      </c>
      <c r="HF9" s="777">
        <v>0</v>
      </c>
      <c r="HG9" s="777">
        <v>0</v>
      </c>
      <c r="HH9" s="777">
        <v>0</v>
      </c>
      <c r="HI9" s="777">
        <v>0</v>
      </c>
      <c r="HJ9" s="777">
        <v>23</v>
      </c>
      <c r="HK9" s="777">
        <v>48</v>
      </c>
      <c r="HL9" s="777">
        <v>31</v>
      </c>
      <c r="HM9" s="777">
        <v>12432</v>
      </c>
      <c r="HN9" s="777">
        <v>127</v>
      </c>
      <c r="HO9" s="777">
        <f t="shared" si="0"/>
        <v>181</v>
      </c>
      <c r="HP9" s="777">
        <v>58</v>
      </c>
      <c r="HQ9" s="777">
        <v>80</v>
      </c>
      <c r="HR9" s="777">
        <v>30</v>
      </c>
      <c r="HS9" s="777">
        <v>25</v>
      </c>
      <c r="HT9" s="777">
        <v>49</v>
      </c>
      <c r="HU9" s="777">
        <v>40</v>
      </c>
      <c r="HV9" s="777">
        <v>12484</v>
      </c>
      <c r="HW9" s="777">
        <v>139</v>
      </c>
      <c r="HX9" s="777">
        <f t="shared" si="1"/>
        <v>192</v>
      </c>
      <c r="HY9" s="777">
        <v>62</v>
      </c>
      <c r="HZ9" s="777">
        <v>80</v>
      </c>
      <c r="IA9" s="777">
        <v>30</v>
      </c>
    </row>
    <row r="10" spans="1:235" s="782" customFormat="1" x14ac:dyDescent="0.2">
      <c r="A10" s="765" t="s">
        <v>303</v>
      </c>
      <c r="B10" s="781">
        <v>266367</v>
      </c>
      <c r="C10" s="781">
        <f>SUM(C5:C9)</f>
        <v>272811</v>
      </c>
      <c r="D10" s="781">
        <v>246745</v>
      </c>
      <c r="E10" s="781">
        <v>290148</v>
      </c>
      <c r="F10" s="781">
        <v>284103</v>
      </c>
      <c r="G10" s="781">
        <v>258149</v>
      </c>
      <c r="H10" s="781">
        <v>198532</v>
      </c>
      <c r="I10" s="781">
        <v>213267</v>
      </c>
      <c r="J10" s="781">
        <v>222092</v>
      </c>
      <c r="K10" s="781">
        <v>1933</v>
      </c>
      <c r="L10" s="781">
        <f>SUM(L5:L9)</f>
        <v>1768</v>
      </c>
      <c r="M10" s="781">
        <v>2309</v>
      </c>
      <c r="N10" s="781">
        <v>1948</v>
      </c>
      <c r="O10" s="781">
        <v>4593</v>
      </c>
      <c r="P10" s="781">
        <v>8817</v>
      </c>
      <c r="Q10" s="781">
        <v>10519</v>
      </c>
      <c r="R10" s="781">
        <v>10767</v>
      </c>
      <c r="S10" s="781">
        <v>13470</v>
      </c>
      <c r="T10" s="781">
        <v>6</v>
      </c>
      <c r="U10" s="781">
        <f>SUM(U5:U9)</f>
        <v>3</v>
      </c>
      <c r="V10" s="781">
        <v>1</v>
      </c>
      <c r="W10" s="781">
        <v>0</v>
      </c>
      <c r="X10" s="781">
        <v>13</v>
      </c>
      <c r="Y10" s="781">
        <v>74</v>
      </c>
      <c r="Z10" s="781">
        <v>137</v>
      </c>
      <c r="AA10" s="781">
        <v>263</v>
      </c>
      <c r="AB10" s="781">
        <v>361</v>
      </c>
      <c r="AC10" s="781">
        <v>575</v>
      </c>
      <c r="AD10" s="781">
        <f>SUM(AD5:AD9)</f>
        <v>1035</v>
      </c>
      <c r="AE10" s="781">
        <v>1753</v>
      </c>
      <c r="AF10" s="781">
        <v>2906</v>
      </c>
      <c r="AG10" s="781">
        <v>1290</v>
      </c>
      <c r="AH10" s="781">
        <v>1231</v>
      </c>
      <c r="AI10" s="781">
        <v>957</v>
      </c>
      <c r="AJ10" s="781">
        <v>308</v>
      </c>
      <c r="AK10" s="781">
        <v>446</v>
      </c>
      <c r="AL10" s="781">
        <v>3231</v>
      </c>
      <c r="AM10" s="781">
        <f>SUM(AM5:AM9)</f>
        <v>3523</v>
      </c>
      <c r="AN10" s="781">
        <v>2068</v>
      </c>
      <c r="AO10" s="781">
        <v>1206</v>
      </c>
      <c r="AP10" s="781">
        <v>490</v>
      </c>
      <c r="AQ10" s="781">
        <v>882</v>
      </c>
      <c r="AR10" s="781">
        <v>796</v>
      </c>
      <c r="AS10" s="781">
        <v>1277</v>
      </c>
      <c r="AT10" s="781">
        <v>1345</v>
      </c>
      <c r="AU10" s="781">
        <v>81735</v>
      </c>
      <c r="AV10" s="781">
        <f>SUM(AV5:AV9)</f>
        <v>107194</v>
      </c>
      <c r="AW10" s="781">
        <v>148840</v>
      </c>
      <c r="AX10" s="781">
        <v>201422</v>
      </c>
      <c r="AY10" s="781">
        <v>197425</v>
      </c>
      <c r="AZ10" s="781">
        <v>170800</v>
      </c>
      <c r="BA10" s="781">
        <v>177914</v>
      </c>
      <c r="BB10" s="781">
        <v>156665</v>
      </c>
      <c r="BC10" s="781">
        <v>192902</v>
      </c>
      <c r="BD10" s="781">
        <v>78</v>
      </c>
      <c r="BE10" s="781">
        <f>SUM(BE5:BE9)</f>
        <v>112</v>
      </c>
      <c r="BF10" s="781">
        <v>175</v>
      </c>
      <c r="BG10" s="781">
        <v>205</v>
      </c>
      <c r="BH10" s="781">
        <v>291</v>
      </c>
      <c r="BI10" s="781">
        <v>352</v>
      </c>
      <c r="BJ10" s="781">
        <v>400</v>
      </c>
      <c r="BK10" s="781">
        <v>999</v>
      </c>
      <c r="BL10" s="781">
        <v>1779</v>
      </c>
      <c r="BM10" s="781">
        <v>342</v>
      </c>
      <c r="BN10" s="781">
        <f>SUM(BN5:BN9)</f>
        <v>414</v>
      </c>
      <c r="BO10" s="781">
        <v>525</v>
      </c>
      <c r="BP10" s="781">
        <v>141</v>
      </c>
      <c r="BQ10" s="781">
        <v>928</v>
      </c>
      <c r="BR10" s="781">
        <v>2465</v>
      </c>
      <c r="BS10" s="781">
        <v>3701</v>
      </c>
      <c r="BT10" s="781">
        <v>5464</v>
      </c>
      <c r="BU10" s="781">
        <v>10466</v>
      </c>
      <c r="BV10" s="781">
        <v>176</v>
      </c>
      <c r="BW10" s="781">
        <f>SUM(BW5:BW9)</f>
        <v>632</v>
      </c>
      <c r="BX10" s="781">
        <v>1269</v>
      </c>
      <c r="BY10" s="781">
        <v>1429</v>
      </c>
      <c r="BZ10" s="781">
        <v>2068</v>
      </c>
      <c r="CA10" s="781">
        <v>1011</v>
      </c>
      <c r="CB10" s="781">
        <v>420</v>
      </c>
      <c r="CC10" s="781">
        <v>1094</v>
      </c>
      <c r="CD10" s="781">
        <v>2300</v>
      </c>
      <c r="CE10" s="781">
        <v>258</v>
      </c>
      <c r="CF10" s="781">
        <f>SUM(CF5:CF9)</f>
        <v>308</v>
      </c>
      <c r="CG10" s="781">
        <v>697</v>
      </c>
      <c r="CH10" s="781">
        <v>1441</v>
      </c>
      <c r="CI10" s="781">
        <v>1585</v>
      </c>
      <c r="CJ10" s="781">
        <v>4173</v>
      </c>
      <c r="CK10" s="781">
        <v>7980</v>
      </c>
      <c r="CL10" s="781">
        <v>10864</v>
      </c>
      <c r="CM10" s="781">
        <v>14363</v>
      </c>
      <c r="CN10" s="781">
        <v>133</v>
      </c>
      <c r="CO10" s="781">
        <f>SUM(CO5:CO9)</f>
        <v>154</v>
      </c>
      <c r="CP10" s="781">
        <v>198</v>
      </c>
      <c r="CQ10" s="781">
        <v>12746</v>
      </c>
      <c r="CR10" s="781">
        <v>767</v>
      </c>
      <c r="CS10" s="781">
        <v>871</v>
      </c>
      <c r="CT10" s="781">
        <v>1438</v>
      </c>
      <c r="CU10" s="781">
        <v>1144</v>
      </c>
      <c r="CV10" s="781">
        <v>1575</v>
      </c>
      <c r="CW10" s="781">
        <v>2758</v>
      </c>
      <c r="CX10" s="781">
        <f>SUM(CX5:CX9)</f>
        <v>4957</v>
      </c>
      <c r="CY10" s="781">
        <v>13742</v>
      </c>
      <c r="CZ10" s="781">
        <v>38025</v>
      </c>
      <c r="DA10" s="781">
        <v>72946</v>
      </c>
      <c r="DB10" s="781">
        <v>162383</v>
      </c>
      <c r="DC10" s="781">
        <v>264621</v>
      </c>
      <c r="DD10" s="781">
        <v>273967</v>
      </c>
      <c r="DE10" s="781">
        <v>358116</v>
      </c>
      <c r="DF10" s="781">
        <v>2703</v>
      </c>
      <c r="DG10" s="781">
        <f>SUM(DG5:DG9)</f>
        <v>2308</v>
      </c>
      <c r="DH10" s="781">
        <v>1876</v>
      </c>
      <c r="DI10" s="781">
        <v>1774</v>
      </c>
      <c r="DJ10" s="781">
        <v>2665</v>
      </c>
      <c r="DK10" s="781">
        <v>19917</v>
      </c>
      <c r="DL10" s="781">
        <v>95833</v>
      </c>
      <c r="DM10" s="781">
        <v>175387</v>
      </c>
      <c r="DN10" s="781">
        <v>238008</v>
      </c>
      <c r="DO10" s="781">
        <v>2371</v>
      </c>
      <c r="DP10" s="781">
        <f>SUM(DP5:DP9)</f>
        <v>2750</v>
      </c>
      <c r="DQ10" s="781">
        <v>6197</v>
      </c>
      <c r="DR10" s="781">
        <v>7123</v>
      </c>
      <c r="DS10" s="781">
        <v>8579</v>
      </c>
      <c r="DT10" s="781">
        <v>8711</v>
      </c>
      <c r="DU10" s="781">
        <v>11708</v>
      </c>
      <c r="DV10" s="781">
        <v>14736</v>
      </c>
      <c r="DW10" s="781">
        <v>26818</v>
      </c>
      <c r="DX10" s="781">
        <v>13735</v>
      </c>
      <c r="DY10" s="781">
        <f>SUM(DY5:DY9)</f>
        <v>19270</v>
      </c>
      <c r="DZ10" s="781">
        <v>34501</v>
      </c>
      <c r="EA10" s="781">
        <v>46049</v>
      </c>
      <c r="EB10" s="781">
        <v>48572</v>
      </c>
      <c r="EC10" s="781">
        <v>52875</v>
      </c>
      <c r="ED10" s="781">
        <v>72334</v>
      </c>
      <c r="EE10" s="781">
        <v>89283</v>
      </c>
      <c r="EF10" s="781">
        <v>128557</v>
      </c>
      <c r="EG10" s="781">
        <v>10067</v>
      </c>
      <c r="EH10" s="781">
        <f>SUM(EH5:EH9)</f>
        <v>6045</v>
      </c>
      <c r="EI10" s="781">
        <v>3688</v>
      </c>
      <c r="EJ10" s="781">
        <v>5531</v>
      </c>
      <c r="EK10" s="781">
        <v>7932</v>
      </c>
      <c r="EL10" s="781">
        <v>9605</v>
      </c>
      <c r="EM10" s="781">
        <v>12788</v>
      </c>
      <c r="EN10" s="781">
        <v>14236</v>
      </c>
      <c r="EO10" s="781">
        <v>20985</v>
      </c>
      <c r="EP10" s="781">
        <v>1358</v>
      </c>
      <c r="EQ10" s="781">
        <f>SUM(EQ5:EQ9)</f>
        <v>1593</v>
      </c>
      <c r="ER10" s="781">
        <v>1915</v>
      </c>
      <c r="ES10" s="781">
        <v>1749</v>
      </c>
      <c r="ET10" s="781">
        <v>1264</v>
      </c>
      <c r="EU10" s="781">
        <v>1664</v>
      </c>
      <c r="EV10" s="781">
        <v>4857</v>
      </c>
      <c r="EW10" s="781">
        <v>16648</v>
      </c>
      <c r="EX10" s="781">
        <v>26687</v>
      </c>
      <c r="EY10" s="781">
        <v>388</v>
      </c>
      <c r="EZ10" s="781">
        <f>SUM(EZ5:EZ9)</f>
        <v>3315</v>
      </c>
      <c r="FA10" s="781">
        <v>15733</v>
      </c>
      <c r="FB10" s="781">
        <v>27149</v>
      </c>
      <c r="FC10" s="781">
        <v>48236</v>
      </c>
      <c r="FD10" s="781">
        <v>78255</v>
      </c>
      <c r="FE10" s="781">
        <v>71858</v>
      </c>
      <c r="FF10" s="781">
        <v>37649</v>
      </c>
      <c r="FG10" s="781">
        <v>17622</v>
      </c>
      <c r="FH10" s="781">
        <v>1265</v>
      </c>
      <c r="FI10" s="781">
        <f>SUM(FI5:FI9)</f>
        <v>2221</v>
      </c>
      <c r="FJ10" s="781">
        <v>6354</v>
      </c>
      <c r="FK10" s="781">
        <v>12266</v>
      </c>
      <c r="FL10" s="781">
        <v>7262</v>
      </c>
      <c r="FM10" s="781">
        <v>5608</v>
      </c>
      <c r="FN10" s="781">
        <v>3163</v>
      </c>
      <c r="FO10" s="781">
        <v>540</v>
      </c>
      <c r="FP10" s="781">
        <v>588</v>
      </c>
      <c r="FQ10" s="781">
        <v>1</v>
      </c>
      <c r="FR10" s="781">
        <f>SUM(FR5:FR9)</f>
        <v>1</v>
      </c>
      <c r="FS10" s="781">
        <v>67</v>
      </c>
      <c r="FT10" s="781">
        <v>88</v>
      </c>
      <c r="FU10" s="781">
        <v>7</v>
      </c>
      <c r="FV10" s="781">
        <v>6</v>
      </c>
      <c r="FW10" s="781">
        <v>1</v>
      </c>
      <c r="FX10" s="781">
        <v>0</v>
      </c>
      <c r="FY10" s="781">
        <v>0</v>
      </c>
      <c r="FZ10" s="781">
        <v>12122</v>
      </c>
      <c r="GA10" s="781">
        <f>SUM(GA5:GA9)</f>
        <v>10169</v>
      </c>
      <c r="GB10" s="781">
        <v>19523</v>
      </c>
      <c r="GC10" s="781">
        <v>23172</v>
      </c>
      <c r="GD10" s="781">
        <v>32915</v>
      </c>
      <c r="GE10" s="781">
        <v>37330</v>
      </c>
      <c r="GF10" s="781">
        <v>27466</v>
      </c>
      <c r="GG10" s="781">
        <v>36109</v>
      </c>
      <c r="GH10" s="781">
        <v>68596</v>
      </c>
      <c r="GI10" s="781">
        <v>5515</v>
      </c>
      <c r="GJ10" s="781">
        <f>SUM(GJ5:GJ9)</f>
        <v>6353</v>
      </c>
      <c r="GK10" s="781">
        <v>14575</v>
      </c>
      <c r="GL10" s="781">
        <v>32634</v>
      </c>
      <c r="GM10" s="781">
        <v>32424</v>
      </c>
      <c r="GN10" s="781">
        <v>31622</v>
      </c>
      <c r="GO10" s="781">
        <v>24368</v>
      </c>
      <c r="GP10" s="781">
        <v>21548</v>
      </c>
      <c r="GQ10" s="781">
        <v>48180</v>
      </c>
      <c r="GR10" s="781">
        <v>1555</v>
      </c>
      <c r="GS10" s="781">
        <f>SUM(GS5:GS9)</f>
        <v>901</v>
      </c>
      <c r="GT10" s="781">
        <v>4740</v>
      </c>
      <c r="GU10" s="781">
        <v>5456</v>
      </c>
      <c r="GV10" s="781">
        <v>4448</v>
      </c>
      <c r="GW10" s="781">
        <v>5165</v>
      </c>
      <c r="GX10" s="781">
        <v>5614</v>
      </c>
      <c r="GY10" s="781">
        <v>8515</v>
      </c>
      <c r="GZ10" s="781">
        <v>21448</v>
      </c>
      <c r="HA10" s="781">
        <v>1225</v>
      </c>
      <c r="HB10" s="781">
        <f>SUM(HB5:HB9)</f>
        <v>988</v>
      </c>
      <c r="HC10" s="781">
        <v>1147</v>
      </c>
      <c r="HD10" s="781">
        <v>695</v>
      </c>
      <c r="HE10" s="781">
        <v>576</v>
      </c>
      <c r="HF10" s="781">
        <v>486</v>
      </c>
      <c r="HG10" s="781">
        <v>527</v>
      </c>
      <c r="HH10" s="781">
        <v>1026</v>
      </c>
      <c r="HI10" s="781">
        <v>1738</v>
      </c>
      <c r="HJ10" s="781">
        <v>143530</v>
      </c>
      <c r="HK10" s="781">
        <v>174881</v>
      </c>
      <c r="HL10" s="781">
        <v>281893</v>
      </c>
      <c r="HM10" s="781">
        <v>425155</v>
      </c>
      <c r="HN10" s="781">
        <v>477276</v>
      </c>
      <c r="HO10" s="781">
        <f t="shared" si="0"/>
        <v>604303</v>
      </c>
      <c r="HP10" s="781">
        <v>799400</v>
      </c>
      <c r="HQ10" s="781">
        <v>878489</v>
      </c>
      <c r="HR10" s="781">
        <v>1196350</v>
      </c>
      <c r="HS10" s="781">
        <v>409897</v>
      </c>
      <c r="HT10" s="781">
        <v>448825</v>
      </c>
      <c r="HU10" s="781">
        <v>528638</v>
      </c>
      <c r="HV10" s="781">
        <v>715303</v>
      </c>
      <c r="HW10" s="781">
        <v>761379</v>
      </c>
      <c r="HX10" s="781">
        <f t="shared" si="1"/>
        <v>862452</v>
      </c>
      <c r="HY10" s="781">
        <v>997932</v>
      </c>
      <c r="HZ10" s="781">
        <v>1091756</v>
      </c>
      <c r="IA10" s="781">
        <v>1418442</v>
      </c>
    </row>
    <row r="11" spans="1:235" x14ac:dyDescent="0.2">
      <c r="B11" s="767"/>
      <c r="C11" s="767"/>
      <c r="D11" s="767"/>
      <c r="E11" s="767"/>
      <c r="F11" s="767"/>
      <c r="G11" s="767"/>
      <c r="H11" s="767"/>
      <c r="I11" s="767"/>
      <c r="J11" s="767"/>
      <c r="K11" s="767"/>
      <c r="L11" s="767"/>
      <c r="M11" s="767"/>
      <c r="N11" s="767"/>
      <c r="O11" s="767"/>
      <c r="P11" s="767"/>
      <c r="Q11" s="767"/>
      <c r="R11" s="767"/>
      <c r="S11" s="767"/>
      <c r="T11" s="767"/>
      <c r="U11" s="767"/>
      <c r="V11" s="767"/>
      <c r="W11" s="767"/>
      <c r="X11" s="767"/>
      <c r="Y11" s="767"/>
      <c r="Z11" s="767"/>
      <c r="AA11" s="767"/>
      <c r="AB11" s="767"/>
      <c r="AC11" s="767"/>
      <c r="AD11" s="767"/>
      <c r="AE11" s="767"/>
      <c r="AF11" s="767"/>
      <c r="AG11" s="767"/>
      <c r="AH11" s="767"/>
      <c r="AI11" s="767"/>
      <c r="AJ11" s="767"/>
      <c r="AK11" s="767"/>
      <c r="AL11" s="767"/>
      <c r="AM11" s="767"/>
      <c r="AN11" s="767"/>
      <c r="AO11" s="767"/>
      <c r="AP11" s="767"/>
      <c r="AQ11" s="767"/>
      <c r="AR11" s="767"/>
      <c r="AS11" s="767"/>
      <c r="AT11" s="767"/>
      <c r="AU11" s="767"/>
      <c r="AV11" s="767"/>
      <c r="AW11" s="767"/>
      <c r="AX11" s="767"/>
      <c r="AY11" s="767"/>
      <c r="AZ11" s="767"/>
      <c r="BA11" s="767"/>
      <c r="BB11" s="767"/>
      <c r="BC11" s="767"/>
      <c r="BD11" s="767"/>
      <c r="BE11" s="767"/>
      <c r="BF11" s="767"/>
      <c r="BG11" s="767"/>
      <c r="BH11" s="767"/>
      <c r="BI11" s="767"/>
      <c r="BJ11" s="767"/>
      <c r="BK11" s="767"/>
      <c r="BL11" s="767"/>
      <c r="BM11" s="767"/>
      <c r="BN11" s="767"/>
      <c r="BO11" s="767"/>
      <c r="BP11" s="767"/>
      <c r="BQ11" s="767"/>
      <c r="BR11" s="767"/>
      <c r="BS11" s="767"/>
      <c r="BT11" s="767"/>
      <c r="BU11" s="767"/>
      <c r="BV11" s="767"/>
      <c r="BW11" s="767"/>
      <c r="BX11" s="767"/>
      <c r="BY11" s="767"/>
      <c r="BZ11" s="767"/>
      <c r="CA11" s="767"/>
      <c r="CB11" s="767"/>
      <c r="CC11" s="767"/>
      <c r="CD11" s="767"/>
      <c r="CE11" s="767"/>
      <c r="CF11" s="767"/>
      <c r="CG11" s="767"/>
      <c r="CH11" s="767"/>
      <c r="CI11" s="767"/>
      <c r="CJ11" s="767"/>
      <c r="CK11" s="767"/>
      <c r="CL11" s="767"/>
      <c r="CM11" s="767"/>
      <c r="CN11" s="767"/>
      <c r="CO11" s="767"/>
      <c r="CP11" s="767"/>
      <c r="CQ11" s="767"/>
      <c r="CR11" s="767"/>
      <c r="CS11" s="767"/>
      <c r="CT11" s="767"/>
      <c r="CU11" s="767"/>
      <c r="CV11" s="767"/>
      <c r="CW11" s="767"/>
      <c r="CX11" s="767"/>
      <c r="CY11" s="767"/>
      <c r="CZ11" s="767"/>
      <c r="DA11" s="767"/>
      <c r="DB11" s="767"/>
      <c r="DC11" s="767"/>
      <c r="DD11" s="767"/>
      <c r="DE11" s="767"/>
      <c r="DF11" s="767"/>
      <c r="DG11" s="767"/>
      <c r="DH11" s="767"/>
      <c r="DI11" s="767"/>
      <c r="DJ11" s="767"/>
      <c r="DK11" s="767"/>
      <c r="DL11" s="767"/>
      <c r="DM11" s="767"/>
      <c r="DN11" s="767"/>
      <c r="DO11" s="767"/>
      <c r="DP11" s="767"/>
      <c r="DQ11" s="767"/>
      <c r="DR11" s="767"/>
      <c r="DS11" s="767"/>
      <c r="DT11" s="767"/>
      <c r="DU11" s="767"/>
      <c r="DV11" s="767"/>
      <c r="DW11" s="767"/>
      <c r="DX11" s="767"/>
      <c r="DY11" s="767"/>
      <c r="DZ11" s="767"/>
      <c r="EA11" s="767"/>
      <c r="EB11" s="767"/>
      <c r="EC11" s="767"/>
      <c r="ED11" s="767"/>
      <c r="EE11" s="767"/>
      <c r="EF11" s="767"/>
      <c r="EG11" s="767"/>
      <c r="EH11" s="767"/>
      <c r="EI11" s="767"/>
      <c r="EJ11" s="767"/>
      <c r="EK11" s="767"/>
      <c r="EL11" s="767"/>
      <c r="EM11" s="767"/>
      <c r="EN11" s="767"/>
      <c r="EO11" s="767"/>
      <c r="EP11" s="767"/>
      <c r="EQ11" s="767"/>
      <c r="ER11" s="767"/>
      <c r="ES11" s="767"/>
      <c r="ET11" s="767"/>
      <c r="EU11" s="767"/>
      <c r="EV11" s="767"/>
      <c r="EW11" s="767"/>
      <c r="EX11" s="767"/>
      <c r="EY11" s="767"/>
      <c r="EZ11" s="767"/>
      <c r="FA11" s="767"/>
      <c r="FB11" s="767"/>
      <c r="FC11" s="767"/>
      <c r="FD11" s="767"/>
      <c r="FE11" s="767"/>
      <c r="FF11" s="767"/>
      <c r="FG11" s="767"/>
      <c r="FH11" s="767"/>
      <c r="FI11" s="767"/>
      <c r="FJ11" s="767"/>
      <c r="FK11" s="767"/>
      <c r="FL11" s="767"/>
      <c r="FM11" s="767"/>
      <c r="FN11" s="767"/>
      <c r="FO11" s="767"/>
      <c r="FP11" s="767"/>
      <c r="FQ11" s="767"/>
      <c r="FR11" s="767"/>
      <c r="FS11" s="767"/>
      <c r="FT11" s="767"/>
      <c r="FU11" s="767"/>
      <c r="FV11" s="767"/>
      <c r="FW11" s="767"/>
      <c r="FX11" s="767"/>
      <c r="FY11" s="767"/>
      <c r="FZ11" s="767"/>
      <c r="GA11" s="767"/>
      <c r="GB11" s="767"/>
      <c r="GC11" s="767"/>
      <c r="GD11" s="767"/>
      <c r="GE11" s="767"/>
      <c r="GF11" s="767"/>
      <c r="GG11" s="767"/>
      <c r="GH11" s="767"/>
      <c r="GI11" s="767"/>
      <c r="GJ11" s="767"/>
      <c r="GK11" s="767"/>
      <c r="GL11" s="767"/>
      <c r="GM11" s="767"/>
      <c r="GN11" s="767"/>
      <c r="GO11" s="767"/>
      <c r="GP11" s="767"/>
      <c r="GQ11" s="767"/>
      <c r="GR11" s="767"/>
      <c r="GS11" s="767"/>
      <c r="GT11" s="767"/>
      <c r="GU11" s="767"/>
      <c r="GV11" s="767"/>
      <c r="GW11" s="767"/>
      <c r="GX11" s="767"/>
      <c r="GY11" s="767"/>
      <c r="GZ11" s="767"/>
      <c r="HA11" s="767"/>
      <c r="HB11" s="767"/>
      <c r="HC11" s="767"/>
      <c r="HD11" s="767"/>
      <c r="HE11" s="767"/>
      <c r="HF11" s="767"/>
      <c r="HG11" s="767"/>
      <c r="HH11" s="767"/>
      <c r="HI11" s="767"/>
      <c r="HJ11" s="767"/>
      <c r="HK11" s="767"/>
      <c r="HL11" s="767"/>
      <c r="HM11" s="767"/>
      <c r="HN11" s="767"/>
      <c r="HO11" s="767"/>
      <c r="HP11" s="767"/>
      <c r="HQ11" s="767"/>
      <c r="HR11" s="767"/>
      <c r="HS11" s="767"/>
      <c r="HT11" s="767"/>
      <c r="HU11" s="767"/>
      <c r="HV11" s="767"/>
      <c r="HW11" s="767"/>
      <c r="HX11" s="767"/>
      <c r="HY11" s="767"/>
      <c r="IA11" s="767"/>
    </row>
    <row r="12" spans="1:235" s="768" customFormat="1" ht="15.75" customHeight="1" x14ac:dyDescent="0.2">
      <c r="A12" s="770" t="s">
        <v>304</v>
      </c>
      <c r="B12" s="760"/>
      <c r="C12" s="760"/>
      <c r="D12" s="760"/>
      <c r="E12" s="760"/>
      <c r="F12" s="760"/>
      <c r="G12" s="760"/>
      <c r="H12" s="760"/>
      <c r="I12" s="760"/>
      <c r="J12" s="760"/>
      <c r="L12" s="760"/>
      <c r="M12" s="760"/>
      <c r="N12" s="760"/>
      <c r="O12" s="760"/>
      <c r="P12" s="760"/>
      <c r="Q12" s="760"/>
      <c r="R12" s="760"/>
      <c r="S12" s="760"/>
      <c r="T12" s="760"/>
      <c r="U12" s="760"/>
      <c r="V12" s="760"/>
      <c r="W12" s="760"/>
      <c r="X12" s="760"/>
      <c r="Y12" s="760"/>
      <c r="Z12" s="760"/>
      <c r="AA12" s="760"/>
      <c r="AB12" s="760"/>
      <c r="AC12" s="760"/>
      <c r="AD12" s="760"/>
      <c r="AE12" s="760"/>
      <c r="AF12" s="760"/>
      <c r="AG12" s="760"/>
      <c r="AH12" s="760"/>
      <c r="AI12" s="760"/>
      <c r="AJ12" s="760"/>
      <c r="AK12" s="760"/>
      <c r="AL12" s="760"/>
      <c r="AM12" s="760"/>
      <c r="AN12" s="760"/>
      <c r="AO12" s="760"/>
      <c r="AP12" s="760"/>
      <c r="AQ12" s="760"/>
      <c r="AR12" s="760"/>
      <c r="AS12" s="760"/>
      <c r="AT12" s="760"/>
      <c r="AU12" s="760"/>
      <c r="AV12" s="760"/>
      <c r="AW12" s="760"/>
      <c r="AX12" s="760"/>
      <c r="AY12" s="760"/>
      <c r="AZ12" s="760"/>
      <c r="BA12" s="760"/>
      <c r="BB12" s="760"/>
      <c r="BC12" s="760"/>
      <c r="BD12" s="760"/>
      <c r="BE12" s="760"/>
      <c r="BF12" s="760"/>
      <c r="BG12" s="760"/>
      <c r="BH12" s="760"/>
      <c r="BI12" s="760"/>
      <c r="BJ12" s="760"/>
      <c r="BK12" s="760"/>
      <c r="BL12" s="760"/>
      <c r="BM12" s="760"/>
      <c r="BN12" s="760"/>
      <c r="BO12" s="760"/>
      <c r="BP12" s="760"/>
      <c r="BQ12" s="760"/>
      <c r="BR12" s="760"/>
      <c r="BS12" s="760"/>
      <c r="BT12" s="760"/>
      <c r="BU12" s="760"/>
      <c r="BV12" s="760"/>
      <c r="BW12" s="760"/>
      <c r="BX12" s="760"/>
      <c r="BY12" s="760"/>
      <c r="BZ12" s="760"/>
      <c r="CA12" s="760"/>
      <c r="CB12" s="760"/>
      <c r="CC12" s="760"/>
      <c r="CD12" s="760"/>
      <c r="CE12" s="760"/>
      <c r="CF12" s="760"/>
      <c r="CG12" s="760"/>
      <c r="CH12" s="760"/>
      <c r="CI12" s="760"/>
      <c r="CJ12" s="760"/>
      <c r="CK12" s="760"/>
      <c r="CL12" s="760"/>
      <c r="CM12" s="760"/>
      <c r="CN12" s="760"/>
      <c r="CO12" s="760"/>
      <c r="CP12" s="760"/>
      <c r="CQ12" s="760"/>
      <c r="CR12" s="760"/>
      <c r="CS12" s="760"/>
      <c r="CT12" s="760"/>
      <c r="CU12" s="760"/>
      <c r="CV12" s="760"/>
      <c r="CW12" s="760"/>
      <c r="CX12" s="760"/>
      <c r="CY12" s="760"/>
      <c r="CZ12" s="760"/>
      <c r="DA12" s="760"/>
      <c r="DB12" s="760"/>
      <c r="DC12" s="760"/>
      <c r="DD12" s="760"/>
      <c r="DE12" s="760"/>
      <c r="DF12" s="760"/>
      <c r="DG12" s="760"/>
      <c r="DH12" s="760"/>
      <c r="DI12" s="760"/>
      <c r="DJ12" s="760"/>
      <c r="DK12" s="760"/>
      <c r="DL12" s="760"/>
      <c r="DM12" s="760"/>
      <c r="DN12" s="760"/>
      <c r="DO12" s="760"/>
      <c r="DP12" s="760"/>
      <c r="DQ12" s="760"/>
      <c r="DR12" s="760"/>
      <c r="DS12" s="760"/>
      <c r="DT12" s="760"/>
      <c r="DU12" s="760"/>
      <c r="DV12" s="760"/>
      <c r="DW12" s="760"/>
      <c r="DX12" s="760"/>
      <c r="DY12" s="760"/>
      <c r="DZ12" s="760"/>
      <c r="EA12" s="760"/>
      <c r="EB12" s="760"/>
      <c r="EC12" s="760"/>
      <c r="ED12" s="760"/>
      <c r="EE12" s="760"/>
      <c r="EF12" s="760"/>
      <c r="EG12" s="760"/>
      <c r="EH12" s="760"/>
      <c r="EI12" s="760"/>
      <c r="EJ12" s="760"/>
      <c r="EK12" s="760"/>
      <c r="EL12" s="760"/>
      <c r="EM12" s="760"/>
      <c r="EN12" s="760"/>
      <c r="EO12" s="760"/>
      <c r="EP12" s="760"/>
      <c r="EQ12" s="760"/>
      <c r="ER12" s="760"/>
      <c r="ES12" s="760"/>
      <c r="ET12" s="760"/>
      <c r="EU12" s="760"/>
      <c r="EV12" s="760"/>
      <c r="EW12" s="760"/>
      <c r="EX12" s="760"/>
      <c r="EY12" s="760"/>
      <c r="EZ12" s="760"/>
      <c r="FA12" s="760"/>
      <c r="FB12" s="760"/>
      <c r="FC12" s="760"/>
      <c r="FD12" s="760"/>
      <c r="FE12" s="760"/>
      <c r="FF12" s="760"/>
      <c r="FG12" s="760"/>
      <c r="FH12" s="760"/>
      <c r="FI12" s="760"/>
      <c r="FJ12" s="760"/>
      <c r="FK12" s="760"/>
      <c r="FL12" s="760"/>
      <c r="FM12" s="760"/>
      <c r="FN12" s="760"/>
      <c r="FO12" s="760"/>
      <c r="FP12" s="760"/>
      <c r="FQ12" s="760"/>
      <c r="FR12" s="760"/>
      <c r="FS12" s="760"/>
      <c r="FT12" s="760"/>
      <c r="FU12" s="760"/>
      <c r="FV12" s="760"/>
      <c r="FW12" s="760"/>
      <c r="FX12" s="760"/>
      <c r="FY12" s="760"/>
      <c r="FZ12" s="760"/>
      <c r="GA12" s="760"/>
      <c r="GB12" s="760"/>
      <c r="GC12" s="760"/>
      <c r="GD12" s="760"/>
      <c r="GE12" s="760"/>
      <c r="GF12" s="760"/>
      <c r="GG12" s="760"/>
      <c r="GH12" s="760"/>
      <c r="GI12" s="760"/>
      <c r="GJ12" s="760"/>
      <c r="GK12" s="760"/>
      <c r="GL12" s="760"/>
      <c r="GM12" s="760"/>
      <c r="GN12" s="760"/>
      <c r="GO12" s="760"/>
      <c r="GP12" s="760"/>
      <c r="GQ12" s="760"/>
      <c r="GR12" s="760"/>
      <c r="GS12" s="760"/>
      <c r="GT12" s="760"/>
      <c r="GU12" s="760"/>
      <c r="GV12" s="760"/>
      <c r="GW12" s="760"/>
      <c r="GX12" s="760"/>
      <c r="GY12" s="760"/>
      <c r="GZ12" s="760"/>
      <c r="HA12" s="760"/>
      <c r="HB12" s="760"/>
      <c r="HC12" s="760"/>
      <c r="HD12" s="760"/>
      <c r="HE12" s="760"/>
      <c r="HF12" s="760"/>
      <c r="HG12" s="760"/>
      <c r="HH12" s="760"/>
      <c r="HI12" s="760"/>
      <c r="HJ12" s="760"/>
      <c r="HK12" s="760"/>
      <c r="HL12" s="760"/>
      <c r="HM12" s="760"/>
      <c r="HN12" s="760"/>
      <c r="HO12" s="760"/>
      <c r="HP12" s="760"/>
      <c r="HQ12" s="760"/>
      <c r="HR12" s="760"/>
      <c r="HS12" s="760"/>
      <c r="HT12" s="760"/>
      <c r="HU12" s="760"/>
      <c r="HV12" s="760"/>
      <c r="HW12" s="760"/>
      <c r="HX12" s="760"/>
      <c r="HY12" s="760"/>
      <c r="IA12" s="760"/>
    </row>
    <row r="13" spans="1:235" s="768" customFormat="1" ht="15.75" customHeight="1" x14ac:dyDescent="0.2">
      <c r="A13" s="1427" t="s">
        <v>730</v>
      </c>
      <c r="B13" s="1427"/>
      <c r="C13" s="1427"/>
      <c r="D13" s="1427"/>
      <c r="E13" s="1427"/>
      <c r="F13" s="1427"/>
      <c r="G13" s="1427"/>
      <c r="H13" s="1427"/>
      <c r="I13" s="1427"/>
      <c r="J13" s="1427"/>
      <c r="K13" s="1427"/>
      <c r="L13" s="1427"/>
      <c r="M13" s="1427"/>
      <c r="N13" s="1427"/>
      <c r="O13" s="1427"/>
      <c r="P13" s="1427"/>
      <c r="Q13" s="1427"/>
      <c r="R13" s="1427"/>
      <c r="S13" s="1427"/>
      <c r="T13" s="1427"/>
      <c r="U13" s="1427"/>
      <c r="V13" s="1427"/>
      <c r="W13" s="1427"/>
      <c r="X13" s="1427"/>
      <c r="Y13" s="1427"/>
      <c r="Z13" s="1427"/>
      <c r="AA13" s="1427"/>
      <c r="AB13" s="1427"/>
      <c r="AC13" s="1427"/>
      <c r="AD13" s="1427"/>
      <c r="AE13" s="1427"/>
      <c r="AF13" s="1427"/>
      <c r="AG13" s="1427"/>
      <c r="AH13" s="1427"/>
      <c r="AI13" s="1427"/>
      <c r="AJ13" s="1427"/>
      <c r="AK13" s="1427"/>
      <c r="AL13" s="1427"/>
      <c r="AM13" s="1427"/>
      <c r="AN13" s="1427"/>
      <c r="AO13" s="1427"/>
      <c r="AP13" s="1427"/>
      <c r="AQ13" s="1427"/>
      <c r="AR13" s="1427"/>
      <c r="AS13" s="1427"/>
      <c r="AT13" s="1427"/>
      <c r="AU13" s="1427"/>
      <c r="AV13" s="1427"/>
      <c r="AW13" s="1427"/>
      <c r="AX13" s="1427"/>
      <c r="AY13" s="1427"/>
      <c r="AZ13" s="1427"/>
      <c r="BA13" s="1427"/>
      <c r="BB13" s="1427"/>
      <c r="BC13" s="1427"/>
      <c r="BD13" s="1427"/>
      <c r="BE13" s="1427"/>
      <c r="BF13" s="1427"/>
      <c r="BG13" s="1427"/>
      <c r="BH13" s="1427"/>
      <c r="BI13" s="1427"/>
      <c r="BJ13" s="1427"/>
      <c r="BK13" s="1427"/>
      <c r="BL13" s="1427"/>
      <c r="BM13" s="1427"/>
      <c r="BN13" s="1427"/>
      <c r="BO13" s="1427"/>
      <c r="BP13" s="1427"/>
      <c r="BQ13" s="1427"/>
      <c r="BR13" s="1427"/>
      <c r="BS13" s="1427"/>
      <c r="BT13" s="1427"/>
      <c r="BU13" s="1427"/>
      <c r="BV13" s="1427"/>
      <c r="BW13" s="1427"/>
      <c r="BX13" s="1427"/>
      <c r="BY13" s="1427"/>
      <c r="BZ13" s="1427"/>
      <c r="CA13" s="1427"/>
      <c r="CB13" s="1427"/>
      <c r="CC13" s="1427"/>
      <c r="CD13" s="1427"/>
      <c r="CE13" s="1427"/>
      <c r="CF13" s="1427"/>
      <c r="CG13" s="1427"/>
      <c r="CH13" s="1427"/>
      <c r="CI13" s="1427"/>
      <c r="CJ13" s="1427"/>
      <c r="CK13" s="1427"/>
      <c r="CL13" s="1427"/>
      <c r="CM13" s="1427"/>
      <c r="CN13" s="1427"/>
      <c r="CO13" s="1427"/>
      <c r="CP13" s="1427"/>
      <c r="CQ13" s="1427"/>
      <c r="CR13" s="1427"/>
      <c r="CS13" s="1427"/>
      <c r="CT13" s="1427"/>
      <c r="CU13" s="1427"/>
      <c r="CV13" s="1427"/>
      <c r="CW13" s="1427"/>
      <c r="CX13" s="1427"/>
      <c r="CY13" s="1427"/>
      <c r="CZ13" s="1427"/>
      <c r="DA13" s="1427"/>
      <c r="DB13" s="1427"/>
      <c r="DC13" s="1427"/>
      <c r="DD13" s="1427"/>
      <c r="DE13" s="1427"/>
      <c r="DF13" s="1427"/>
      <c r="DG13" s="1427"/>
      <c r="DH13" s="1427"/>
      <c r="DI13" s="1427"/>
      <c r="DJ13" s="1427"/>
      <c r="DK13" s="1427"/>
      <c r="DL13" s="1427"/>
      <c r="DM13" s="1427"/>
      <c r="DN13" s="1427"/>
      <c r="DO13" s="1427"/>
      <c r="DP13" s="1427"/>
      <c r="DQ13" s="1427"/>
      <c r="DR13" s="1427"/>
      <c r="DS13" s="1427"/>
      <c r="DT13" s="1427"/>
      <c r="DU13" s="1427"/>
      <c r="DV13" s="1427"/>
      <c r="DW13" s="1427"/>
      <c r="DX13" s="1427"/>
      <c r="DY13" s="1427"/>
      <c r="DZ13" s="1427"/>
      <c r="EA13" s="1427"/>
      <c r="EB13" s="1427"/>
      <c r="EC13" s="1427"/>
      <c r="ED13" s="1427"/>
      <c r="EE13" s="1427"/>
      <c r="EF13" s="1427"/>
      <c r="EG13" s="1427"/>
      <c r="EH13" s="1427"/>
      <c r="EI13" s="1427"/>
      <c r="EJ13" s="1427"/>
      <c r="EK13" s="1427"/>
      <c r="EL13" s="1427"/>
      <c r="EM13" s="1427"/>
      <c r="EN13" s="1427"/>
      <c r="EO13" s="1427"/>
      <c r="EP13" s="1427"/>
      <c r="EQ13" s="1427"/>
      <c r="ER13" s="1427"/>
      <c r="ES13" s="1427"/>
      <c r="ET13" s="1427"/>
      <c r="EU13" s="1427"/>
      <c r="EV13" s="1427"/>
      <c r="EW13" s="1427"/>
      <c r="EX13" s="1427"/>
      <c r="EY13" s="1427"/>
      <c r="EZ13" s="1427"/>
      <c r="FA13" s="1427"/>
      <c r="FB13" s="1427"/>
      <c r="FC13" s="1427"/>
      <c r="FD13" s="1427"/>
      <c r="FE13" s="1427"/>
      <c r="FF13" s="1427"/>
      <c r="FG13" s="1427"/>
      <c r="FH13" s="1427"/>
      <c r="FI13" s="1427"/>
      <c r="FJ13" s="1427"/>
      <c r="FK13" s="1427"/>
      <c r="FL13" s="1427"/>
      <c r="FM13" s="1427"/>
      <c r="FN13" s="1427"/>
      <c r="FO13" s="1427"/>
      <c r="FP13" s="1427"/>
      <c r="FQ13" s="1427"/>
      <c r="FR13" s="1427"/>
      <c r="FS13" s="1427"/>
      <c r="FT13" s="1427"/>
      <c r="FU13" s="1427"/>
      <c r="FV13" s="1427"/>
      <c r="FW13" s="1427"/>
      <c r="FX13" s="1427"/>
      <c r="FY13" s="1427"/>
      <c r="FZ13" s="1427"/>
      <c r="GA13" s="1427"/>
      <c r="GB13" s="1427"/>
      <c r="GC13" s="1427"/>
      <c r="GD13" s="1427"/>
      <c r="GE13" s="1427"/>
      <c r="GF13" s="1427"/>
      <c r="GG13" s="1427"/>
      <c r="GH13" s="1427"/>
      <c r="GI13" s="1427"/>
      <c r="GJ13" s="1427"/>
      <c r="GK13" s="1427"/>
      <c r="GL13" s="1427"/>
      <c r="GM13" s="1427"/>
      <c r="GN13" s="1427"/>
      <c r="GO13" s="1427"/>
      <c r="GP13" s="1427"/>
      <c r="GQ13" s="1427"/>
      <c r="GR13" s="1427"/>
      <c r="GS13" s="1427"/>
      <c r="GT13" s="1427"/>
      <c r="GU13" s="1427"/>
      <c r="GV13" s="1427"/>
      <c r="GW13" s="1427"/>
      <c r="GX13" s="1427"/>
      <c r="GY13" s="1427"/>
      <c r="GZ13" s="1427"/>
      <c r="HA13" s="1427"/>
      <c r="HB13" s="1427"/>
      <c r="HC13" s="1427"/>
      <c r="HD13" s="1427"/>
      <c r="HE13" s="1427"/>
      <c r="HF13" s="1427"/>
      <c r="HG13" s="1427"/>
      <c r="HH13" s="1427"/>
      <c r="HI13" s="1427"/>
      <c r="HJ13" s="1427"/>
      <c r="HK13" s="1427"/>
      <c r="HL13" s="1427"/>
      <c r="HM13" s="1427"/>
      <c r="HN13" s="1427"/>
      <c r="HO13" s="1427"/>
      <c r="HP13" s="1427"/>
      <c r="HQ13" s="1427"/>
      <c r="HR13" s="1427"/>
      <c r="HS13" s="1427"/>
      <c r="HT13" s="1427"/>
      <c r="HU13" s="1427"/>
      <c r="HV13" s="1427"/>
      <c r="HW13" s="1427"/>
      <c r="HX13" s="1427"/>
      <c r="HY13" s="1427"/>
      <c r="HZ13" s="1427"/>
      <c r="IA13" s="1427"/>
    </row>
    <row r="14" spans="1:235" s="761" customFormat="1" ht="12.75" customHeight="1" x14ac:dyDescent="0.2">
      <c r="A14" s="1426" t="s">
        <v>276</v>
      </c>
      <c r="B14" s="1425" t="s">
        <v>297</v>
      </c>
      <c r="C14" s="1425"/>
      <c r="D14" s="1425"/>
      <c r="E14" s="1425"/>
      <c r="F14" s="1425"/>
      <c r="G14" s="1425"/>
      <c r="H14" s="1425"/>
      <c r="I14" s="1425"/>
      <c r="J14" s="1425"/>
      <c r="K14" s="1425" t="s">
        <v>277</v>
      </c>
      <c r="L14" s="1425"/>
      <c r="M14" s="1425"/>
      <c r="N14" s="1425"/>
      <c r="O14" s="1425"/>
      <c r="P14" s="1425"/>
      <c r="Q14" s="1425"/>
      <c r="R14" s="1425"/>
      <c r="S14" s="1425"/>
      <c r="T14" s="1425" t="s">
        <v>278</v>
      </c>
      <c r="U14" s="1425"/>
      <c r="V14" s="1425"/>
      <c r="W14" s="1425"/>
      <c r="X14" s="1425"/>
      <c r="Y14" s="1425"/>
      <c r="Z14" s="1425"/>
      <c r="AA14" s="1425"/>
      <c r="AB14" s="1425"/>
      <c r="AC14" s="1425" t="s">
        <v>656</v>
      </c>
      <c r="AD14" s="1425"/>
      <c r="AE14" s="1425"/>
      <c r="AF14" s="1425"/>
      <c r="AG14" s="1425"/>
      <c r="AH14" s="1425"/>
      <c r="AI14" s="1425"/>
      <c r="AJ14" s="1425"/>
      <c r="AK14" s="1425"/>
      <c r="AL14" s="1425" t="s">
        <v>279</v>
      </c>
      <c r="AM14" s="1425"/>
      <c r="AN14" s="1425"/>
      <c r="AO14" s="1425"/>
      <c r="AP14" s="1425"/>
      <c r="AQ14" s="1425"/>
      <c r="AR14" s="1425"/>
      <c r="AS14" s="1425"/>
      <c r="AT14" s="1425"/>
      <c r="AU14" s="1425" t="s">
        <v>280</v>
      </c>
      <c r="AV14" s="1425"/>
      <c r="AW14" s="1425"/>
      <c r="AX14" s="1425"/>
      <c r="AY14" s="1425"/>
      <c r="AZ14" s="1425"/>
      <c r="BA14" s="1425"/>
      <c r="BB14" s="1425"/>
      <c r="BC14" s="1425"/>
      <c r="BD14" s="1425" t="s">
        <v>281</v>
      </c>
      <c r="BE14" s="1425"/>
      <c r="BF14" s="1425"/>
      <c r="BG14" s="1425"/>
      <c r="BH14" s="1425"/>
      <c r="BI14" s="1425"/>
      <c r="BJ14" s="1425"/>
      <c r="BK14" s="1425"/>
      <c r="BL14" s="1425"/>
      <c r="BM14" s="1425" t="s">
        <v>414</v>
      </c>
      <c r="BN14" s="1425"/>
      <c r="BO14" s="1425"/>
      <c r="BP14" s="1425"/>
      <c r="BQ14" s="1425"/>
      <c r="BR14" s="1425"/>
      <c r="BS14" s="1425"/>
      <c r="BT14" s="1425"/>
      <c r="BU14" s="1425"/>
      <c r="BV14" s="1425" t="s">
        <v>283</v>
      </c>
      <c r="BW14" s="1425"/>
      <c r="BX14" s="1425"/>
      <c r="BY14" s="1425"/>
      <c r="BZ14" s="1425"/>
      <c r="CA14" s="1425"/>
      <c r="CB14" s="1425"/>
      <c r="CC14" s="1425"/>
      <c r="CD14" s="1425"/>
      <c r="CE14" s="1425" t="s">
        <v>284</v>
      </c>
      <c r="CF14" s="1425"/>
      <c r="CG14" s="1425"/>
      <c r="CH14" s="1425"/>
      <c r="CI14" s="1425"/>
      <c r="CJ14" s="1425"/>
      <c r="CK14" s="1425"/>
      <c r="CL14" s="1425"/>
      <c r="CM14" s="1425"/>
      <c r="CN14" s="1425" t="s">
        <v>285</v>
      </c>
      <c r="CO14" s="1425"/>
      <c r="CP14" s="1425"/>
      <c r="CQ14" s="1425"/>
      <c r="CR14" s="1425"/>
      <c r="CS14" s="1425"/>
      <c r="CT14" s="1425"/>
      <c r="CU14" s="1425"/>
      <c r="CV14" s="1425"/>
      <c r="CW14" s="1425" t="s">
        <v>98</v>
      </c>
      <c r="CX14" s="1425"/>
      <c r="CY14" s="1425"/>
      <c r="CZ14" s="1425"/>
      <c r="DA14" s="1425"/>
      <c r="DB14" s="1425"/>
      <c r="DC14" s="1425"/>
      <c r="DD14" s="1425"/>
      <c r="DE14" s="1425"/>
      <c r="DF14" s="1425" t="s">
        <v>286</v>
      </c>
      <c r="DG14" s="1425"/>
      <c r="DH14" s="1425"/>
      <c r="DI14" s="1425"/>
      <c r="DJ14" s="1425"/>
      <c r="DK14" s="1425"/>
      <c r="DL14" s="1425"/>
      <c r="DM14" s="1425"/>
      <c r="DN14" s="1425"/>
      <c r="DO14" s="1428" t="s">
        <v>287</v>
      </c>
      <c r="DP14" s="1428"/>
      <c r="DQ14" s="1428"/>
      <c r="DR14" s="1428"/>
      <c r="DS14" s="1428"/>
      <c r="DT14" s="1428"/>
      <c r="DU14" s="1428"/>
      <c r="DV14" s="1428"/>
      <c r="DW14" s="1428"/>
      <c r="DX14" s="1425" t="s">
        <v>288</v>
      </c>
      <c r="DY14" s="1425"/>
      <c r="DZ14" s="1425"/>
      <c r="EA14" s="1425"/>
      <c r="EB14" s="1425"/>
      <c r="EC14" s="1425"/>
      <c r="ED14" s="1425"/>
      <c r="EE14" s="1425"/>
      <c r="EF14" s="1425"/>
      <c r="EG14" s="1425" t="s">
        <v>289</v>
      </c>
      <c r="EH14" s="1425"/>
      <c r="EI14" s="1425"/>
      <c r="EJ14" s="1425"/>
      <c r="EK14" s="1425"/>
      <c r="EL14" s="1425"/>
      <c r="EM14" s="1425"/>
      <c r="EN14" s="1425"/>
      <c r="EO14" s="1425"/>
      <c r="EP14" s="1428" t="s">
        <v>290</v>
      </c>
      <c r="EQ14" s="1428"/>
      <c r="ER14" s="1428"/>
      <c r="ES14" s="1428"/>
      <c r="ET14" s="1428"/>
      <c r="EU14" s="1428"/>
      <c r="EV14" s="1428"/>
      <c r="EW14" s="1428"/>
      <c r="EX14" s="1428"/>
      <c r="EY14" s="1425" t="s">
        <v>291</v>
      </c>
      <c r="EZ14" s="1425"/>
      <c r="FA14" s="1425"/>
      <c r="FB14" s="1425"/>
      <c r="FC14" s="1425"/>
      <c r="FD14" s="1425"/>
      <c r="FE14" s="1425"/>
      <c r="FF14" s="1425"/>
      <c r="FG14" s="1425"/>
      <c r="FH14" s="1425" t="s">
        <v>292</v>
      </c>
      <c r="FI14" s="1425"/>
      <c r="FJ14" s="1425"/>
      <c r="FK14" s="1425"/>
      <c r="FL14" s="1425"/>
      <c r="FM14" s="1425"/>
      <c r="FN14" s="1425"/>
      <c r="FO14" s="1425"/>
      <c r="FP14" s="1425"/>
      <c r="FQ14" s="1425" t="s">
        <v>293</v>
      </c>
      <c r="FR14" s="1425"/>
      <c r="FS14" s="1425"/>
      <c r="FT14" s="1425"/>
      <c r="FU14" s="1425"/>
      <c r="FV14" s="1425"/>
      <c r="FW14" s="1425"/>
      <c r="FX14" s="1425"/>
      <c r="FY14" s="1425"/>
      <c r="FZ14" s="1428" t="s">
        <v>226</v>
      </c>
      <c r="GA14" s="1428"/>
      <c r="GB14" s="1428"/>
      <c r="GC14" s="1428"/>
      <c r="GD14" s="1428"/>
      <c r="GE14" s="1428"/>
      <c r="GF14" s="1428"/>
      <c r="GG14" s="1428"/>
      <c r="GH14" s="1428"/>
      <c r="GI14" s="1425" t="s">
        <v>294</v>
      </c>
      <c r="GJ14" s="1425"/>
      <c r="GK14" s="1425"/>
      <c r="GL14" s="1425"/>
      <c r="GM14" s="1425"/>
      <c r="GN14" s="1425"/>
      <c r="GO14" s="1425"/>
      <c r="GP14" s="1425"/>
      <c r="GQ14" s="1425"/>
      <c r="GR14" s="1425" t="s">
        <v>295</v>
      </c>
      <c r="GS14" s="1425"/>
      <c r="GT14" s="1425"/>
      <c r="GU14" s="1425"/>
      <c r="GV14" s="1425"/>
      <c r="GW14" s="1425"/>
      <c r="GX14" s="1425"/>
      <c r="GY14" s="1425"/>
      <c r="GZ14" s="1425"/>
      <c r="HA14" s="1425" t="s">
        <v>224</v>
      </c>
      <c r="HB14" s="1425"/>
      <c r="HC14" s="1425"/>
      <c r="HD14" s="1425"/>
      <c r="HE14" s="1425"/>
      <c r="HF14" s="1425"/>
      <c r="HG14" s="1425"/>
      <c r="HH14" s="1425"/>
      <c r="HI14" s="1425"/>
      <c r="HJ14" s="1425" t="s">
        <v>296</v>
      </c>
      <c r="HK14" s="1425"/>
      <c r="HL14" s="1425"/>
      <c r="HM14" s="1425"/>
      <c r="HN14" s="1425"/>
      <c r="HO14" s="1425"/>
      <c r="HP14" s="1425"/>
      <c r="HQ14" s="1425"/>
      <c r="HR14" s="1425"/>
      <c r="HS14" s="1425" t="s">
        <v>729</v>
      </c>
      <c r="HT14" s="1425"/>
      <c r="HU14" s="1425"/>
      <c r="HV14" s="1425"/>
      <c r="HW14" s="1425"/>
      <c r="HX14" s="1425"/>
      <c r="HY14" s="1425"/>
      <c r="HZ14" s="1425"/>
      <c r="IA14" s="1425"/>
    </row>
    <row r="15" spans="1:235" s="764" customFormat="1" ht="18.75" customHeight="1" x14ac:dyDescent="0.2">
      <c r="A15" s="1426"/>
      <c r="B15" s="762" t="s">
        <v>83</v>
      </c>
      <c r="C15" s="762" t="s">
        <v>84</v>
      </c>
      <c r="D15" s="763" t="s">
        <v>85</v>
      </c>
      <c r="E15" s="762" t="s">
        <v>86</v>
      </c>
      <c r="F15" s="763" t="s">
        <v>117</v>
      </c>
      <c r="G15" s="763" t="s">
        <v>87</v>
      </c>
      <c r="H15" s="763" t="s">
        <v>88</v>
      </c>
      <c r="I15" s="763" t="s">
        <v>652</v>
      </c>
      <c r="J15" s="763" t="s">
        <v>755</v>
      </c>
      <c r="K15" s="762" t="s">
        <v>83</v>
      </c>
      <c r="L15" s="762" t="s">
        <v>84</v>
      </c>
      <c r="M15" s="762" t="s">
        <v>85</v>
      </c>
      <c r="N15" s="762" t="s">
        <v>86</v>
      </c>
      <c r="O15" s="763" t="s">
        <v>117</v>
      </c>
      <c r="P15" s="763" t="s">
        <v>87</v>
      </c>
      <c r="Q15" s="763" t="s">
        <v>88</v>
      </c>
      <c r="R15" s="763" t="s">
        <v>652</v>
      </c>
      <c r="S15" s="763" t="s">
        <v>755</v>
      </c>
      <c r="T15" s="762" t="s">
        <v>83</v>
      </c>
      <c r="U15" s="762" t="s">
        <v>84</v>
      </c>
      <c r="V15" s="762" t="s">
        <v>85</v>
      </c>
      <c r="W15" s="762" t="s">
        <v>86</v>
      </c>
      <c r="X15" s="763" t="s">
        <v>117</v>
      </c>
      <c r="Y15" s="763" t="s">
        <v>87</v>
      </c>
      <c r="Z15" s="763" t="s">
        <v>88</v>
      </c>
      <c r="AA15" s="763" t="s">
        <v>652</v>
      </c>
      <c r="AB15" s="763" t="s">
        <v>755</v>
      </c>
      <c r="AC15" s="762" t="s">
        <v>83</v>
      </c>
      <c r="AD15" s="762" t="s">
        <v>84</v>
      </c>
      <c r="AE15" s="762" t="s">
        <v>85</v>
      </c>
      <c r="AF15" s="762" t="s">
        <v>86</v>
      </c>
      <c r="AG15" s="763" t="s">
        <v>117</v>
      </c>
      <c r="AH15" s="763" t="s">
        <v>87</v>
      </c>
      <c r="AI15" s="763" t="s">
        <v>88</v>
      </c>
      <c r="AJ15" s="763" t="s">
        <v>652</v>
      </c>
      <c r="AK15" s="763" t="s">
        <v>755</v>
      </c>
      <c r="AL15" s="762" t="s">
        <v>83</v>
      </c>
      <c r="AM15" s="762" t="s">
        <v>84</v>
      </c>
      <c r="AN15" s="763" t="s">
        <v>85</v>
      </c>
      <c r="AO15" s="762" t="s">
        <v>86</v>
      </c>
      <c r="AP15" s="763" t="s">
        <v>117</v>
      </c>
      <c r="AQ15" s="763" t="s">
        <v>87</v>
      </c>
      <c r="AR15" s="763" t="s">
        <v>88</v>
      </c>
      <c r="AS15" s="763" t="s">
        <v>652</v>
      </c>
      <c r="AT15" s="763" t="s">
        <v>755</v>
      </c>
      <c r="AU15" s="762" t="s">
        <v>83</v>
      </c>
      <c r="AV15" s="762" t="s">
        <v>84</v>
      </c>
      <c r="AW15" s="762" t="s">
        <v>85</v>
      </c>
      <c r="AX15" s="762" t="s">
        <v>86</v>
      </c>
      <c r="AY15" s="763" t="s">
        <v>117</v>
      </c>
      <c r="AZ15" s="763" t="s">
        <v>87</v>
      </c>
      <c r="BA15" s="763" t="s">
        <v>88</v>
      </c>
      <c r="BB15" s="763" t="s">
        <v>652</v>
      </c>
      <c r="BC15" s="763" t="s">
        <v>755</v>
      </c>
      <c r="BD15" s="762" t="s">
        <v>83</v>
      </c>
      <c r="BE15" s="762" t="s">
        <v>84</v>
      </c>
      <c r="BF15" s="763" t="s">
        <v>85</v>
      </c>
      <c r="BG15" s="762" t="s">
        <v>86</v>
      </c>
      <c r="BH15" s="763" t="s">
        <v>117</v>
      </c>
      <c r="BI15" s="763" t="s">
        <v>87</v>
      </c>
      <c r="BJ15" s="763" t="s">
        <v>88</v>
      </c>
      <c r="BK15" s="763" t="s">
        <v>652</v>
      </c>
      <c r="BL15" s="763" t="s">
        <v>755</v>
      </c>
      <c r="BM15" s="762" t="s">
        <v>83</v>
      </c>
      <c r="BN15" s="762" t="s">
        <v>84</v>
      </c>
      <c r="BO15" s="763" t="s">
        <v>85</v>
      </c>
      <c r="BP15" s="762" t="s">
        <v>86</v>
      </c>
      <c r="BQ15" s="763" t="s">
        <v>117</v>
      </c>
      <c r="BR15" s="763" t="s">
        <v>87</v>
      </c>
      <c r="BS15" s="763" t="s">
        <v>88</v>
      </c>
      <c r="BT15" s="763" t="s">
        <v>652</v>
      </c>
      <c r="BU15" s="763" t="s">
        <v>755</v>
      </c>
      <c r="BV15" s="762" t="s">
        <v>83</v>
      </c>
      <c r="BW15" s="762" t="s">
        <v>84</v>
      </c>
      <c r="BX15" s="762" t="s">
        <v>85</v>
      </c>
      <c r="BY15" s="762" t="s">
        <v>86</v>
      </c>
      <c r="BZ15" s="763" t="s">
        <v>117</v>
      </c>
      <c r="CA15" s="763" t="s">
        <v>87</v>
      </c>
      <c r="CB15" s="763" t="s">
        <v>88</v>
      </c>
      <c r="CC15" s="763" t="s">
        <v>652</v>
      </c>
      <c r="CD15" s="763" t="s">
        <v>755</v>
      </c>
      <c r="CE15" s="762" t="s">
        <v>83</v>
      </c>
      <c r="CF15" s="762" t="s">
        <v>84</v>
      </c>
      <c r="CG15" s="763" t="s">
        <v>85</v>
      </c>
      <c r="CH15" s="762" t="s">
        <v>86</v>
      </c>
      <c r="CI15" s="763" t="s">
        <v>117</v>
      </c>
      <c r="CJ15" s="763" t="s">
        <v>87</v>
      </c>
      <c r="CK15" s="763" t="s">
        <v>88</v>
      </c>
      <c r="CL15" s="763" t="s">
        <v>652</v>
      </c>
      <c r="CM15" s="763" t="s">
        <v>755</v>
      </c>
      <c r="CN15" s="762" t="s">
        <v>83</v>
      </c>
      <c r="CO15" s="762" t="s">
        <v>84</v>
      </c>
      <c r="CP15" s="762" t="s">
        <v>85</v>
      </c>
      <c r="CQ15" s="762" t="s">
        <v>86</v>
      </c>
      <c r="CR15" s="763" t="s">
        <v>117</v>
      </c>
      <c r="CS15" s="763" t="s">
        <v>87</v>
      </c>
      <c r="CT15" s="763" t="s">
        <v>88</v>
      </c>
      <c r="CU15" s="763" t="s">
        <v>652</v>
      </c>
      <c r="CV15" s="763" t="s">
        <v>755</v>
      </c>
      <c r="CW15" s="762" t="s">
        <v>83</v>
      </c>
      <c r="CX15" s="762" t="s">
        <v>84</v>
      </c>
      <c r="CY15" s="763" t="s">
        <v>85</v>
      </c>
      <c r="CZ15" s="762" t="s">
        <v>86</v>
      </c>
      <c r="DA15" s="763" t="s">
        <v>117</v>
      </c>
      <c r="DB15" s="763" t="s">
        <v>87</v>
      </c>
      <c r="DC15" s="763" t="s">
        <v>88</v>
      </c>
      <c r="DD15" s="763" t="s">
        <v>652</v>
      </c>
      <c r="DE15" s="763" t="s">
        <v>755</v>
      </c>
      <c r="DF15" s="762" t="s">
        <v>83</v>
      </c>
      <c r="DG15" s="762" t="s">
        <v>84</v>
      </c>
      <c r="DH15" s="762" t="s">
        <v>85</v>
      </c>
      <c r="DI15" s="762" t="s">
        <v>86</v>
      </c>
      <c r="DJ15" s="763" t="s">
        <v>117</v>
      </c>
      <c r="DK15" s="763" t="s">
        <v>87</v>
      </c>
      <c r="DL15" s="763" t="s">
        <v>88</v>
      </c>
      <c r="DM15" s="763" t="s">
        <v>652</v>
      </c>
      <c r="DN15" s="763" t="s">
        <v>755</v>
      </c>
      <c r="DO15" s="762" t="s">
        <v>83</v>
      </c>
      <c r="DP15" s="762" t="s">
        <v>84</v>
      </c>
      <c r="DQ15" s="762" t="s">
        <v>85</v>
      </c>
      <c r="DR15" s="762" t="s">
        <v>86</v>
      </c>
      <c r="DS15" s="763" t="s">
        <v>117</v>
      </c>
      <c r="DT15" s="763" t="s">
        <v>87</v>
      </c>
      <c r="DU15" s="763" t="s">
        <v>88</v>
      </c>
      <c r="DV15" s="763" t="s">
        <v>652</v>
      </c>
      <c r="DW15" s="763" t="s">
        <v>755</v>
      </c>
      <c r="DX15" s="762" t="s">
        <v>83</v>
      </c>
      <c r="DY15" s="762" t="s">
        <v>84</v>
      </c>
      <c r="DZ15" s="763" t="s">
        <v>85</v>
      </c>
      <c r="EA15" s="762" t="s">
        <v>86</v>
      </c>
      <c r="EB15" s="763" t="s">
        <v>117</v>
      </c>
      <c r="EC15" s="763" t="s">
        <v>87</v>
      </c>
      <c r="ED15" s="763" t="s">
        <v>88</v>
      </c>
      <c r="EE15" s="763" t="s">
        <v>652</v>
      </c>
      <c r="EF15" s="763" t="s">
        <v>755</v>
      </c>
      <c r="EG15" s="762" t="s">
        <v>83</v>
      </c>
      <c r="EH15" s="762" t="s">
        <v>84</v>
      </c>
      <c r="EI15" s="762" t="s">
        <v>85</v>
      </c>
      <c r="EJ15" s="762" t="s">
        <v>86</v>
      </c>
      <c r="EK15" s="763" t="s">
        <v>117</v>
      </c>
      <c r="EL15" s="763" t="s">
        <v>87</v>
      </c>
      <c r="EM15" s="763" t="s">
        <v>88</v>
      </c>
      <c r="EN15" s="763" t="s">
        <v>652</v>
      </c>
      <c r="EO15" s="763" t="s">
        <v>755</v>
      </c>
      <c r="EP15" s="762" t="s">
        <v>83</v>
      </c>
      <c r="EQ15" s="762" t="s">
        <v>84</v>
      </c>
      <c r="ER15" s="763" t="s">
        <v>85</v>
      </c>
      <c r="ES15" s="762" t="s">
        <v>86</v>
      </c>
      <c r="ET15" s="763" t="s">
        <v>117</v>
      </c>
      <c r="EU15" s="763" t="s">
        <v>87</v>
      </c>
      <c r="EV15" s="763" t="s">
        <v>88</v>
      </c>
      <c r="EW15" s="763" t="s">
        <v>652</v>
      </c>
      <c r="EX15" s="763" t="s">
        <v>755</v>
      </c>
      <c r="EY15" s="762" t="s">
        <v>83</v>
      </c>
      <c r="EZ15" s="762" t="s">
        <v>84</v>
      </c>
      <c r="FA15" s="762" t="s">
        <v>85</v>
      </c>
      <c r="FB15" s="762" t="s">
        <v>86</v>
      </c>
      <c r="FC15" s="763" t="s">
        <v>117</v>
      </c>
      <c r="FD15" s="763" t="s">
        <v>87</v>
      </c>
      <c r="FE15" s="763" t="s">
        <v>88</v>
      </c>
      <c r="FF15" s="763" t="s">
        <v>652</v>
      </c>
      <c r="FG15" s="763" t="s">
        <v>755</v>
      </c>
      <c r="FH15" s="762" t="s">
        <v>83</v>
      </c>
      <c r="FI15" s="762" t="s">
        <v>84</v>
      </c>
      <c r="FJ15" s="762" t="s">
        <v>85</v>
      </c>
      <c r="FK15" s="762" t="s">
        <v>86</v>
      </c>
      <c r="FL15" s="763" t="s">
        <v>117</v>
      </c>
      <c r="FM15" s="763" t="s">
        <v>87</v>
      </c>
      <c r="FN15" s="763" t="s">
        <v>88</v>
      </c>
      <c r="FO15" s="763" t="s">
        <v>652</v>
      </c>
      <c r="FP15" s="763" t="s">
        <v>755</v>
      </c>
      <c r="FQ15" s="762" t="s">
        <v>83</v>
      </c>
      <c r="FR15" s="762" t="s">
        <v>84</v>
      </c>
      <c r="FS15" s="763" t="s">
        <v>85</v>
      </c>
      <c r="FT15" s="762" t="s">
        <v>86</v>
      </c>
      <c r="FU15" s="763" t="s">
        <v>117</v>
      </c>
      <c r="FV15" s="763" t="s">
        <v>87</v>
      </c>
      <c r="FW15" s="763" t="s">
        <v>88</v>
      </c>
      <c r="FX15" s="763" t="s">
        <v>652</v>
      </c>
      <c r="FY15" s="763" t="s">
        <v>755</v>
      </c>
      <c r="FZ15" s="762" t="s">
        <v>83</v>
      </c>
      <c r="GA15" s="762" t="s">
        <v>84</v>
      </c>
      <c r="GB15" s="762" t="s">
        <v>85</v>
      </c>
      <c r="GC15" s="762" t="s">
        <v>86</v>
      </c>
      <c r="GD15" s="763" t="s">
        <v>117</v>
      </c>
      <c r="GE15" s="763" t="s">
        <v>87</v>
      </c>
      <c r="GF15" s="763" t="s">
        <v>88</v>
      </c>
      <c r="GG15" s="763" t="s">
        <v>652</v>
      </c>
      <c r="GH15" s="763" t="s">
        <v>755</v>
      </c>
      <c r="GI15" s="762" t="s">
        <v>83</v>
      </c>
      <c r="GJ15" s="762" t="s">
        <v>84</v>
      </c>
      <c r="GK15" s="763" t="s">
        <v>85</v>
      </c>
      <c r="GL15" s="762" t="s">
        <v>86</v>
      </c>
      <c r="GM15" s="763" t="s">
        <v>117</v>
      </c>
      <c r="GN15" s="763" t="s">
        <v>87</v>
      </c>
      <c r="GO15" s="763" t="s">
        <v>88</v>
      </c>
      <c r="GP15" s="763" t="s">
        <v>652</v>
      </c>
      <c r="GQ15" s="763" t="s">
        <v>755</v>
      </c>
      <c r="GR15" s="762" t="s">
        <v>83</v>
      </c>
      <c r="GS15" s="762" t="s">
        <v>84</v>
      </c>
      <c r="GT15" s="762" t="s">
        <v>85</v>
      </c>
      <c r="GU15" s="762" t="s">
        <v>86</v>
      </c>
      <c r="GV15" s="763" t="s">
        <v>117</v>
      </c>
      <c r="GW15" s="763" t="s">
        <v>87</v>
      </c>
      <c r="GX15" s="763" t="s">
        <v>88</v>
      </c>
      <c r="GY15" s="763" t="s">
        <v>652</v>
      </c>
      <c r="GZ15" s="763" t="s">
        <v>755</v>
      </c>
      <c r="HA15" s="762" t="s">
        <v>83</v>
      </c>
      <c r="HB15" s="762" t="s">
        <v>84</v>
      </c>
      <c r="HC15" s="763" t="s">
        <v>85</v>
      </c>
      <c r="HD15" s="762" t="s">
        <v>86</v>
      </c>
      <c r="HE15" s="763" t="s">
        <v>117</v>
      </c>
      <c r="HF15" s="763" t="s">
        <v>87</v>
      </c>
      <c r="HG15" s="763" t="s">
        <v>88</v>
      </c>
      <c r="HH15" s="763" t="s">
        <v>652</v>
      </c>
      <c r="HI15" s="763" t="s">
        <v>755</v>
      </c>
      <c r="HJ15" s="762" t="s">
        <v>83</v>
      </c>
      <c r="HK15" s="762" t="s">
        <v>84</v>
      </c>
      <c r="HL15" s="762" t="s">
        <v>85</v>
      </c>
      <c r="HM15" s="762" t="s">
        <v>86</v>
      </c>
      <c r="HN15" s="763" t="s">
        <v>117</v>
      </c>
      <c r="HO15" s="763" t="s">
        <v>87</v>
      </c>
      <c r="HP15" s="763" t="s">
        <v>88</v>
      </c>
      <c r="HQ15" s="763" t="s">
        <v>652</v>
      </c>
      <c r="HR15" s="763" t="s">
        <v>755</v>
      </c>
      <c r="HS15" s="762" t="s">
        <v>83</v>
      </c>
      <c r="HT15" s="763" t="s">
        <v>84</v>
      </c>
      <c r="HU15" s="763" t="s">
        <v>85</v>
      </c>
      <c r="HV15" s="762" t="s">
        <v>86</v>
      </c>
      <c r="HW15" s="763" t="s">
        <v>117</v>
      </c>
      <c r="HX15" s="763" t="s">
        <v>87</v>
      </c>
      <c r="HY15" s="763" t="s">
        <v>88</v>
      </c>
      <c r="HZ15" s="763" t="s">
        <v>652</v>
      </c>
      <c r="IA15" s="763" t="s">
        <v>755</v>
      </c>
    </row>
    <row r="16" spans="1:235" x14ac:dyDescent="0.2">
      <c r="A16" s="784" t="s">
        <v>298</v>
      </c>
      <c r="B16" s="779">
        <v>1852.19</v>
      </c>
      <c r="C16" s="779">
        <v>2015.72</v>
      </c>
      <c r="D16" s="779">
        <v>2488.64</v>
      </c>
      <c r="E16" s="779">
        <v>2991.94</v>
      </c>
      <c r="F16" s="779">
        <v>3532.13</v>
      </c>
      <c r="G16" s="779">
        <v>4595.05</v>
      </c>
      <c r="H16" s="779">
        <v>3567.2206532999098</v>
      </c>
      <c r="I16" s="779">
        <v>5714.15</v>
      </c>
      <c r="J16" s="779">
        <v>7928.9274262269992</v>
      </c>
      <c r="K16" s="779">
        <v>74.326504118000003</v>
      </c>
      <c r="L16" s="779">
        <v>76.953172527999996</v>
      </c>
      <c r="M16" s="779">
        <v>90.92</v>
      </c>
      <c r="N16" s="779">
        <v>108.11102270000001</v>
      </c>
      <c r="O16" s="779">
        <v>173.64257095400001</v>
      </c>
      <c r="P16" s="779">
        <v>175.961999615</v>
      </c>
      <c r="Q16" s="779">
        <v>233.96</v>
      </c>
      <c r="R16" s="779">
        <v>353.03858746099996</v>
      </c>
      <c r="S16" s="779">
        <v>666.31829184000003</v>
      </c>
      <c r="T16" s="779">
        <v>0.52792059999999996</v>
      </c>
      <c r="U16" s="779">
        <v>0.27</v>
      </c>
      <c r="V16" s="779">
        <v>0.09</v>
      </c>
      <c r="W16" s="779">
        <v>0</v>
      </c>
      <c r="X16" s="779">
        <v>0.39069999999999999</v>
      </c>
      <c r="Y16" s="779">
        <v>6.3023999999999996</v>
      </c>
      <c r="Z16" s="779">
        <v>16.498740390000002</v>
      </c>
      <c r="AA16" s="779">
        <v>36.69</v>
      </c>
      <c r="AB16" s="779">
        <v>73.95</v>
      </c>
      <c r="AC16" s="779">
        <v>6.4920628350000005</v>
      </c>
      <c r="AD16" s="779">
        <v>8.0390627549999998</v>
      </c>
      <c r="AE16" s="779">
        <v>14.42</v>
      </c>
      <c r="AF16" s="779">
        <v>29.905476110000002</v>
      </c>
      <c r="AG16" s="779">
        <v>26.496296816000001</v>
      </c>
      <c r="AH16" s="779">
        <v>20.683648516200002</v>
      </c>
      <c r="AI16" s="779">
        <v>12.2413371294</v>
      </c>
      <c r="AJ16" s="779">
        <v>42.0965122721</v>
      </c>
      <c r="AK16" s="779">
        <v>89.031366392799995</v>
      </c>
      <c r="AL16" s="779">
        <v>14.920334200000003</v>
      </c>
      <c r="AM16" s="779">
        <v>13.0827773</v>
      </c>
      <c r="AN16" s="779">
        <v>9.67</v>
      </c>
      <c r="AO16" s="779">
        <v>6.8341949</v>
      </c>
      <c r="AP16" s="779">
        <v>8.725338185</v>
      </c>
      <c r="AQ16" s="779">
        <v>15.998953409999999</v>
      </c>
      <c r="AR16" s="779">
        <v>14.043242299999999</v>
      </c>
      <c r="AS16" s="779">
        <v>29.9568157</v>
      </c>
      <c r="AT16" s="779">
        <v>68.190240900000006</v>
      </c>
      <c r="AU16" s="779">
        <v>217.19422468792001</v>
      </c>
      <c r="AV16" s="779">
        <v>266.74395131552302</v>
      </c>
      <c r="AW16" s="779">
        <v>409.04</v>
      </c>
      <c r="AX16" s="779">
        <v>638.36122498299994</v>
      </c>
      <c r="AY16" s="779">
        <v>649.52796305804111</v>
      </c>
      <c r="AZ16" s="779">
        <v>598.70760311923993</v>
      </c>
      <c r="BA16" s="779">
        <v>880.43953932599982</v>
      </c>
      <c r="BB16" s="779">
        <v>907.43990265313334</v>
      </c>
      <c r="BC16" s="779">
        <v>1538.6201441487572</v>
      </c>
      <c r="BD16" s="779">
        <v>1.3503590000000001</v>
      </c>
      <c r="BE16" s="779">
        <v>3.7537679869999998</v>
      </c>
      <c r="BF16" s="779">
        <v>7.61</v>
      </c>
      <c r="BG16" s="779">
        <v>12.447177202000001</v>
      </c>
      <c r="BH16" s="779">
        <v>18.424680472000002</v>
      </c>
      <c r="BI16" s="779">
        <v>38.980513960999986</v>
      </c>
      <c r="BJ16" s="779">
        <v>40.453259937999988</v>
      </c>
      <c r="BK16" s="779">
        <v>75.009334856000024</v>
      </c>
      <c r="BL16" s="779">
        <v>141.45644150000001</v>
      </c>
      <c r="BM16" s="779">
        <v>2.020328202</v>
      </c>
      <c r="BN16" s="779">
        <v>0.79436930400000005</v>
      </c>
      <c r="BO16" s="779">
        <v>2.7</v>
      </c>
      <c r="BP16" s="779">
        <v>1.6927501920000001</v>
      </c>
      <c r="BQ16" s="779">
        <v>22.709627179999995</v>
      </c>
      <c r="BR16" s="779">
        <v>59.663579182000007</v>
      </c>
      <c r="BS16" s="779">
        <v>87.136580178999992</v>
      </c>
      <c r="BT16" s="779">
        <v>151.35135115800003</v>
      </c>
      <c r="BU16" s="779">
        <v>361.18</v>
      </c>
      <c r="BV16" s="779">
        <v>4.59</v>
      </c>
      <c r="BW16" s="779">
        <v>5.07</v>
      </c>
      <c r="BX16" s="779">
        <v>9.9</v>
      </c>
      <c r="BY16" s="779">
        <v>25.445602320999999</v>
      </c>
      <c r="BZ16" s="779">
        <v>37.89</v>
      </c>
      <c r="CA16" s="779">
        <v>37.22</v>
      </c>
      <c r="CB16" s="779">
        <v>43.12</v>
      </c>
      <c r="CC16" s="779">
        <v>43.671536087999996</v>
      </c>
      <c r="CD16" s="779">
        <v>62.541900611000003</v>
      </c>
      <c r="CE16" s="779">
        <v>1.5896128</v>
      </c>
      <c r="CF16" s="779">
        <v>2.8725660999999998</v>
      </c>
      <c r="CG16" s="779">
        <v>23.01</v>
      </c>
      <c r="CH16" s="779">
        <v>50.220440270846197</v>
      </c>
      <c r="CI16" s="779">
        <v>87.35218055</v>
      </c>
      <c r="CJ16" s="779">
        <v>127.441219</v>
      </c>
      <c r="CK16" s="779">
        <v>124.74926664000002</v>
      </c>
      <c r="CL16" s="779">
        <v>151.1737057</v>
      </c>
      <c r="CM16" s="779">
        <v>324.17798299999998</v>
      </c>
      <c r="CN16" s="779">
        <v>6.15</v>
      </c>
      <c r="CO16" s="779">
        <v>6.27</v>
      </c>
      <c r="CP16" s="779">
        <v>13.06</v>
      </c>
      <c r="CQ16" s="779">
        <v>31.096975499999999</v>
      </c>
      <c r="CR16" s="779">
        <v>25.298228040000001</v>
      </c>
      <c r="CS16" s="779">
        <v>43.869544706999996</v>
      </c>
      <c r="CT16" s="779">
        <v>82.875285478999999</v>
      </c>
      <c r="CU16" s="779">
        <v>103.40730619999999</v>
      </c>
      <c r="CV16" s="779">
        <v>125.40384433269232</v>
      </c>
      <c r="CW16" s="779">
        <v>25.228018718999998</v>
      </c>
      <c r="CX16" s="779">
        <v>44.323186</v>
      </c>
      <c r="CY16" s="779">
        <v>80.48</v>
      </c>
      <c r="CZ16" s="779">
        <v>172.84124929999999</v>
      </c>
      <c r="DA16" s="779">
        <v>362.40718440000001</v>
      </c>
      <c r="DB16" s="779">
        <v>665.61276329999998</v>
      </c>
      <c r="DC16" s="779">
        <v>1453.3151785480004</v>
      </c>
      <c r="DD16" s="779">
        <v>1746.1842112580002</v>
      </c>
      <c r="DE16" s="779">
        <v>3146.8816752460002</v>
      </c>
      <c r="DF16" s="779">
        <v>51.757111479000002</v>
      </c>
      <c r="DG16" s="779">
        <v>63.568841231366399</v>
      </c>
      <c r="DH16" s="779">
        <v>75.599999999999994</v>
      </c>
      <c r="DI16" s="779">
        <v>102.764121598</v>
      </c>
      <c r="DJ16" s="779">
        <v>133.18</v>
      </c>
      <c r="DK16" s="779">
        <v>246.33363872100003</v>
      </c>
      <c r="DL16" s="779">
        <v>496.52993091400003</v>
      </c>
      <c r="DM16" s="779">
        <v>914.65157286499903</v>
      </c>
      <c r="DN16" s="779">
        <v>2032.8490098542195</v>
      </c>
      <c r="DO16" s="779">
        <v>27.845257499999995</v>
      </c>
      <c r="DP16" s="779">
        <v>32.528983699999998</v>
      </c>
      <c r="DQ16" s="779">
        <v>81.709999999999994</v>
      </c>
      <c r="DR16" s="779">
        <v>127.59568257700001</v>
      </c>
      <c r="DS16" s="779">
        <v>163.497810061</v>
      </c>
      <c r="DT16" s="779">
        <v>195.378730964</v>
      </c>
      <c r="DU16" s="779">
        <v>251.85592648499997</v>
      </c>
      <c r="DV16" s="779">
        <v>355.46443378800006</v>
      </c>
      <c r="DW16" s="779">
        <v>604.39317917299991</v>
      </c>
      <c r="DX16" s="779">
        <v>132.449037893</v>
      </c>
      <c r="DY16" s="779">
        <v>125.96736799781399</v>
      </c>
      <c r="DZ16" s="779">
        <v>218.66</v>
      </c>
      <c r="EA16" s="779">
        <v>307.84802243000019</v>
      </c>
      <c r="EB16" s="779">
        <v>372.55820994000004</v>
      </c>
      <c r="EC16" s="779">
        <v>410.70769525799977</v>
      </c>
      <c r="ED16" s="779">
        <v>630.85819890906146</v>
      </c>
      <c r="EE16" s="779">
        <v>759.03131098032441</v>
      </c>
      <c r="EF16" s="779">
        <v>1693.4471056282173</v>
      </c>
      <c r="EG16" s="779">
        <v>36.616602109000006</v>
      </c>
      <c r="EH16" s="779">
        <v>26.228910935999998</v>
      </c>
      <c r="EI16" s="779">
        <v>28.52</v>
      </c>
      <c r="EJ16" s="779">
        <v>58.243835402000002</v>
      </c>
      <c r="EK16" s="779">
        <v>70.114200728</v>
      </c>
      <c r="EL16" s="779">
        <v>154.911796369</v>
      </c>
      <c r="EM16" s="779">
        <v>226.36155670600004</v>
      </c>
      <c r="EN16" s="779">
        <v>380.77473429600002</v>
      </c>
      <c r="EO16" s="779">
        <v>746.13675704700006</v>
      </c>
      <c r="EP16" s="779">
        <v>68.352862540000004</v>
      </c>
      <c r="EQ16" s="779">
        <v>91.566749877000007</v>
      </c>
      <c r="ER16" s="779">
        <v>132.12</v>
      </c>
      <c r="ES16" s="779">
        <v>150.28627487599999</v>
      </c>
      <c r="ET16" s="779">
        <v>141.007181188</v>
      </c>
      <c r="EU16" s="779">
        <v>150.69394855799999</v>
      </c>
      <c r="EV16" s="779">
        <v>207.77108145599999</v>
      </c>
      <c r="EW16" s="779">
        <v>380.2898965819997</v>
      </c>
      <c r="EX16" s="779">
        <v>940.21508687600021</v>
      </c>
      <c r="EY16" s="779">
        <v>0.49020000000000002</v>
      </c>
      <c r="EZ16" s="779">
        <v>6.5515248000000001</v>
      </c>
      <c r="FA16" s="779">
        <v>34.33</v>
      </c>
      <c r="FB16" s="779">
        <v>76.404470930000002</v>
      </c>
      <c r="FC16" s="779">
        <v>153.546455686</v>
      </c>
      <c r="FD16" s="779">
        <v>235.44</v>
      </c>
      <c r="FE16" s="779">
        <v>249.48217174000007</v>
      </c>
      <c r="FF16" s="779">
        <v>251.39416693199996</v>
      </c>
      <c r="FG16" s="779">
        <v>288.01255567229998</v>
      </c>
      <c r="FH16" s="779">
        <v>25.485095000000001</v>
      </c>
      <c r="FI16" s="779">
        <v>33.166252071999999</v>
      </c>
      <c r="FJ16" s="779">
        <v>50.26</v>
      </c>
      <c r="FK16" s="779">
        <v>60.277703399000004</v>
      </c>
      <c r="FL16" s="779">
        <v>34.68</v>
      </c>
      <c r="FM16" s="779">
        <v>37.038916470899999</v>
      </c>
      <c r="FN16" s="779">
        <v>21.600345684000001</v>
      </c>
      <c r="FO16" s="779">
        <v>10.575411894</v>
      </c>
      <c r="FP16" s="779">
        <v>23.144343599999999</v>
      </c>
      <c r="FQ16" s="779">
        <v>0</v>
      </c>
      <c r="FR16" s="779">
        <v>1.0465362000000001E-2</v>
      </c>
      <c r="FS16" s="779">
        <v>4.5999999999999999E-2</v>
      </c>
      <c r="FT16" s="779">
        <v>7.9713370000000006E-2</v>
      </c>
      <c r="FU16" s="779">
        <v>1.5859069E-2</v>
      </c>
      <c r="FV16" s="779">
        <v>1.495486E-2</v>
      </c>
      <c r="FW16" s="779">
        <v>1E-3</v>
      </c>
      <c r="FX16" s="779">
        <v>0</v>
      </c>
      <c r="FY16" s="779">
        <v>0</v>
      </c>
      <c r="FZ16" s="779">
        <v>219.17521209699999</v>
      </c>
      <c r="GA16" s="779">
        <v>223.15262805099999</v>
      </c>
      <c r="GB16" s="779">
        <v>433.93</v>
      </c>
      <c r="GC16" s="779">
        <v>521.98227292199999</v>
      </c>
      <c r="GD16" s="779">
        <v>693.11788501599995</v>
      </c>
      <c r="GE16" s="779">
        <v>808.85643353599983</v>
      </c>
      <c r="GF16" s="779">
        <v>843.57856873709977</v>
      </c>
      <c r="GG16" s="779">
        <v>1439.6112553269991</v>
      </c>
      <c r="GH16" s="779">
        <v>2664.4269071150034</v>
      </c>
      <c r="GI16" s="779">
        <v>68.155892899999998</v>
      </c>
      <c r="GJ16" s="779">
        <v>59.535088999999999</v>
      </c>
      <c r="GK16" s="779">
        <v>91.22</v>
      </c>
      <c r="GL16" s="779">
        <v>117.23</v>
      </c>
      <c r="GM16" s="779">
        <v>158.03107953700004</v>
      </c>
      <c r="GN16" s="779">
        <v>193.00780864399999</v>
      </c>
      <c r="GO16" s="779">
        <v>188.85897713599999</v>
      </c>
      <c r="GP16" s="779">
        <v>186.805177714</v>
      </c>
      <c r="GQ16" s="779">
        <v>381.60566312199995</v>
      </c>
      <c r="GR16" s="779">
        <v>9.8858079604799993</v>
      </c>
      <c r="GS16" s="779">
        <v>19.407912986876699</v>
      </c>
      <c r="GT16" s="779">
        <v>70.540000000000006</v>
      </c>
      <c r="GU16" s="779">
        <v>79.113574656233965</v>
      </c>
      <c r="GV16" s="779">
        <v>86.880917107999693</v>
      </c>
      <c r="GW16" s="779">
        <v>105.128277148</v>
      </c>
      <c r="GX16" s="779">
        <v>106.795558501</v>
      </c>
      <c r="GY16" s="779">
        <v>155.44997329000688</v>
      </c>
      <c r="GZ16" s="779">
        <v>492.88646921099996</v>
      </c>
      <c r="HA16" s="779">
        <v>9.9062876039999992</v>
      </c>
      <c r="HB16" s="779">
        <v>11.41814827</v>
      </c>
      <c r="HC16" s="779">
        <v>50.03</v>
      </c>
      <c r="HD16" s="779">
        <v>64.150000000000006</v>
      </c>
      <c r="HE16" s="779">
        <v>92.04</v>
      </c>
      <c r="HF16" s="779">
        <v>94.035542918999994</v>
      </c>
      <c r="HG16" s="779">
        <v>127.18</v>
      </c>
      <c r="HH16" s="779">
        <v>206.09</v>
      </c>
      <c r="HI16" s="779">
        <v>266.61114995299999</v>
      </c>
      <c r="HJ16" s="779">
        <v>1004.5087322444</v>
      </c>
      <c r="HK16" s="779">
        <v>1127.6600000000001</v>
      </c>
      <c r="HL16" s="779">
        <v>1927.86</v>
      </c>
      <c r="HM16" s="779">
        <v>2742.93</v>
      </c>
      <c r="HN16" s="779">
        <v>3511.53</v>
      </c>
      <c r="HO16" s="779">
        <f>SUM(P16+Y16+AQ16+AZ16+BI16+BR16+FD16+CA16+CJ16+CS16+DB16+DK16+AH16+DT16+EC16+EL16+EU16+FM16+FV16+GE16+GN16+GW16+HF16)</f>
        <v>4421.98996825834</v>
      </c>
      <c r="HP16" s="779">
        <v>6339.7057461975619</v>
      </c>
      <c r="HQ16" s="779">
        <v>8680.1571970145651</v>
      </c>
      <c r="HR16" s="779">
        <v>16731.480115222988</v>
      </c>
      <c r="HS16" s="779">
        <v>2856.6987322444002</v>
      </c>
      <c r="HT16" s="779">
        <v>3137</v>
      </c>
      <c r="HU16" s="779">
        <v>4416.5</v>
      </c>
      <c r="HV16" s="779">
        <v>5734.87</v>
      </c>
      <c r="HW16" s="779">
        <v>7043.66</v>
      </c>
      <c r="HX16" s="779">
        <f t="shared" ref="HX16:HX21" si="2">SUM(G16+HO16)</f>
        <v>9017.0399682583411</v>
      </c>
      <c r="HY16" s="779">
        <v>9906.9263994974717</v>
      </c>
      <c r="HZ16" s="779">
        <v>14394.307197014565</v>
      </c>
      <c r="IA16" s="779">
        <v>24660.407541449989</v>
      </c>
    </row>
    <row r="17" spans="1:235" x14ac:dyDescent="0.2">
      <c r="A17" s="785" t="s">
        <v>299</v>
      </c>
      <c r="B17" s="780">
        <v>24.29</v>
      </c>
      <c r="C17" s="780">
        <v>21.1</v>
      </c>
      <c r="D17" s="780">
        <v>4.54</v>
      </c>
      <c r="E17" s="780">
        <v>2.74</v>
      </c>
      <c r="F17" s="780">
        <v>3.58</v>
      </c>
      <c r="G17" s="780">
        <v>1.1000000000000001</v>
      </c>
      <c r="H17" s="780">
        <v>923.78764790000002</v>
      </c>
      <c r="I17" s="780">
        <v>158.44999999999999</v>
      </c>
      <c r="J17" s="780">
        <v>246.19273686099996</v>
      </c>
      <c r="K17" s="780">
        <v>7.2453146000000004</v>
      </c>
      <c r="L17" s="780">
        <v>11.4100679</v>
      </c>
      <c r="M17" s="780">
        <v>17.760000000000002</v>
      </c>
      <c r="N17" s="780">
        <v>24.395078650000002</v>
      </c>
      <c r="O17" s="780">
        <v>14.402136963</v>
      </c>
      <c r="P17" s="780">
        <v>23.786114010999999</v>
      </c>
      <c r="Q17" s="780">
        <v>0</v>
      </c>
      <c r="R17" s="780">
        <v>1.0710000000000001E-2</v>
      </c>
      <c r="S17" s="780">
        <v>7.4999999999999997E-2</v>
      </c>
      <c r="T17" s="780">
        <v>6.4566499999999999E-2</v>
      </c>
      <c r="U17" s="780">
        <v>0</v>
      </c>
      <c r="V17" s="780">
        <v>0</v>
      </c>
      <c r="W17" s="780">
        <v>0</v>
      </c>
      <c r="X17" s="780">
        <v>0</v>
      </c>
      <c r="Y17" s="780">
        <v>0</v>
      </c>
      <c r="Z17" s="780">
        <v>0</v>
      </c>
      <c r="AA17" s="780">
        <v>0</v>
      </c>
      <c r="AB17" s="780">
        <v>2.08</v>
      </c>
      <c r="AC17" s="780">
        <v>0</v>
      </c>
      <c r="AD17" s="780">
        <v>2.8813437</v>
      </c>
      <c r="AE17" s="780">
        <v>4.01</v>
      </c>
      <c r="AF17" s="780">
        <v>1.8873962070000001</v>
      </c>
      <c r="AG17" s="780">
        <v>0.96138990000000002</v>
      </c>
      <c r="AH17" s="780">
        <v>0.62843470000000001</v>
      </c>
      <c r="AI17" s="780">
        <v>1.4286004859999999</v>
      </c>
      <c r="AJ17" s="780">
        <v>0</v>
      </c>
      <c r="AK17" s="780">
        <v>0</v>
      </c>
      <c r="AL17" s="780">
        <v>0.54242579999999996</v>
      </c>
      <c r="AM17" s="780">
        <v>0.26352819999999999</v>
      </c>
      <c r="AN17" s="780">
        <v>0.98</v>
      </c>
      <c r="AO17" s="780">
        <v>0.70709449999999996</v>
      </c>
      <c r="AP17" s="780">
        <v>0</v>
      </c>
      <c r="AQ17" s="780">
        <v>0</v>
      </c>
      <c r="AR17" s="780">
        <v>0</v>
      </c>
      <c r="AS17" s="780">
        <v>4.0570747000000003</v>
      </c>
      <c r="AT17" s="780">
        <v>0.1535</v>
      </c>
      <c r="AU17" s="780">
        <v>58.878767931999995</v>
      </c>
      <c r="AV17" s="780">
        <v>102.542444489</v>
      </c>
      <c r="AW17" s="780">
        <v>58.5</v>
      </c>
      <c r="AX17" s="780">
        <v>24.925461593999998</v>
      </c>
      <c r="AY17" s="780">
        <v>108.57846672600002</v>
      </c>
      <c r="AZ17" s="780">
        <v>86.251871056000013</v>
      </c>
      <c r="BA17" s="780">
        <v>20.369903278999999</v>
      </c>
      <c r="BB17" s="780">
        <v>47.161368221999993</v>
      </c>
      <c r="BC17" s="780">
        <v>13.427914950999998</v>
      </c>
      <c r="BD17" s="780">
        <v>2.2499094799999999</v>
      </c>
      <c r="BE17" s="780">
        <v>6.1868917999999997</v>
      </c>
      <c r="BF17" s="780">
        <v>4.51</v>
      </c>
      <c r="BG17" s="780">
        <v>3.5754598360000003</v>
      </c>
      <c r="BH17" s="780">
        <v>9.6454818969999998</v>
      </c>
      <c r="BI17" s="780">
        <v>0</v>
      </c>
      <c r="BJ17" s="780">
        <v>0</v>
      </c>
      <c r="BK17" s="780">
        <v>0</v>
      </c>
      <c r="BL17" s="780">
        <v>1.40758016</v>
      </c>
      <c r="BM17" s="780">
        <v>0.8932420029999999</v>
      </c>
      <c r="BN17" s="780">
        <v>1.272647707</v>
      </c>
      <c r="BO17" s="780">
        <v>0.83</v>
      </c>
      <c r="BP17" s="780">
        <v>2.9992958020000002</v>
      </c>
      <c r="BQ17" s="780">
        <v>0</v>
      </c>
      <c r="BR17" s="780">
        <v>0</v>
      </c>
      <c r="BS17" s="780">
        <v>0</v>
      </c>
      <c r="BT17" s="780">
        <v>0</v>
      </c>
      <c r="BU17" s="780">
        <v>0</v>
      </c>
      <c r="BV17" s="780">
        <v>0.91</v>
      </c>
      <c r="BW17" s="780">
        <v>0.69</v>
      </c>
      <c r="BX17" s="780">
        <v>0.85</v>
      </c>
      <c r="BY17" s="780">
        <v>0.88870000000000005</v>
      </c>
      <c r="BZ17" s="780">
        <v>0</v>
      </c>
      <c r="CA17" s="780">
        <v>0</v>
      </c>
      <c r="CB17" s="780">
        <v>0</v>
      </c>
      <c r="CC17" s="780">
        <v>7.9603213299999993</v>
      </c>
      <c r="CD17" s="780">
        <v>15.481498221000001</v>
      </c>
      <c r="CE17" s="780">
        <v>1E-3</v>
      </c>
      <c r="CF17" s="780">
        <v>0.1</v>
      </c>
      <c r="CG17" s="780">
        <v>0.49</v>
      </c>
      <c r="CH17" s="780">
        <v>1.73005125</v>
      </c>
      <c r="CI17" s="780">
        <v>2.5</v>
      </c>
      <c r="CJ17" s="780">
        <v>0</v>
      </c>
      <c r="CK17" s="780">
        <v>0</v>
      </c>
      <c r="CL17" s="780">
        <v>0</v>
      </c>
      <c r="CM17" s="780">
        <v>0</v>
      </c>
      <c r="CN17" s="780">
        <v>5.09</v>
      </c>
      <c r="CO17" s="780">
        <v>8.6</v>
      </c>
      <c r="CP17" s="780">
        <v>8.2200000000000006</v>
      </c>
      <c r="CQ17" s="780">
        <v>23.2627658</v>
      </c>
      <c r="CR17" s="780">
        <v>19.3464992</v>
      </c>
      <c r="CS17" s="780">
        <v>13.011485698</v>
      </c>
      <c r="CT17" s="780">
        <v>14.904490648000001</v>
      </c>
      <c r="CU17" s="780">
        <v>16.620401999999999</v>
      </c>
      <c r="CV17" s="780">
        <v>46.040326700000001</v>
      </c>
      <c r="CW17" s="780">
        <v>3.72</v>
      </c>
      <c r="CX17" s="780">
        <v>7.2429971999999996</v>
      </c>
      <c r="CY17" s="780">
        <v>14.33</v>
      </c>
      <c r="CZ17" s="780">
        <v>47.450258900000001</v>
      </c>
      <c r="DA17" s="780">
        <v>103.51926169999999</v>
      </c>
      <c r="DB17" s="780">
        <v>142.3671449</v>
      </c>
      <c r="DC17" s="780">
        <v>47.202247299999996</v>
      </c>
      <c r="DD17" s="780">
        <v>19.374433513</v>
      </c>
      <c r="DE17" s="780">
        <v>15.017887</v>
      </c>
      <c r="DF17" s="780">
        <v>6.970300366</v>
      </c>
      <c r="DG17" s="780">
        <v>7.8499126869999998</v>
      </c>
      <c r="DH17" s="780">
        <v>3.18</v>
      </c>
      <c r="DI17" s="780">
        <v>1.319031442</v>
      </c>
      <c r="DJ17" s="780">
        <v>1.7411257250000003</v>
      </c>
      <c r="DK17" s="780">
        <v>1.3657993780000002</v>
      </c>
      <c r="DL17" s="780">
        <v>24.440435123999993</v>
      </c>
      <c r="DM17" s="780">
        <v>18.998845861</v>
      </c>
      <c r="DN17" s="780">
        <v>179.78850817825256</v>
      </c>
      <c r="DO17" s="780">
        <v>3.3673373680000003</v>
      </c>
      <c r="DP17" s="780">
        <v>7.5006344</v>
      </c>
      <c r="DQ17" s="780">
        <v>24.08</v>
      </c>
      <c r="DR17" s="780">
        <v>16.574956400000001</v>
      </c>
      <c r="DS17" s="780">
        <v>19.870577136000001</v>
      </c>
      <c r="DT17" s="780">
        <v>19.481366191999996</v>
      </c>
      <c r="DU17" s="780">
        <v>26.887534938999998</v>
      </c>
      <c r="DV17" s="780">
        <v>64.028162257001583</v>
      </c>
      <c r="DW17" s="780">
        <v>214.13523576199998</v>
      </c>
      <c r="DX17" s="780">
        <v>9.6165687939999991</v>
      </c>
      <c r="DY17" s="780">
        <v>48.415065083000002</v>
      </c>
      <c r="DZ17" s="780">
        <v>40.700000000000003</v>
      </c>
      <c r="EA17" s="780">
        <v>29.913510810000002</v>
      </c>
      <c r="EB17" s="780">
        <v>39.083988278</v>
      </c>
      <c r="EC17" s="780">
        <v>73.447034816000027</v>
      </c>
      <c r="ED17" s="780">
        <v>1.9408153999999977</v>
      </c>
      <c r="EE17" s="780">
        <v>78.370848641999828</v>
      </c>
      <c r="EF17" s="780">
        <v>1.6001222999999996</v>
      </c>
      <c r="EG17" s="780">
        <v>7.0857861</v>
      </c>
      <c r="EH17" s="780">
        <v>11.259351000000001</v>
      </c>
      <c r="EI17" s="780">
        <v>13.55</v>
      </c>
      <c r="EJ17" s="780">
        <v>30.07965428</v>
      </c>
      <c r="EK17" s="780">
        <v>32.104855671000003</v>
      </c>
      <c r="EL17" s="780">
        <v>0.12307968400000001</v>
      </c>
      <c r="EM17" s="780">
        <v>0.1</v>
      </c>
      <c r="EN17" s="780">
        <v>0</v>
      </c>
      <c r="EO17" s="780">
        <v>5.1290792629999995</v>
      </c>
      <c r="EP17" s="780">
        <v>0.13</v>
      </c>
      <c r="EQ17" s="780">
        <v>0</v>
      </c>
      <c r="ER17" s="780">
        <v>0.14000000000000001</v>
      </c>
      <c r="ES17" s="780">
        <v>2.0999999999999999E-3</v>
      </c>
      <c r="ET17" s="780">
        <v>0.51690000000000003</v>
      </c>
      <c r="EU17" s="780">
        <v>0</v>
      </c>
      <c r="EV17" s="780">
        <v>0</v>
      </c>
      <c r="EW17" s="780">
        <v>0</v>
      </c>
      <c r="EX17" s="780">
        <v>130.22046655099999</v>
      </c>
      <c r="EY17" s="780">
        <v>8.4899999999999989E-2</v>
      </c>
      <c r="EZ17" s="780">
        <v>1.2651739</v>
      </c>
      <c r="FA17" s="780">
        <v>12.87</v>
      </c>
      <c r="FB17" s="780">
        <v>17.41586457</v>
      </c>
      <c r="FC17" s="780">
        <v>26.958164738999997</v>
      </c>
      <c r="FD17" s="780">
        <v>67.489999999999995</v>
      </c>
      <c r="FE17" s="780">
        <v>90.090996500000003</v>
      </c>
      <c r="FF17" s="780">
        <v>24.78754731599998</v>
      </c>
      <c r="FG17" s="780">
        <v>25.601116059759999</v>
      </c>
      <c r="FH17" s="780">
        <v>4.1799999999999997E-2</v>
      </c>
      <c r="FI17" s="780">
        <v>0</v>
      </c>
      <c r="FJ17" s="780">
        <v>0</v>
      </c>
      <c r="FK17" s="780">
        <v>0.9</v>
      </c>
      <c r="FL17" s="780">
        <v>2.62</v>
      </c>
      <c r="FM17" s="780">
        <v>3.2456912629999999</v>
      </c>
      <c r="FN17" s="780">
        <v>2.1090314060000002</v>
      </c>
      <c r="FO17" s="780">
        <v>0.54501855499999996</v>
      </c>
      <c r="FP17" s="780">
        <v>4.6473243320000002</v>
      </c>
      <c r="FQ17" s="780">
        <v>2.5000000000000001E-3</v>
      </c>
      <c r="FR17" s="780">
        <v>0</v>
      </c>
      <c r="FS17" s="780">
        <v>1.4999999999999999E-2</v>
      </c>
      <c r="FT17" s="780">
        <v>6.0000000000000001E-3</v>
      </c>
      <c r="FU17" s="780">
        <v>1E-3</v>
      </c>
      <c r="FV17" s="780">
        <v>0</v>
      </c>
      <c r="FW17" s="780">
        <v>0</v>
      </c>
      <c r="FX17" s="780">
        <v>0</v>
      </c>
      <c r="FY17" s="780">
        <v>0</v>
      </c>
      <c r="FZ17" s="780">
        <v>47.036777899999997</v>
      </c>
      <c r="GA17" s="780">
        <v>55.439569499999998</v>
      </c>
      <c r="GB17" s="780">
        <v>67.540000000000006</v>
      </c>
      <c r="GC17" s="780">
        <v>101.7281746</v>
      </c>
      <c r="GD17" s="780">
        <v>73.037170900000007</v>
      </c>
      <c r="GE17" s="780">
        <v>55.724810399999996</v>
      </c>
      <c r="GF17" s="780">
        <v>49.696692599999999</v>
      </c>
      <c r="GG17" s="780">
        <v>46.418486754</v>
      </c>
      <c r="GH17" s="780">
        <v>176.10035184299991</v>
      </c>
      <c r="GI17" s="780">
        <v>7.9809613000000006</v>
      </c>
      <c r="GJ17" s="780">
        <v>7.6738574000000002</v>
      </c>
      <c r="GK17" s="780">
        <v>4.55</v>
      </c>
      <c r="GL17" s="780">
        <v>42.78</v>
      </c>
      <c r="GM17" s="780">
        <v>13.95314540199999</v>
      </c>
      <c r="GN17" s="780">
        <v>0.2812074</v>
      </c>
      <c r="GO17" s="780">
        <v>0</v>
      </c>
      <c r="GP17" s="780">
        <v>0</v>
      </c>
      <c r="GQ17" s="780">
        <v>0</v>
      </c>
      <c r="GR17" s="780">
        <v>1.912176748</v>
      </c>
      <c r="GS17" s="780">
        <v>1.6178061690000001</v>
      </c>
      <c r="GT17" s="780">
        <v>8.76</v>
      </c>
      <c r="GU17" s="780">
        <v>15.894580524725995</v>
      </c>
      <c r="GV17" s="780">
        <v>10.270881899999999</v>
      </c>
      <c r="GW17" s="780">
        <v>11.213730490000001</v>
      </c>
      <c r="GX17" s="780">
        <v>16.201563700000001</v>
      </c>
      <c r="GY17" s="780">
        <v>37.266115101000324</v>
      </c>
      <c r="GZ17" s="780">
        <v>33.580696957000008</v>
      </c>
      <c r="HA17" s="780">
        <v>10.550033757</v>
      </c>
      <c r="HB17" s="780">
        <v>9.0778523230000001</v>
      </c>
      <c r="HC17" s="780">
        <v>8.9499999999999993</v>
      </c>
      <c r="HD17" s="780">
        <v>5.9841476929999997</v>
      </c>
      <c r="HE17" s="780">
        <v>1.18704E-2</v>
      </c>
      <c r="HF17" s="780">
        <v>0</v>
      </c>
      <c r="HG17" s="780">
        <v>0</v>
      </c>
      <c r="HH17" s="780">
        <v>0</v>
      </c>
      <c r="HI17" s="780">
        <v>0</v>
      </c>
      <c r="HJ17" s="780">
        <v>174.374368648</v>
      </c>
      <c r="HK17" s="780">
        <v>292.42</v>
      </c>
      <c r="HL17" s="780">
        <v>294.81</v>
      </c>
      <c r="HM17" s="780">
        <v>394.42</v>
      </c>
      <c r="HN17" s="780">
        <v>479.12291653700009</v>
      </c>
      <c r="HO17" s="780">
        <f>SUM(P17+Y17+AQ17+AZ17+BI17+BR17+FD17+CA17+CJ17+CS17+DB17+DK17+AH17+DT17+EC17+EL17+EU17+FM17+FV17+GE17+GN17+GW17+HF17)</f>
        <v>498.41776998800009</v>
      </c>
      <c r="HP17" s="780">
        <v>295.37231138199996</v>
      </c>
      <c r="HQ17" s="780">
        <v>365.59933425100172</v>
      </c>
      <c r="HR17" s="780">
        <v>864.48660827801245</v>
      </c>
      <c r="HS17" s="780">
        <v>198.66436864799999</v>
      </c>
      <c r="HT17" s="780">
        <v>312.39</v>
      </c>
      <c r="HU17" s="780">
        <v>299.35000000000002</v>
      </c>
      <c r="HV17" s="780">
        <v>397.16</v>
      </c>
      <c r="HW17" s="780">
        <v>482.70291653700008</v>
      </c>
      <c r="HX17" s="780">
        <f t="shared" si="2"/>
        <v>499.51776998800011</v>
      </c>
      <c r="HY17" s="780">
        <v>1219.159959282</v>
      </c>
      <c r="HZ17" s="780">
        <v>524.04933425100171</v>
      </c>
      <c r="IA17" s="780">
        <v>1110.6793451390124</v>
      </c>
    </row>
    <row r="18" spans="1:235" x14ac:dyDescent="0.2">
      <c r="A18" s="785" t="s">
        <v>300</v>
      </c>
      <c r="B18" s="780">
        <v>6.34</v>
      </c>
      <c r="C18" s="780">
        <v>0.24</v>
      </c>
      <c r="D18" s="780">
        <v>0.59</v>
      </c>
      <c r="E18" s="780">
        <v>0</v>
      </c>
      <c r="F18" s="780">
        <v>0.27</v>
      </c>
      <c r="G18" s="780">
        <v>0.02</v>
      </c>
      <c r="H18" s="780">
        <v>128.2174856</v>
      </c>
      <c r="I18" s="780">
        <v>26.83</v>
      </c>
      <c r="J18" s="780">
        <v>14.015459312000001</v>
      </c>
      <c r="K18" s="780">
        <v>1.1581428</v>
      </c>
      <c r="L18" s="780">
        <v>1.0562662309999999</v>
      </c>
      <c r="M18" s="780">
        <v>2.5099999999999998</v>
      </c>
      <c r="N18" s="780">
        <v>4.8873123999999999</v>
      </c>
      <c r="O18" s="780">
        <v>2.2202213999999998</v>
      </c>
      <c r="P18" s="780">
        <v>3.6727221380000001</v>
      </c>
      <c r="Q18" s="780">
        <v>0</v>
      </c>
      <c r="R18" s="780">
        <v>0</v>
      </c>
      <c r="S18" s="780">
        <v>0</v>
      </c>
      <c r="T18" s="780">
        <v>0</v>
      </c>
      <c r="U18" s="780">
        <v>0</v>
      </c>
      <c r="V18" s="780">
        <v>0</v>
      </c>
      <c r="W18" s="780">
        <v>0</v>
      </c>
      <c r="X18" s="780">
        <v>0</v>
      </c>
      <c r="Y18" s="780">
        <v>0</v>
      </c>
      <c r="Z18" s="780">
        <v>0</v>
      </c>
      <c r="AA18" s="780">
        <v>0</v>
      </c>
      <c r="AB18" s="780">
        <v>0</v>
      </c>
      <c r="AC18" s="780">
        <v>0</v>
      </c>
      <c r="AD18" s="780">
        <v>0</v>
      </c>
      <c r="AE18" s="780">
        <v>0</v>
      </c>
      <c r="AF18" s="780">
        <v>0.35949449999999999</v>
      </c>
      <c r="AG18" s="780">
        <v>0</v>
      </c>
      <c r="AH18" s="780">
        <v>0.88060930000000004</v>
      </c>
      <c r="AI18" s="780">
        <v>0</v>
      </c>
      <c r="AJ18" s="780">
        <v>0</v>
      </c>
      <c r="AK18" s="780">
        <v>0</v>
      </c>
      <c r="AL18" s="780">
        <v>2.8000000000000001E-2</v>
      </c>
      <c r="AM18" s="780">
        <v>0.37702210000000003</v>
      </c>
      <c r="AN18" s="780">
        <v>0.08</v>
      </c>
      <c r="AO18" s="780">
        <v>0.1758161</v>
      </c>
      <c r="AP18" s="780">
        <v>0</v>
      </c>
      <c r="AQ18" s="780">
        <v>0</v>
      </c>
      <c r="AR18" s="780">
        <v>0</v>
      </c>
      <c r="AS18" s="780">
        <v>1.0246691000000001</v>
      </c>
      <c r="AT18" s="780">
        <v>0.14019999999999999</v>
      </c>
      <c r="AU18" s="780">
        <v>14.903921593</v>
      </c>
      <c r="AV18" s="780">
        <v>20.278827281000002</v>
      </c>
      <c r="AW18" s="780">
        <v>18.91</v>
      </c>
      <c r="AX18" s="780">
        <v>0.65467432000000003</v>
      </c>
      <c r="AY18" s="780">
        <v>13.198688506</v>
      </c>
      <c r="AZ18" s="780">
        <v>39.005249897000006</v>
      </c>
      <c r="BA18" s="780">
        <v>3.0356911280000003</v>
      </c>
      <c r="BB18" s="780">
        <v>11.745531012999999</v>
      </c>
      <c r="BC18" s="780">
        <v>1.418700337</v>
      </c>
      <c r="BD18" s="780">
        <v>0</v>
      </c>
      <c r="BE18" s="780">
        <v>0.1357121</v>
      </c>
      <c r="BF18" s="780">
        <v>0.33</v>
      </c>
      <c r="BG18" s="780">
        <v>0.54489319999999997</v>
      </c>
      <c r="BH18" s="780">
        <v>1.480831394</v>
      </c>
      <c r="BI18" s="780">
        <v>0</v>
      </c>
      <c r="BJ18" s="780">
        <v>0</v>
      </c>
      <c r="BK18" s="780">
        <v>0</v>
      </c>
      <c r="BL18" s="780">
        <v>0.32913426800000001</v>
      </c>
      <c r="BM18" s="780">
        <v>0.22816444700000002</v>
      </c>
      <c r="BN18" s="780">
        <v>1.124466835</v>
      </c>
      <c r="BO18" s="780">
        <v>0.81</v>
      </c>
      <c r="BP18" s="780">
        <v>0.63162634300000009</v>
      </c>
      <c r="BQ18" s="780">
        <v>0</v>
      </c>
      <c r="BR18" s="780">
        <v>0</v>
      </c>
      <c r="BS18" s="780">
        <v>0</v>
      </c>
      <c r="BT18" s="780">
        <v>0</v>
      </c>
      <c r="BU18" s="780">
        <v>0</v>
      </c>
      <c r="BV18" s="780">
        <v>5.0000000000000001E-3</v>
      </c>
      <c r="BW18" s="780">
        <v>0.12</v>
      </c>
      <c r="BX18" s="780">
        <v>0.15</v>
      </c>
      <c r="BY18" s="780">
        <v>0.2</v>
      </c>
      <c r="BZ18" s="780">
        <v>0</v>
      </c>
      <c r="CA18" s="780">
        <v>0</v>
      </c>
      <c r="CB18" s="780">
        <v>0</v>
      </c>
      <c r="CC18" s="780">
        <v>2.548889</v>
      </c>
      <c r="CD18" s="780">
        <v>3.450785803</v>
      </c>
      <c r="CE18" s="780">
        <v>0</v>
      </c>
      <c r="CF18" s="780">
        <v>1.1999999999999999E-3</v>
      </c>
      <c r="CG18" s="780">
        <v>0</v>
      </c>
      <c r="CH18" s="780">
        <v>0.02</v>
      </c>
      <c r="CI18" s="780">
        <v>0</v>
      </c>
      <c r="CJ18" s="780">
        <v>0</v>
      </c>
      <c r="CK18" s="780">
        <v>0</v>
      </c>
      <c r="CL18" s="780">
        <v>0</v>
      </c>
      <c r="CM18" s="780">
        <v>0</v>
      </c>
      <c r="CN18" s="780">
        <v>3.63</v>
      </c>
      <c r="CO18" s="780">
        <v>3.77</v>
      </c>
      <c r="CP18" s="780">
        <v>2.61</v>
      </c>
      <c r="CQ18" s="780">
        <v>2.4498332</v>
      </c>
      <c r="CR18" s="780">
        <v>7.5233325999999998</v>
      </c>
      <c r="CS18" s="780">
        <v>3.8549173639999998</v>
      </c>
      <c r="CT18" s="780">
        <v>0.39284859999999999</v>
      </c>
      <c r="CU18" s="780">
        <v>2.7414592999999998</v>
      </c>
      <c r="CV18" s="780">
        <v>39.607465599999998</v>
      </c>
      <c r="CW18" s="780">
        <v>0</v>
      </c>
      <c r="CX18" s="780">
        <v>1.2907043</v>
      </c>
      <c r="CY18" s="780">
        <v>11.52</v>
      </c>
      <c r="CZ18" s="780">
        <v>18.401359399999997</v>
      </c>
      <c r="DA18" s="780">
        <v>24.86429</v>
      </c>
      <c r="DB18" s="780">
        <v>81.346730500000007</v>
      </c>
      <c r="DC18" s="780">
        <v>7.4972046000000008</v>
      </c>
      <c r="DD18" s="780">
        <v>11.068394988</v>
      </c>
      <c r="DE18" s="780">
        <v>3.2670596999999999</v>
      </c>
      <c r="DF18" s="780">
        <v>4.4486187350000002</v>
      </c>
      <c r="DG18" s="780">
        <v>3.9086970230000002</v>
      </c>
      <c r="DH18" s="780">
        <v>1.89</v>
      </c>
      <c r="DI18" s="780">
        <v>0.67536467600000005</v>
      </c>
      <c r="DJ18" s="780">
        <v>0.12539281299999999</v>
      </c>
      <c r="DK18" s="780">
        <v>0.16146689499999997</v>
      </c>
      <c r="DL18" s="780">
        <v>5.574110050200999</v>
      </c>
      <c r="DM18" s="780">
        <v>6.3400408014264995</v>
      </c>
      <c r="DN18" s="780">
        <v>64.163048159178942</v>
      </c>
      <c r="DO18" s="780">
        <v>0.42201660000000002</v>
      </c>
      <c r="DP18" s="780">
        <v>2.3946969</v>
      </c>
      <c r="DQ18" s="780">
        <v>2.93</v>
      </c>
      <c r="DR18" s="780">
        <v>4.3365783999999996</v>
      </c>
      <c r="DS18" s="780">
        <v>4.0283383879999999</v>
      </c>
      <c r="DT18" s="780">
        <v>1.7811861339999999</v>
      </c>
      <c r="DU18" s="780">
        <v>0.74053184999999999</v>
      </c>
      <c r="DV18" s="780">
        <v>2.4155100220000003</v>
      </c>
      <c r="DW18" s="780">
        <v>73.221140020000007</v>
      </c>
      <c r="DX18" s="780">
        <v>1.7332448540000001</v>
      </c>
      <c r="DY18" s="780">
        <v>15.333901454999999</v>
      </c>
      <c r="DZ18" s="780">
        <v>11.62</v>
      </c>
      <c r="EA18" s="780">
        <v>4.1588523369999999</v>
      </c>
      <c r="EB18" s="780">
        <v>3.3893432920000004</v>
      </c>
      <c r="EC18" s="780">
        <v>5.8402791000000001</v>
      </c>
      <c r="ED18" s="780">
        <v>6.90635E-2</v>
      </c>
      <c r="EE18" s="780">
        <v>26.397397143000038</v>
      </c>
      <c r="EF18" s="780">
        <v>0.2300208</v>
      </c>
      <c r="EG18" s="780">
        <v>0.69464049999999999</v>
      </c>
      <c r="EH18" s="780">
        <v>5.6615358999999996</v>
      </c>
      <c r="EI18" s="780">
        <v>4.33</v>
      </c>
      <c r="EJ18" s="780">
        <v>3.4345761509999999</v>
      </c>
      <c r="EK18" s="780">
        <v>6.4391003009999999</v>
      </c>
      <c r="EL18" s="780">
        <v>0</v>
      </c>
      <c r="EM18" s="780">
        <v>0</v>
      </c>
      <c r="EN18" s="780">
        <v>0</v>
      </c>
      <c r="EO18" s="780">
        <v>0</v>
      </c>
      <c r="EP18" s="780">
        <v>0</v>
      </c>
      <c r="EQ18" s="780">
        <v>0</v>
      </c>
      <c r="ER18" s="780">
        <v>0</v>
      </c>
      <c r="ES18" s="780">
        <v>0</v>
      </c>
      <c r="ET18" s="780">
        <v>0</v>
      </c>
      <c r="EU18" s="780">
        <v>0</v>
      </c>
      <c r="EV18" s="780">
        <v>3.2000000000000001E-2</v>
      </c>
      <c r="EW18" s="780">
        <v>0</v>
      </c>
      <c r="EX18" s="780">
        <v>26.407651282</v>
      </c>
      <c r="EY18" s="780">
        <v>2.9899999999999999E-2</v>
      </c>
      <c r="EZ18" s="780">
        <v>0.72824610000000001</v>
      </c>
      <c r="FA18" s="780">
        <v>4.49</v>
      </c>
      <c r="FB18" s="780">
        <v>3.0799723000000001</v>
      </c>
      <c r="FC18" s="780">
        <v>5.1419748680000001</v>
      </c>
      <c r="FD18" s="780">
        <v>1.98</v>
      </c>
      <c r="FE18" s="780">
        <v>7.7979842049999997</v>
      </c>
      <c r="FF18" s="780">
        <v>1.8437549</v>
      </c>
      <c r="FG18" s="780">
        <v>6.4002790149399997</v>
      </c>
      <c r="FH18" s="780">
        <v>0.1</v>
      </c>
      <c r="FI18" s="780">
        <v>0</v>
      </c>
      <c r="FJ18" s="780">
        <v>0</v>
      </c>
      <c r="FK18" s="780">
        <v>7.9000000000000001E-2</v>
      </c>
      <c r="FL18" s="780">
        <v>3.9200000000000006E-2</v>
      </c>
      <c r="FM18" s="780">
        <v>0.21376590000000001</v>
      </c>
      <c r="FN18" s="780">
        <v>4.51487E-2</v>
      </c>
      <c r="FO18" s="780">
        <v>5.8382578000000004E-2</v>
      </c>
      <c r="FP18" s="780">
        <v>0</v>
      </c>
      <c r="FQ18" s="780">
        <v>0</v>
      </c>
      <c r="FR18" s="780">
        <v>0</v>
      </c>
      <c r="FS18" s="780">
        <v>6.0000000000000001E-3</v>
      </c>
      <c r="FT18" s="780">
        <v>8.9999999999999993E-3</v>
      </c>
      <c r="FU18" s="780">
        <v>0</v>
      </c>
      <c r="FV18" s="780">
        <v>1E-3</v>
      </c>
      <c r="FW18" s="780">
        <v>0</v>
      </c>
      <c r="FX18" s="780">
        <v>0</v>
      </c>
      <c r="FY18" s="780">
        <v>0</v>
      </c>
      <c r="FZ18" s="780">
        <v>1.095402</v>
      </c>
      <c r="GA18" s="780">
        <v>3.8309220000000002</v>
      </c>
      <c r="GB18" s="780">
        <v>7.97</v>
      </c>
      <c r="GC18" s="780">
        <v>9.2111725</v>
      </c>
      <c r="GD18" s="780">
        <v>4.2109266999999999</v>
      </c>
      <c r="GE18" s="780">
        <v>5.6637729209999996</v>
      </c>
      <c r="GF18" s="780">
        <v>13.966959299999999</v>
      </c>
      <c r="GG18" s="780">
        <v>3.4517585749999999</v>
      </c>
      <c r="GH18" s="780">
        <v>3.347133189</v>
      </c>
      <c r="GI18" s="780"/>
      <c r="GJ18" s="780">
        <v>0</v>
      </c>
      <c r="GK18" s="780">
        <v>0</v>
      </c>
      <c r="GL18" s="780">
        <v>7.23</v>
      </c>
      <c r="GM18" s="780">
        <v>0.67902810000000002</v>
      </c>
      <c r="GN18" s="780">
        <v>0</v>
      </c>
      <c r="GO18" s="780">
        <v>0</v>
      </c>
      <c r="GP18" s="780">
        <v>0</v>
      </c>
      <c r="GQ18" s="780">
        <v>0</v>
      </c>
      <c r="GR18" s="780">
        <v>0.43748499700000004</v>
      </c>
      <c r="GS18" s="780">
        <v>0.54023829999999995</v>
      </c>
      <c r="GT18" s="780">
        <v>0.97</v>
      </c>
      <c r="GU18" s="780">
        <v>9.226265954000004</v>
      </c>
      <c r="GV18" s="780">
        <v>2.2933340359999996</v>
      </c>
      <c r="GW18" s="780">
        <v>1.325033527</v>
      </c>
      <c r="GX18" s="780">
        <v>0.30641420000000003</v>
      </c>
      <c r="GY18" s="780">
        <v>4.8710563999999845</v>
      </c>
      <c r="GZ18" s="780">
        <v>5.7368774340000002</v>
      </c>
      <c r="HA18" s="780">
        <v>8.7991272570000003</v>
      </c>
      <c r="HB18" s="780">
        <v>5.5657211310000001</v>
      </c>
      <c r="HC18" s="780">
        <v>1.92</v>
      </c>
      <c r="HD18" s="780">
        <v>2.1949090399999998</v>
      </c>
      <c r="HE18" s="780">
        <v>6.0100000000000001E-2</v>
      </c>
      <c r="HF18" s="780">
        <v>0.148933333</v>
      </c>
      <c r="HG18" s="780">
        <v>0</v>
      </c>
      <c r="HH18" s="780">
        <v>0</v>
      </c>
      <c r="HI18" s="780">
        <v>0</v>
      </c>
      <c r="HJ18" s="780">
        <v>37.713663782999994</v>
      </c>
      <c r="HK18" s="780">
        <v>66.12</v>
      </c>
      <c r="HL18" s="780">
        <v>73.040000000000006</v>
      </c>
      <c r="HM18" s="780">
        <v>71.960700821000003</v>
      </c>
      <c r="HN18" s="780">
        <v>75.694102397999998</v>
      </c>
      <c r="HO18" s="780">
        <f>SUM(P18+Y18+AQ18+AZ18+BI18+BR18+FD18+CA18+CJ18+CS18+DB18+DK18+AH18+DT18+EC18+EL18+EU18+FM18+FV18+GE18+GN18+GW18+HF18)</f>
        <v>145.87566700899998</v>
      </c>
      <c r="HP18" s="780">
        <v>39.457956133200994</v>
      </c>
      <c r="HQ18" s="780">
        <v>74.506843820426525</v>
      </c>
      <c r="HR18" s="780">
        <v>227.71949560711894</v>
      </c>
      <c r="HS18" s="780">
        <v>44.05366378299999</v>
      </c>
      <c r="HT18" s="780">
        <f>SUM(HK18+C18)</f>
        <v>66.36</v>
      </c>
      <c r="HU18" s="780">
        <v>73.63</v>
      </c>
      <c r="HV18" s="780">
        <v>71.960700821000003</v>
      </c>
      <c r="HW18" s="780">
        <v>75.964102397999994</v>
      </c>
      <c r="HX18" s="780">
        <f t="shared" si="2"/>
        <v>145.89566700899999</v>
      </c>
      <c r="HY18" s="780">
        <v>167.67544173320101</v>
      </c>
      <c r="HZ18" s="780">
        <v>101.33684382042652</v>
      </c>
      <c r="IA18" s="780">
        <v>241.73495491911893</v>
      </c>
    </row>
    <row r="19" spans="1:235" x14ac:dyDescent="0.2">
      <c r="A19" s="785" t="s">
        <v>301</v>
      </c>
      <c r="B19" s="780">
        <v>0</v>
      </c>
      <c r="C19" s="780">
        <v>0.2</v>
      </c>
      <c r="D19" s="780">
        <v>0.18</v>
      </c>
      <c r="E19" s="780">
        <v>0</v>
      </c>
      <c r="F19" s="780">
        <v>0.13</v>
      </c>
      <c r="G19" s="780">
        <v>0.15</v>
      </c>
      <c r="H19" s="780">
        <v>2.405497</v>
      </c>
      <c r="I19" s="780">
        <v>0</v>
      </c>
      <c r="J19" s="780">
        <v>0</v>
      </c>
      <c r="K19" s="780">
        <v>0.451679</v>
      </c>
      <c r="L19" s="780">
        <v>0.30753079999999999</v>
      </c>
      <c r="M19" s="780">
        <v>1.84</v>
      </c>
      <c r="N19" s="780">
        <v>1.0802454000000001</v>
      </c>
      <c r="O19" s="780">
        <v>0.16100110000000001</v>
      </c>
      <c r="P19" s="780">
        <v>0.86029999999999995</v>
      </c>
      <c r="Q19" s="780">
        <v>0</v>
      </c>
      <c r="R19" s="780">
        <v>0</v>
      </c>
      <c r="S19" s="780">
        <v>0.36755200599999999</v>
      </c>
      <c r="T19" s="780">
        <v>0</v>
      </c>
      <c r="U19" s="780">
        <v>0</v>
      </c>
      <c r="V19" s="780">
        <v>0</v>
      </c>
      <c r="W19" s="780">
        <v>0</v>
      </c>
      <c r="X19" s="780">
        <v>0</v>
      </c>
      <c r="Y19" s="780">
        <v>0</v>
      </c>
      <c r="Z19" s="780">
        <v>0</v>
      </c>
      <c r="AA19" s="780">
        <v>0</v>
      </c>
      <c r="AB19" s="780">
        <v>0</v>
      </c>
      <c r="AC19" s="780">
        <v>0</v>
      </c>
      <c r="AD19" s="780">
        <v>0</v>
      </c>
      <c r="AE19" s="780">
        <v>0</v>
      </c>
      <c r="AF19" s="780">
        <v>0</v>
      </c>
      <c r="AG19" s="780">
        <v>0</v>
      </c>
      <c r="AH19" s="780">
        <v>0</v>
      </c>
      <c r="AI19" s="780">
        <v>0</v>
      </c>
      <c r="AJ19" s="780">
        <v>0</v>
      </c>
      <c r="AK19" s="780">
        <v>0</v>
      </c>
      <c r="AL19" s="780">
        <v>0</v>
      </c>
      <c r="AM19" s="780">
        <v>3.0000000000000001E-3</v>
      </c>
      <c r="AN19" s="780">
        <v>0.03</v>
      </c>
      <c r="AO19" s="780">
        <v>0</v>
      </c>
      <c r="AP19" s="780">
        <v>0</v>
      </c>
      <c r="AQ19" s="780">
        <v>0</v>
      </c>
      <c r="AR19" s="780">
        <v>0</v>
      </c>
      <c r="AS19" s="780">
        <v>0</v>
      </c>
      <c r="AT19" s="780">
        <v>0</v>
      </c>
      <c r="AU19" s="780">
        <v>0</v>
      </c>
      <c r="AV19" s="780">
        <v>0</v>
      </c>
      <c r="AW19" s="780">
        <v>0</v>
      </c>
      <c r="AX19" s="780">
        <v>0</v>
      </c>
      <c r="AY19" s="780">
        <v>0.5914992</v>
      </c>
      <c r="AZ19" s="780">
        <v>2.2436020000000001</v>
      </c>
      <c r="BA19" s="780">
        <v>0.44741379999999997</v>
      </c>
      <c r="BB19" s="780">
        <v>0.75678270000000003</v>
      </c>
      <c r="BC19" s="780">
        <v>0</v>
      </c>
      <c r="BD19" s="780">
        <v>0</v>
      </c>
      <c r="BE19" s="780">
        <v>0</v>
      </c>
      <c r="BF19" s="780">
        <v>0</v>
      </c>
      <c r="BG19" s="780">
        <v>0</v>
      </c>
      <c r="BH19" s="780">
        <v>0</v>
      </c>
      <c r="BI19" s="780">
        <v>0</v>
      </c>
      <c r="BJ19" s="780">
        <v>0</v>
      </c>
      <c r="BK19" s="780">
        <v>0</v>
      </c>
      <c r="BL19" s="780">
        <v>0.08</v>
      </c>
      <c r="BM19" s="780">
        <v>0</v>
      </c>
      <c r="BN19" s="780">
        <v>0</v>
      </c>
      <c r="BO19" s="780">
        <v>0</v>
      </c>
      <c r="BP19" s="780">
        <v>0.155969775</v>
      </c>
      <c r="BQ19" s="780">
        <v>0</v>
      </c>
      <c r="BR19" s="780">
        <v>0</v>
      </c>
      <c r="BS19" s="780">
        <v>0</v>
      </c>
      <c r="BT19" s="780">
        <v>0</v>
      </c>
      <c r="BU19" s="780">
        <v>0</v>
      </c>
      <c r="BV19" s="780">
        <v>0</v>
      </c>
      <c r="BW19" s="780">
        <v>0</v>
      </c>
      <c r="BX19" s="780">
        <v>0.01</v>
      </c>
      <c r="BY19" s="780">
        <v>0</v>
      </c>
      <c r="BZ19" s="780">
        <v>0</v>
      </c>
      <c r="CA19" s="780">
        <v>0</v>
      </c>
      <c r="CB19" s="780">
        <v>0</v>
      </c>
      <c r="CC19" s="780">
        <v>0</v>
      </c>
      <c r="CD19" s="780">
        <v>0.14199999999999999</v>
      </c>
      <c r="CE19" s="780">
        <v>0.03</v>
      </c>
      <c r="CF19" s="780">
        <v>0</v>
      </c>
      <c r="CG19" s="780">
        <v>0.1</v>
      </c>
      <c r="CH19" s="780">
        <v>0</v>
      </c>
      <c r="CI19" s="780">
        <v>0</v>
      </c>
      <c r="CJ19" s="780">
        <v>0</v>
      </c>
      <c r="CK19" s="780">
        <v>0</v>
      </c>
      <c r="CL19" s="780">
        <v>0</v>
      </c>
      <c r="CM19" s="780">
        <v>0</v>
      </c>
      <c r="CN19" s="780">
        <v>0.58000000000000007</v>
      </c>
      <c r="CO19" s="780">
        <v>1.43</v>
      </c>
      <c r="CP19" s="780">
        <v>0.65</v>
      </c>
      <c r="CQ19" s="780">
        <v>0.05</v>
      </c>
      <c r="CR19" s="780">
        <v>3.1920416999999999</v>
      </c>
      <c r="CS19" s="780">
        <v>4.2439711679999998</v>
      </c>
      <c r="CT19" s="780">
        <v>0.37248530000000002</v>
      </c>
      <c r="CU19" s="780">
        <v>0.55161280000000001</v>
      </c>
      <c r="CV19" s="780">
        <v>5.1434715000000004</v>
      </c>
      <c r="CW19" s="780">
        <v>0</v>
      </c>
      <c r="CX19" s="780">
        <v>0</v>
      </c>
      <c r="CY19" s="780">
        <v>0</v>
      </c>
      <c r="CZ19" s="780">
        <v>5.4689854999999996</v>
      </c>
      <c r="DA19" s="780">
        <v>5.9514649999999998</v>
      </c>
      <c r="DB19" s="780">
        <v>13.121960100000001</v>
      </c>
      <c r="DC19" s="780">
        <v>3.4948432</v>
      </c>
      <c r="DD19" s="780">
        <v>3.3052603</v>
      </c>
      <c r="DE19" s="780">
        <v>0.1</v>
      </c>
      <c r="DF19" s="780">
        <v>0.10656141099999999</v>
      </c>
      <c r="DG19" s="780">
        <v>0.219992044</v>
      </c>
      <c r="DH19" s="780">
        <v>0</v>
      </c>
      <c r="DI19" s="780">
        <v>0.42015380499999999</v>
      </c>
      <c r="DJ19" s="780">
        <v>1.8744724000000001E-2</v>
      </c>
      <c r="DK19" s="780">
        <v>2.5367440999999998E-2</v>
      </c>
      <c r="DL19" s="780">
        <v>2.5084860772119995</v>
      </c>
      <c r="DM19" s="780">
        <v>1.3050757652903033</v>
      </c>
      <c r="DN19" s="780">
        <v>20.016984041544291</v>
      </c>
      <c r="DO19" s="780">
        <v>0.27797340000000004</v>
      </c>
      <c r="DP19" s="780">
        <v>0.27269130000000003</v>
      </c>
      <c r="DQ19" s="780">
        <v>0.19</v>
      </c>
      <c r="DR19" s="780">
        <v>0.33420509999999998</v>
      </c>
      <c r="DS19" s="780">
        <v>0.2581561</v>
      </c>
      <c r="DT19" s="780">
        <v>0.31625161299999999</v>
      </c>
      <c r="DU19" s="780">
        <v>0.81838765199999997</v>
      </c>
      <c r="DV19" s="780">
        <v>0</v>
      </c>
      <c r="DW19" s="780">
        <v>0</v>
      </c>
      <c r="DX19" s="780">
        <v>5.1367359000000001E-2</v>
      </c>
      <c r="DY19" s="780">
        <v>0.58846532299999998</v>
      </c>
      <c r="DZ19" s="780">
        <v>0.34</v>
      </c>
      <c r="EA19" s="780">
        <v>0.167107057</v>
      </c>
      <c r="EB19" s="780">
        <v>0.16791488999999998</v>
      </c>
      <c r="EC19" s="780">
        <v>0.28570620000000002</v>
      </c>
      <c r="ED19" s="780">
        <v>5.9295E-2</v>
      </c>
      <c r="EE19" s="780">
        <v>1.8866596999999994</v>
      </c>
      <c r="EF19" s="780">
        <v>0.04</v>
      </c>
      <c r="EG19" s="780">
        <v>0</v>
      </c>
      <c r="EH19" s="780">
        <v>0</v>
      </c>
      <c r="EI19" s="780">
        <v>0</v>
      </c>
      <c r="EJ19" s="780">
        <v>0</v>
      </c>
      <c r="EK19" s="780">
        <v>0</v>
      </c>
      <c r="EL19" s="780">
        <v>0</v>
      </c>
      <c r="EM19" s="780">
        <v>0</v>
      </c>
      <c r="EN19" s="780">
        <v>0</v>
      </c>
      <c r="EO19" s="780">
        <v>0</v>
      </c>
      <c r="EP19" s="780">
        <v>0</v>
      </c>
      <c r="EQ19" s="780">
        <v>0</v>
      </c>
      <c r="ER19" s="780">
        <v>0</v>
      </c>
      <c r="ES19" s="780">
        <v>0</v>
      </c>
      <c r="ET19" s="780">
        <v>0</v>
      </c>
      <c r="EU19" s="780">
        <v>0</v>
      </c>
      <c r="EV19" s="780">
        <v>0</v>
      </c>
      <c r="EW19" s="780">
        <v>0</v>
      </c>
      <c r="EX19" s="780">
        <v>1.0656862</v>
      </c>
      <c r="EY19" s="780">
        <v>0</v>
      </c>
      <c r="EZ19" s="780">
        <v>8.3299999999999999E-2</v>
      </c>
      <c r="FA19" s="780">
        <v>1.6</v>
      </c>
      <c r="FB19" s="780">
        <v>0.16974419999999998</v>
      </c>
      <c r="FC19" s="780">
        <v>0.61845087999999993</v>
      </c>
      <c r="FD19" s="780">
        <v>0</v>
      </c>
      <c r="FE19" s="780">
        <v>0.95384605999999994</v>
      </c>
      <c r="FF19" s="780">
        <v>0.70165909999999998</v>
      </c>
      <c r="FG19" s="780">
        <v>0</v>
      </c>
      <c r="FH19" s="780">
        <v>0</v>
      </c>
      <c r="FI19" s="780">
        <v>0</v>
      </c>
      <c r="FJ19" s="780">
        <v>0</v>
      </c>
      <c r="FK19" s="780">
        <v>6.9999999999999993E-2</v>
      </c>
      <c r="FL19" s="780">
        <v>0</v>
      </c>
      <c r="FM19" s="780">
        <v>0.25923000000000002</v>
      </c>
      <c r="FN19" s="780">
        <v>1.8734199999999999E-2</v>
      </c>
      <c r="FO19" s="780">
        <v>6.0358783999999999E-2</v>
      </c>
      <c r="FP19" s="780">
        <v>0.20860380000000001</v>
      </c>
      <c r="FQ19" s="780">
        <v>0</v>
      </c>
      <c r="FR19" s="780">
        <v>0</v>
      </c>
      <c r="FS19" s="780">
        <v>0</v>
      </c>
      <c r="FT19" s="780">
        <v>5.0000000000000001E-3</v>
      </c>
      <c r="FU19" s="780">
        <v>0</v>
      </c>
      <c r="FV19" s="780">
        <v>0</v>
      </c>
      <c r="FW19" s="780">
        <v>0</v>
      </c>
      <c r="FX19" s="780">
        <v>0</v>
      </c>
      <c r="FY19" s="780">
        <v>0</v>
      </c>
      <c r="FZ19" s="780">
        <v>3.5570900000000003E-2</v>
      </c>
      <c r="GA19" s="780">
        <v>0</v>
      </c>
      <c r="GB19" s="780">
        <v>0.62</v>
      </c>
      <c r="GC19" s="780">
        <v>0.37550939999999999</v>
      </c>
      <c r="GD19" s="780">
        <v>0.9386835</v>
      </c>
      <c r="GE19" s="780">
        <v>6.34242E-2</v>
      </c>
      <c r="GF19" s="780">
        <v>0.46613739999999998</v>
      </c>
      <c r="GG19" s="780">
        <v>8.6707151999999996E-2</v>
      </c>
      <c r="GH19" s="780">
        <v>2.7610115</v>
      </c>
      <c r="GI19" s="780"/>
      <c r="GJ19" s="780">
        <v>0</v>
      </c>
      <c r="GK19" s="780">
        <v>0</v>
      </c>
      <c r="GL19" s="780">
        <v>0</v>
      </c>
      <c r="GM19" s="780">
        <v>0</v>
      </c>
      <c r="GN19" s="780">
        <v>0</v>
      </c>
      <c r="GO19" s="780">
        <v>0</v>
      </c>
      <c r="GP19" s="780">
        <v>0</v>
      </c>
      <c r="GQ19" s="780">
        <v>0</v>
      </c>
      <c r="GR19" s="780">
        <v>0</v>
      </c>
      <c r="GS19" s="780">
        <v>0</v>
      </c>
      <c r="GT19" s="780">
        <v>0.03</v>
      </c>
      <c r="GU19" s="780">
        <v>3.9171106019041106</v>
      </c>
      <c r="GV19" s="780">
        <v>6.3311508000000002E-2</v>
      </c>
      <c r="GW19" s="780">
        <v>0.27999999999999997</v>
      </c>
      <c r="GX19" s="780">
        <v>0</v>
      </c>
      <c r="GY19" s="780">
        <v>0.20427219999999996</v>
      </c>
      <c r="GZ19" s="780">
        <v>0.05</v>
      </c>
      <c r="HA19" s="780">
        <v>2.5690084530000004</v>
      </c>
      <c r="HB19" s="780">
        <v>0.45652759300000001</v>
      </c>
      <c r="HC19" s="780">
        <v>0.39</v>
      </c>
      <c r="HD19" s="780">
        <v>0.24806500000000001</v>
      </c>
      <c r="HE19" s="780">
        <v>0</v>
      </c>
      <c r="HF19" s="780">
        <v>0</v>
      </c>
      <c r="HG19" s="780">
        <v>0</v>
      </c>
      <c r="HH19" s="780">
        <v>0</v>
      </c>
      <c r="HI19" s="780">
        <v>0</v>
      </c>
      <c r="HJ19" s="780">
        <v>4.1021605230000002</v>
      </c>
      <c r="HK19" s="780">
        <v>3.36</v>
      </c>
      <c r="HL19" s="780">
        <v>5.79</v>
      </c>
      <c r="HM19" s="780">
        <v>12.462095838904112</v>
      </c>
      <c r="HN19" s="780">
        <v>11.961268601999999</v>
      </c>
      <c r="HO19" s="780">
        <f>SUM(P19+Y19+AQ19+AZ19+BI19+BR19+FD19+CA19+CJ19+CS19+DB19+DK19+AH19+DT19+EC19+EL19+EU19+FM19+FV19+GE19+GN19+GW19+HF19)</f>
        <v>21.699812722000001</v>
      </c>
      <c r="HP19" s="780">
        <v>9.1396286892119978</v>
      </c>
      <c r="HQ19" s="780">
        <v>8.8583885012903032</v>
      </c>
      <c r="HR19" s="780">
        <v>29.975309047544286</v>
      </c>
      <c r="HS19" s="780">
        <v>4.1021605230000002</v>
      </c>
      <c r="HT19" s="780">
        <f>SUM(HK19+C19)</f>
        <v>3.56</v>
      </c>
      <c r="HU19" s="780">
        <v>5.97</v>
      </c>
      <c r="HV19" s="780">
        <v>12.462095838904112</v>
      </c>
      <c r="HW19" s="780">
        <v>12.091268602</v>
      </c>
      <c r="HX19" s="780">
        <f t="shared" si="2"/>
        <v>21.849812721999999</v>
      </c>
      <c r="HY19" s="780">
        <v>11.545125689211998</v>
      </c>
      <c r="HZ19" s="780">
        <v>8.8583885012903032</v>
      </c>
      <c r="IA19" s="780">
        <v>29.975309047544286</v>
      </c>
    </row>
    <row r="20" spans="1:235" x14ac:dyDescent="0.2">
      <c r="A20" s="785" t="s">
        <v>302</v>
      </c>
      <c r="B20" s="780">
        <v>0.01</v>
      </c>
      <c r="C20" s="780">
        <v>0.01</v>
      </c>
      <c r="D20" s="780">
        <v>0.08</v>
      </c>
      <c r="E20" s="780">
        <v>0.93</v>
      </c>
      <c r="F20" s="780">
        <v>0.09</v>
      </c>
      <c r="G20" s="780">
        <v>0.2</v>
      </c>
      <c r="H20" s="780">
        <v>8.7440400000000001E-2</v>
      </c>
      <c r="I20" s="780">
        <v>0</v>
      </c>
      <c r="J20" s="780">
        <v>0</v>
      </c>
      <c r="K20" s="780">
        <v>0</v>
      </c>
      <c r="L20" s="780">
        <v>0</v>
      </c>
      <c r="M20" s="780">
        <v>0</v>
      </c>
      <c r="N20" s="780">
        <v>0</v>
      </c>
      <c r="O20" s="780">
        <v>0</v>
      </c>
      <c r="P20" s="780">
        <v>0</v>
      </c>
      <c r="Q20" s="780">
        <v>0</v>
      </c>
      <c r="R20" s="780">
        <v>0</v>
      </c>
      <c r="S20" s="780">
        <v>0</v>
      </c>
      <c r="T20" s="780">
        <v>0</v>
      </c>
      <c r="U20" s="780">
        <v>0</v>
      </c>
      <c r="V20" s="780">
        <v>0</v>
      </c>
      <c r="W20" s="780">
        <v>0</v>
      </c>
      <c r="X20" s="780">
        <v>0</v>
      </c>
      <c r="Y20" s="780">
        <v>0</v>
      </c>
      <c r="Z20" s="780">
        <v>0</v>
      </c>
      <c r="AA20" s="780">
        <v>0</v>
      </c>
      <c r="AB20" s="780">
        <v>0</v>
      </c>
      <c r="AC20" s="780">
        <v>0</v>
      </c>
      <c r="AD20" s="780">
        <v>0</v>
      </c>
      <c r="AE20" s="780">
        <v>0</v>
      </c>
      <c r="AF20" s="780">
        <v>0</v>
      </c>
      <c r="AG20" s="780">
        <v>0</v>
      </c>
      <c r="AH20" s="780">
        <v>0</v>
      </c>
      <c r="AI20" s="780">
        <v>0</v>
      </c>
      <c r="AJ20" s="780">
        <v>0</v>
      </c>
      <c r="AK20" s="780">
        <v>0</v>
      </c>
      <c r="AL20" s="780">
        <v>0</v>
      </c>
      <c r="AM20" s="780">
        <v>0</v>
      </c>
      <c r="AN20" s="780">
        <v>0</v>
      </c>
      <c r="AO20" s="780">
        <v>2.9683500000000002E-2</v>
      </c>
      <c r="AP20" s="780">
        <v>0</v>
      </c>
      <c r="AQ20" s="780">
        <v>0</v>
      </c>
      <c r="AR20" s="780">
        <v>0</v>
      </c>
      <c r="AS20" s="780">
        <v>0</v>
      </c>
      <c r="AT20" s="780">
        <v>0</v>
      </c>
      <c r="AU20" s="780">
        <v>0</v>
      </c>
      <c r="AV20" s="780">
        <v>0</v>
      </c>
      <c r="AW20" s="780">
        <v>0</v>
      </c>
      <c r="AX20" s="780">
        <v>0</v>
      </c>
      <c r="AY20" s="780">
        <v>0</v>
      </c>
      <c r="AZ20" s="780">
        <v>5.0299999999999997E-2</v>
      </c>
      <c r="BA20" s="780">
        <v>3.0000000000000001E-3</v>
      </c>
      <c r="BB20" s="780">
        <v>0</v>
      </c>
      <c r="BC20" s="780">
        <v>0</v>
      </c>
      <c r="BD20" s="780">
        <v>0</v>
      </c>
      <c r="BE20" s="780">
        <v>0</v>
      </c>
      <c r="BF20" s="780">
        <v>0</v>
      </c>
      <c r="BG20" s="780">
        <v>0</v>
      </c>
      <c r="BH20" s="780">
        <v>0</v>
      </c>
      <c r="BI20" s="780">
        <v>0</v>
      </c>
      <c r="BJ20" s="780">
        <v>0</v>
      </c>
      <c r="BK20" s="780">
        <v>0</v>
      </c>
      <c r="BL20" s="780">
        <v>0</v>
      </c>
      <c r="BM20" s="780">
        <v>0</v>
      </c>
      <c r="BN20" s="780">
        <v>0</v>
      </c>
      <c r="BO20" s="780">
        <v>0</v>
      </c>
      <c r="BP20" s="780">
        <v>0</v>
      </c>
      <c r="BQ20" s="780">
        <v>0</v>
      </c>
      <c r="BR20" s="780">
        <v>0</v>
      </c>
      <c r="BS20" s="780">
        <v>0</v>
      </c>
      <c r="BT20" s="780">
        <v>0</v>
      </c>
      <c r="BU20" s="780">
        <v>0</v>
      </c>
      <c r="BV20" s="780">
        <v>0</v>
      </c>
      <c r="BW20" s="780">
        <v>0</v>
      </c>
      <c r="BX20" s="780">
        <v>0</v>
      </c>
      <c r="BY20" s="780">
        <v>0</v>
      </c>
      <c r="BZ20" s="780">
        <v>0</v>
      </c>
      <c r="CA20" s="780">
        <v>0</v>
      </c>
      <c r="CB20" s="780">
        <v>0</v>
      </c>
      <c r="CC20" s="780">
        <v>0</v>
      </c>
      <c r="CD20" s="780">
        <v>0</v>
      </c>
      <c r="CE20" s="780">
        <v>0.16500000000000001</v>
      </c>
      <c r="CF20" s="780">
        <v>0</v>
      </c>
      <c r="CG20" s="780">
        <v>0</v>
      </c>
      <c r="CH20" s="780">
        <v>0</v>
      </c>
      <c r="CI20" s="780">
        <v>0</v>
      </c>
      <c r="CJ20" s="780">
        <v>0</v>
      </c>
      <c r="CK20" s="780">
        <v>0</v>
      </c>
      <c r="CL20" s="780">
        <v>0</v>
      </c>
      <c r="CM20" s="780">
        <v>0</v>
      </c>
      <c r="CN20" s="780">
        <v>0.28000000000000003</v>
      </c>
      <c r="CO20" s="780">
        <v>0.31</v>
      </c>
      <c r="CP20" s="780">
        <v>0.16</v>
      </c>
      <c r="CQ20" s="780">
        <v>16.729900499999999</v>
      </c>
      <c r="CR20" s="780">
        <v>0.34662359999999998</v>
      </c>
      <c r="CS20" s="780">
        <v>1.6548073999999999</v>
      </c>
      <c r="CT20" s="780">
        <v>5.6000000000000001E-2</v>
      </c>
      <c r="CU20" s="780">
        <v>0</v>
      </c>
      <c r="CV20" s="780">
        <v>0.21030960000000001</v>
      </c>
      <c r="CW20" s="780">
        <v>0</v>
      </c>
      <c r="CX20" s="780">
        <v>0</v>
      </c>
      <c r="CY20" s="780">
        <v>0</v>
      </c>
      <c r="CZ20" s="780">
        <v>8.2073699999999999E-2</v>
      </c>
      <c r="DA20" s="780">
        <v>0.46843979999999996</v>
      </c>
      <c r="DB20" s="780">
        <v>2.8907758000000001</v>
      </c>
      <c r="DC20" s="780">
        <v>0.90619620000000001</v>
      </c>
      <c r="DD20" s="780">
        <v>0.71741630000000001</v>
      </c>
      <c r="DE20" s="780">
        <v>0</v>
      </c>
      <c r="DF20" s="780">
        <v>0.91792430000000003</v>
      </c>
      <c r="DG20" s="780">
        <v>0</v>
      </c>
      <c r="DH20" s="780">
        <v>0.46</v>
      </c>
      <c r="DI20" s="780">
        <v>0.1798932</v>
      </c>
      <c r="DJ20" s="780">
        <v>0.39</v>
      </c>
      <c r="DK20" s="780">
        <v>9.1465999999999995E-3</v>
      </c>
      <c r="DL20" s="780">
        <v>1.5864118999999999E-2</v>
      </c>
      <c r="DM20" s="780">
        <v>5.4730500970099995E-2</v>
      </c>
      <c r="DN20" s="780">
        <v>0.1883416053892</v>
      </c>
      <c r="DO20" s="780">
        <v>0</v>
      </c>
      <c r="DP20" s="780">
        <v>0</v>
      </c>
      <c r="DQ20" s="780">
        <v>0</v>
      </c>
      <c r="DR20" s="780">
        <v>0</v>
      </c>
      <c r="DS20" s="780">
        <v>1.9805699999999999E-2</v>
      </c>
      <c r="DT20" s="780">
        <v>0.09</v>
      </c>
      <c r="DU20" s="780">
        <v>0</v>
      </c>
      <c r="DV20" s="780">
        <v>0</v>
      </c>
      <c r="DW20" s="780">
        <v>0</v>
      </c>
      <c r="DX20" s="780">
        <v>9.6738786999999993E-2</v>
      </c>
      <c r="DY20" s="780">
        <v>0.45</v>
      </c>
      <c r="DZ20" s="780">
        <v>1</v>
      </c>
      <c r="EA20" s="780">
        <v>7.4500000000000011E-2</v>
      </c>
      <c r="EB20" s="780">
        <v>0.34731882200000003</v>
      </c>
      <c r="EC20" s="780">
        <v>0</v>
      </c>
      <c r="ED20" s="780">
        <v>0</v>
      </c>
      <c r="EE20" s="780">
        <v>0.29257110000000003</v>
      </c>
      <c r="EF20" s="780">
        <v>0</v>
      </c>
      <c r="EG20" s="780">
        <v>0</v>
      </c>
      <c r="EH20" s="780">
        <v>0</v>
      </c>
      <c r="EI20" s="780">
        <v>0</v>
      </c>
      <c r="EJ20" s="780">
        <v>0</v>
      </c>
      <c r="EK20" s="780">
        <v>0</v>
      </c>
      <c r="EL20" s="780">
        <v>0</v>
      </c>
      <c r="EM20" s="780">
        <v>0</v>
      </c>
      <c r="EN20" s="780">
        <v>0</v>
      </c>
      <c r="EO20" s="780">
        <v>0</v>
      </c>
      <c r="EP20" s="780">
        <v>0</v>
      </c>
      <c r="EQ20" s="780">
        <v>0</v>
      </c>
      <c r="ER20" s="780">
        <v>0</v>
      </c>
      <c r="ES20" s="780">
        <v>0</v>
      </c>
      <c r="ET20" s="780">
        <v>0</v>
      </c>
      <c r="EU20" s="780">
        <v>0</v>
      </c>
      <c r="EV20" s="780">
        <v>0</v>
      </c>
      <c r="EW20" s="780">
        <v>0</v>
      </c>
      <c r="EX20" s="780">
        <v>0</v>
      </c>
      <c r="EY20" s="780">
        <v>0</v>
      </c>
      <c r="EZ20" s="780">
        <v>0</v>
      </c>
      <c r="FA20" s="780">
        <v>0</v>
      </c>
      <c r="FB20" s="780">
        <v>0</v>
      </c>
      <c r="FC20" s="780">
        <v>0</v>
      </c>
      <c r="FD20" s="780">
        <v>0</v>
      </c>
      <c r="FE20" s="780">
        <v>0</v>
      </c>
      <c r="FF20" s="780">
        <v>0</v>
      </c>
      <c r="FG20" s="780">
        <v>0</v>
      </c>
      <c r="FH20" s="780">
        <v>0</v>
      </c>
      <c r="FI20" s="780">
        <v>0</v>
      </c>
      <c r="FJ20" s="780">
        <v>0</v>
      </c>
      <c r="FK20" s="780">
        <v>3.6200000000000003E-2</v>
      </c>
      <c r="FL20" s="780">
        <v>0</v>
      </c>
      <c r="FM20" s="780">
        <v>0</v>
      </c>
      <c r="FN20" s="780">
        <v>0</v>
      </c>
      <c r="FO20" s="780">
        <v>7.8374675000000005E-2</v>
      </c>
      <c r="FP20" s="780">
        <v>3.5159700000000002E-2</v>
      </c>
      <c r="FQ20" s="780">
        <v>0</v>
      </c>
      <c r="FR20" s="780">
        <v>0</v>
      </c>
      <c r="FS20" s="780">
        <v>0</v>
      </c>
      <c r="FT20" s="780">
        <v>0</v>
      </c>
      <c r="FU20" s="780">
        <v>0</v>
      </c>
      <c r="FV20" s="780">
        <v>0</v>
      </c>
      <c r="FW20" s="780">
        <v>0</v>
      </c>
      <c r="FX20" s="780">
        <v>0</v>
      </c>
      <c r="FY20" s="780">
        <v>0</v>
      </c>
      <c r="FZ20" s="780">
        <v>3.6953399999999997E-2</v>
      </c>
      <c r="GA20" s="780">
        <v>0</v>
      </c>
      <c r="GB20" s="780">
        <v>0.01</v>
      </c>
      <c r="GC20" s="780">
        <v>0.1601081</v>
      </c>
      <c r="GD20" s="780">
        <v>0.46402360000000004</v>
      </c>
      <c r="GE20" s="780">
        <v>0.14298920000000001</v>
      </c>
      <c r="GF20" s="780">
        <v>0.02</v>
      </c>
      <c r="GG20" s="780">
        <v>0</v>
      </c>
      <c r="GH20" s="780">
        <v>0</v>
      </c>
      <c r="GI20" s="780"/>
      <c r="GJ20" s="780">
        <v>0</v>
      </c>
      <c r="GK20" s="780">
        <v>0</v>
      </c>
      <c r="GL20" s="780">
        <v>0</v>
      </c>
      <c r="GM20" s="780">
        <v>0</v>
      </c>
      <c r="GN20" s="780">
        <v>0</v>
      </c>
      <c r="GO20" s="780">
        <v>0</v>
      </c>
      <c r="GP20" s="780">
        <v>0</v>
      </c>
      <c r="GQ20" s="780">
        <v>0</v>
      </c>
      <c r="GR20" s="780">
        <v>0</v>
      </c>
      <c r="GS20" s="780">
        <v>0</v>
      </c>
      <c r="GT20" s="780">
        <v>0</v>
      </c>
      <c r="GU20" s="780">
        <v>0.49283497600039339</v>
      </c>
      <c r="GV20" s="780">
        <v>6.7964622000000002E-2</v>
      </c>
      <c r="GW20" s="780">
        <v>0.27993400000000002</v>
      </c>
      <c r="GX20" s="780">
        <v>0.02</v>
      </c>
      <c r="GY20" s="780">
        <v>0</v>
      </c>
      <c r="GZ20" s="780">
        <v>0</v>
      </c>
      <c r="HA20" s="780">
        <v>4.6244099999999996E-2</v>
      </c>
      <c r="HB20" s="780">
        <v>0.73730453399999996</v>
      </c>
      <c r="HC20" s="780">
        <v>0.22</v>
      </c>
      <c r="HD20" s="780">
        <v>0</v>
      </c>
      <c r="HE20" s="780">
        <v>0</v>
      </c>
      <c r="HF20" s="780">
        <v>0</v>
      </c>
      <c r="HG20" s="780">
        <v>0</v>
      </c>
      <c r="HH20" s="780">
        <v>0</v>
      </c>
      <c r="HI20" s="780">
        <v>0</v>
      </c>
      <c r="HJ20" s="780">
        <v>1.5428605870000001</v>
      </c>
      <c r="HK20" s="780">
        <v>1.5</v>
      </c>
      <c r="HL20" s="780">
        <v>1.56</v>
      </c>
      <c r="HM20" s="780">
        <v>17.785193976000389</v>
      </c>
      <c r="HN20" s="780">
        <v>2.11</v>
      </c>
      <c r="HO20" s="780">
        <f>SUM(P20+Y20+AQ20+AZ20+BI20+BR20+FD20+CA20+CJ20+CS20+DB20+DK20+AH20+DT20+EC20+EL20+EU20+FM20+FV20+GE20+GN20+GW20+HF20)</f>
        <v>5.117953</v>
      </c>
      <c r="HP20" s="780">
        <v>1.021060319</v>
      </c>
      <c r="HQ20" s="780">
        <v>1.1430925759701001</v>
      </c>
      <c r="HR20" s="780">
        <v>0.43381090538920003</v>
      </c>
      <c r="HS20" s="780">
        <v>1.5528605870000001</v>
      </c>
      <c r="HT20" s="780">
        <f>SUM(HK20+C20)</f>
        <v>1.51</v>
      </c>
      <c r="HU20" s="780">
        <v>1.64</v>
      </c>
      <c r="HV20" s="780">
        <v>18.715193976000389</v>
      </c>
      <c r="HW20" s="780">
        <v>2.2000000000000002</v>
      </c>
      <c r="HX20" s="780">
        <f t="shared" si="2"/>
        <v>5.3179530000000002</v>
      </c>
      <c r="HY20" s="780">
        <v>1.108500719</v>
      </c>
      <c r="HZ20" s="780">
        <v>1.1430925759701001</v>
      </c>
      <c r="IA20" s="780">
        <v>0.43381090538920003</v>
      </c>
    </row>
    <row r="21" spans="1:235" s="782" customFormat="1" x14ac:dyDescent="0.2">
      <c r="A21" s="765" t="s">
        <v>303</v>
      </c>
      <c r="B21" s="783">
        <v>1882.83</v>
      </c>
      <c r="C21" s="783">
        <f>SUM(C16:C20)</f>
        <v>2037.27</v>
      </c>
      <c r="D21" s="783">
        <v>2494.0300000000002</v>
      </c>
      <c r="E21" s="783">
        <v>2995.6099999999997</v>
      </c>
      <c r="F21" s="783">
        <v>3536.2000000000003</v>
      </c>
      <c r="G21" s="783">
        <v>4596.5200000000004</v>
      </c>
      <c r="H21" s="783">
        <v>4621.718724199909</v>
      </c>
      <c r="I21" s="783">
        <v>5899.4299999999994</v>
      </c>
      <c r="J21" s="783">
        <v>8189.1356223999983</v>
      </c>
      <c r="K21" s="783">
        <v>83.181640517999995</v>
      </c>
      <c r="L21" s="783">
        <f>SUM(L16:L20)</f>
        <v>89.727037458999988</v>
      </c>
      <c r="M21" s="783">
        <v>113.03</v>
      </c>
      <c r="N21" s="783">
        <v>138.47365915</v>
      </c>
      <c r="O21" s="783">
        <v>190.42593041699999</v>
      </c>
      <c r="P21" s="783">
        <v>204.28</v>
      </c>
      <c r="Q21" s="783">
        <v>233.96</v>
      </c>
      <c r="R21" s="783">
        <v>353.04929746099998</v>
      </c>
      <c r="S21" s="783">
        <v>666.76084384600006</v>
      </c>
      <c r="T21" s="783">
        <v>0.59248709999999993</v>
      </c>
      <c r="U21" s="783">
        <f>SUM(U16:U20)</f>
        <v>0.27</v>
      </c>
      <c r="V21" s="783">
        <v>0.09</v>
      </c>
      <c r="W21" s="783">
        <v>0</v>
      </c>
      <c r="X21" s="783">
        <v>0.39069999999999999</v>
      </c>
      <c r="Y21" s="783">
        <f>Y6+Y9+Y12+Y16+Y19</f>
        <v>6.3023999999999996</v>
      </c>
      <c r="Z21" s="783">
        <v>16.498740390000002</v>
      </c>
      <c r="AA21" s="783">
        <v>36.69</v>
      </c>
      <c r="AB21" s="783">
        <v>76.03</v>
      </c>
      <c r="AC21" s="783">
        <v>6.4920628350000005</v>
      </c>
      <c r="AD21" s="783">
        <f>SUM(AD16:AD20)</f>
        <v>10.920406455</v>
      </c>
      <c r="AE21" s="783">
        <v>18.43</v>
      </c>
      <c r="AF21" s="783">
        <v>32.152366817000001</v>
      </c>
      <c r="AG21" s="783">
        <v>27.457686716000001</v>
      </c>
      <c r="AH21" s="783">
        <v>22.19</v>
      </c>
      <c r="AI21" s="783">
        <v>13.6699376154</v>
      </c>
      <c r="AJ21" s="783">
        <v>42.0965122721</v>
      </c>
      <c r="AK21" s="783">
        <v>89.031366392799995</v>
      </c>
      <c r="AL21" s="783">
        <v>15.490760000000003</v>
      </c>
      <c r="AM21" s="783">
        <f>SUM(AM16:AM20)</f>
        <v>13.726327599999999</v>
      </c>
      <c r="AN21" s="783">
        <v>10.76</v>
      </c>
      <c r="AO21" s="783">
        <v>7.7467889999999997</v>
      </c>
      <c r="AP21" s="783">
        <v>8.725338185</v>
      </c>
      <c r="AQ21" s="783">
        <f>AQ6+AQ9+AQ12+AQ16+AQ19</f>
        <v>15.998953409999999</v>
      </c>
      <c r="AR21" s="783">
        <v>14.043242299999999</v>
      </c>
      <c r="AS21" s="783">
        <v>35.038559499999998</v>
      </c>
      <c r="AT21" s="783">
        <v>68.483940899999993</v>
      </c>
      <c r="AU21" s="783">
        <v>290.97691421292001</v>
      </c>
      <c r="AV21" s="783">
        <f>SUM(AV16:AV20)</f>
        <v>389.56522308552303</v>
      </c>
      <c r="AW21" s="783">
        <v>486.44</v>
      </c>
      <c r="AX21" s="783">
        <v>663.94136089699998</v>
      </c>
      <c r="AY21" s="783">
        <v>771.89661749004119</v>
      </c>
      <c r="AZ21" s="783">
        <v>726.26</v>
      </c>
      <c r="BA21" s="783">
        <v>904.29554753299999</v>
      </c>
      <c r="BB21" s="783">
        <v>967.10358458813334</v>
      </c>
      <c r="BC21" s="783">
        <v>1553.4667594367572</v>
      </c>
      <c r="BD21" s="783">
        <v>3.60026848</v>
      </c>
      <c r="BE21" s="783">
        <f>SUM(BE16:BE20)</f>
        <v>10.076371886999999</v>
      </c>
      <c r="BF21" s="783">
        <v>12.45</v>
      </c>
      <c r="BG21" s="783">
        <v>16.567530238</v>
      </c>
      <c r="BH21" s="783">
        <v>29.550993763000001</v>
      </c>
      <c r="BI21" s="783">
        <f>BI6+BI9+BI12+BI16+BI19</f>
        <v>38.980513960999986</v>
      </c>
      <c r="BJ21" s="783">
        <v>40.453259937999988</v>
      </c>
      <c r="BK21" s="783">
        <v>75.009334856000024</v>
      </c>
      <c r="BL21" s="783">
        <v>143.27315592800002</v>
      </c>
      <c r="BM21" s="783">
        <v>3.1417346520000002</v>
      </c>
      <c r="BN21" s="783">
        <f>SUM(BN16:BN20)</f>
        <v>3.1914838459999997</v>
      </c>
      <c r="BO21" s="783">
        <v>4.33</v>
      </c>
      <c r="BP21" s="783">
        <v>5.4796421120000005</v>
      </c>
      <c r="BQ21" s="783">
        <v>22.709627179999995</v>
      </c>
      <c r="BR21" s="783">
        <f>BR6+BR9+BR12+BR16+BR19</f>
        <v>59.663579182000007</v>
      </c>
      <c r="BS21" s="783">
        <v>87.136580178999992</v>
      </c>
      <c r="BT21" s="783">
        <v>151.35135115800003</v>
      </c>
      <c r="BU21" s="783">
        <v>361.18</v>
      </c>
      <c r="BV21" s="783">
        <v>5.5049999999999999</v>
      </c>
      <c r="BW21" s="783">
        <f>SUM(BW16:BW20)</f>
        <v>5.88</v>
      </c>
      <c r="BX21" s="783">
        <v>10.9</v>
      </c>
      <c r="BY21" s="783">
        <v>26.534302320999998</v>
      </c>
      <c r="BZ21" s="783">
        <v>37.89</v>
      </c>
      <c r="CA21" s="783">
        <f>CA6+CA9+CA12+CA16+CA19</f>
        <v>37.22</v>
      </c>
      <c r="CB21" s="783">
        <v>43.12</v>
      </c>
      <c r="CC21" s="783">
        <v>54.180746417999998</v>
      </c>
      <c r="CD21" s="783">
        <v>81.616184634999996</v>
      </c>
      <c r="CE21" s="783">
        <v>1.7856128</v>
      </c>
      <c r="CF21" s="783">
        <f>SUM(CF16:CF20)</f>
        <v>2.9737660999999997</v>
      </c>
      <c r="CG21" s="783">
        <v>23.61</v>
      </c>
      <c r="CH21" s="783">
        <v>51.970491520846203</v>
      </c>
      <c r="CI21" s="783">
        <v>89.85218055</v>
      </c>
      <c r="CJ21" s="783">
        <f>CJ6+CJ9+CJ12+CJ16+CJ19</f>
        <v>127.441219</v>
      </c>
      <c r="CK21" s="783">
        <v>124.74926664000002</v>
      </c>
      <c r="CL21" s="783">
        <v>151.1737057</v>
      </c>
      <c r="CM21" s="783">
        <v>324.17798299999998</v>
      </c>
      <c r="CN21" s="783">
        <v>15.73</v>
      </c>
      <c r="CO21" s="783">
        <f>SUM(CO16:CO20)</f>
        <v>20.38</v>
      </c>
      <c r="CP21" s="783">
        <v>24.69</v>
      </c>
      <c r="CQ21" s="783">
        <v>73.589474999999993</v>
      </c>
      <c r="CR21" s="783">
        <v>55.706725139999996</v>
      </c>
      <c r="CS21" s="783">
        <v>66.63</v>
      </c>
      <c r="CT21" s="783">
        <v>98.60111002699999</v>
      </c>
      <c r="CU21" s="783">
        <v>123.3207803</v>
      </c>
      <c r="CV21" s="783">
        <v>216.40541773269229</v>
      </c>
      <c r="CW21" s="783">
        <v>28.948018718999997</v>
      </c>
      <c r="CX21" s="783">
        <f>SUM(CX16:CX20)</f>
        <v>52.856887499999999</v>
      </c>
      <c r="CY21" s="783">
        <v>106.33</v>
      </c>
      <c r="CZ21" s="783">
        <v>244.24392679999997</v>
      </c>
      <c r="DA21" s="783">
        <v>497.21064089999999</v>
      </c>
      <c r="DB21" s="783">
        <v>905.34</v>
      </c>
      <c r="DC21" s="783">
        <v>1512.4156698480006</v>
      </c>
      <c r="DD21" s="783">
        <v>1780.6497163590002</v>
      </c>
      <c r="DE21" s="783">
        <v>3165.2666219460002</v>
      </c>
      <c r="DF21" s="783">
        <v>64.200516291</v>
      </c>
      <c r="DG21" s="783">
        <f>SUM(DG16:DG20)</f>
        <v>75.547442985366402</v>
      </c>
      <c r="DH21" s="783">
        <v>81.12</v>
      </c>
      <c r="DI21" s="783">
        <v>105.35856472099999</v>
      </c>
      <c r="DJ21" s="783">
        <v>135.45631302371388</v>
      </c>
      <c r="DK21" s="783">
        <v>247.9</v>
      </c>
      <c r="DL21" s="783">
        <v>529.06882628441292</v>
      </c>
      <c r="DM21" s="783">
        <v>941.35026579368594</v>
      </c>
      <c r="DN21" s="783">
        <v>2297.0058918385844</v>
      </c>
      <c r="DO21" s="783">
        <v>31.912584867999996</v>
      </c>
      <c r="DP21" s="783">
        <f>SUM(DP16:DP20)</f>
        <v>42.697006299999998</v>
      </c>
      <c r="DQ21" s="783">
        <v>108.91</v>
      </c>
      <c r="DR21" s="783">
        <v>148.84142247700001</v>
      </c>
      <c r="DS21" s="783">
        <v>187.67468738500003</v>
      </c>
      <c r="DT21" s="783">
        <v>217.05</v>
      </c>
      <c r="DU21" s="783">
        <v>280.30238092600001</v>
      </c>
      <c r="DV21" s="783">
        <v>421.9081060670016</v>
      </c>
      <c r="DW21" s="783">
        <v>891.74955495499989</v>
      </c>
      <c r="DX21" s="783">
        <v>143.94695768699998</v>
      </c>
      <c r="DY21" s="783">
        <v>190.76</v>
      </c>
      <c r="DZ21" s="783">
        <v>272.02999999999997</v>
      </c>
      <c r="EA21" s="783">
        <v>342.16199263400017</v>
      </c>
      <c r="EB21" s="783">
        <v>415.54677522200001</v>
      </c>
      <c r="EC21" s="783">
        <v>490.28</v>
      </c>
      <c r="ED21" s="783">
        <v>632.92737280906147</v>
      </c>
      <c r="EE21" s="783">
        <v>865.9787875653243</v>
      </c>
      <c r="EF21" s="783">
        <v>1695.3172487282172</v>
      </c>
      <c r="EG21" s="783">
        <v>44.397028709000004</v>
      </c>
      <c r="EH21" s="783">
        <f>SUM(EH16:EH20)</f>
        <v>43.149797835999998</v>
      </c>
      <c r="EI21" s="783">
        <v>46.4</v>
      </c>
      <c r="EJ21" s="783">
        <v>91.758065833000003</v>
      </c>
      <c r="EK21" s="783">
        <v>108.65815670000001</v>
      </c>
      <c r="EL21" s="783">
        <f>EL6+EL9+EL12+EL16+EL19</f>
        <v>155.911796369</v>
      </c>
      <c r="EM21" s="783">
        <v>226.46155670600004</v>
      </c>
      <c r="EN21" s="783">
        <v>380.77473429600002</v>
      </c>
      <c r="EO21" s="783">
        <v>751.26583631000005</v>
      </c>
      <c r="EP21" s="783">
        <v>68.482862539999999</v>
      </c>
      <c r="EQ21" s="783">
        <f>SUM(EQ16:EQ20)</f>
        <v>91.566749877000007</v>
      </c>
      <c r="ER21" s="783">
        <v>132.26</v>
      </c>
      <c r="ES21" s="783">
        <v>150.28837487600001</v>
      </c>
      <c r="ET21" s="783">
        <v>141.524081188</v>
      </c>
      <c r="EU21" s="783">
        <f>EU6+EU9+EU12+EU16+EU19</f>
        <v>150.69394855799999</v>
      </c>
      <c r="EV21" s="783">
        <v>207.803081456</v>
      </c>
      <c r="EW21" s="783">
        <v>380.2898965819997</v>
      </c>
      <c r="EX21" s="783">
        <v>1097.9088909090003</v>
      </c>
      <c r="EY21" s="783">
        <v>0.60500000000000009</v>
      </c>
      <c r="EZ21" s="783">
        <f>SUM(EZ16:EZ20)</f>
        <v>8.6282447999999992</v>
      </c>
      <c r="FA21" s="783">
        <v>53.29</v>
      </c>
      <c r="FB21" s="783">
        <v>97.07005199999999</v>
      </c>
      <c r="FC21" s="783">
        <v>186.265046173</v>
      </c>
      <c r="FD21" s="783">
        <v>304.91000000000003</v>
      </c>
      <c r="FE21" s="783">
        <v>348.32499850500005</v>
      </c>
      <c r="FF21" s="783">
        <v>278.72712824799993</v>
      </c>
      <c r="FG21" s="783">
        <v>320.01395074699997</v>
      </c>
      <c r="FH21" s="783">
        <v>25.626895000000001</v>
      </c>
      <c r="FI21" s="783">
        <f>SUM(FI16:FI20)</f>
        <v>33.166252071999999</v>
      </c>
      <c r="FJ21" s="783">
        <v>50.26</v>
      </c>
      <c r="FK21" s="783">
        <v>61.36</v>
      </c>
      <c r="FL21" s="783">
        <v>37.339199999999998</v>
      </c>
      <c r="FM21" s="783">
        <v>40.76</v>
      </c>
      <c r="FN21" s="783">
        <v>23.77325999</v>
      </c>
      <c r="FO21" s="783">
        <v>11.317546485999999</v>
      </c>
      <c r="FP21" s="783">
        <v>28.035431431999999</v>
      </c>
      <c r="FQ21" s="783">
        <v>2.5000000000000001E-3</v>
      </c>
      <c r="FR21" s="783">
        <f>SUM(FR16:FR20)</f>
        <v>1.0465362000000001E-2</v>
      </c>
      <c r="FS21" s="783">
        <v>6.7000000000000004E-2</v>
      </c>
      <c r="FT21" s="783">
        <v>9.9713370000000009E-2</v>
      </c>
      <c r="FU21" s="783">
        <v>1.6859069000000001E-2</v>
      </c>
      <c r="FV21" s="783">
        <v>0.02</v>
      </c>
      <c r="FW21" s="783">
        <v>1E-3</v>
      </c>
      <c r="FX21" s="783">
        <v>0</v>
      </c>
      <c r="FY21" s="783">
        <v>0</v>
      </c>
      <c r="FZ21" s="783">
        <v>267.37991629699997</v>
      </c>
      <c r="GA21" s="783">
        <f>SUM(GA16:GA20)</f>
        <v>282.42311955099996</v>
      </c>
      <c r="GB21" s="783" t="s">
        <v>306</v>
      </c>
      <c r="GC21" s="783">
        <v>633.45723752200001</v>
      </c>
      <c r="GD21" s="783">
        <v>771.76868971599993</v>
      </c>
      <c r="GE21" s="783">
        <v>870.45</v>
      </c>
      <c r="GF21" s="783">
        <v>907.72835803709972</v>
      </c>
      <c r="GG21" s="783">
        <v>1489.568207807999</v>
      </c>
      <c r="GH21" s="783">
        <v>2846.6354036470034</v>
      </c>
      <c r="GI21" s="783">
        <v>76.136854200000002</v>
      </c>
      <c r="GJ21" s="783">
        <f>SUM(GJ16:GJ20)</f>
        <v>67.208946400000002</v>
      </c>
      <c r="GK21" s="783">
        <v>95.77</v>
      </c>
      <c r="GL21" s="783">
        <v>167.23999999999998</v>
      </c>
      <c r="GM21" s="783">
        <v>172.66325303900004</v>
      </c>
      <c r="GN21" s="783">
        <v>193.29</v>
      </c>
      <c r="GO21" s="783">
        <v>188.85897713599999</v>
      </c>
      <c r="GP21" s="783">
        <v>186.805177714</v>
      </c>
      <c r="GQ21" s="783">
        <v>381.60566312199995</v>
      </c>
      <c r="GR21" s="783">
        <v>12.23546970548</v>
      </c>
      <c r="GS21" s="783">
        <f>SUM(GS16:GS20)</f>
        <v>21.565957455876699</v>
      </c>
      <c r="GT21" s="783">
        <v>80.290000000000006</v>
      </c>
      <c r="GU21" s="783">
        <v>108.64436671286447</v>
      </c>
      <c r="GV21" s="783">
        <v>99.576409173999707</v>
      </c>
      <c r="GW21" s="783">
        <v>118.23</v>
      </c>
      <c r="GX21" s="783">
        <v>123.323536401</v>
      </c>
      <c r="GY21" s="783">
        <v>197.79141699100717</v>
      </c>
      <c r="GZ21" s="783">
        <v>532.25404360199991</v>
      </c>
      <c r="HA21" s="783">
        <v>31.870701171000004</v>
      </c>
      <c r="HB21" s="783">
        <f>SUM(HB16:HB20)</f>
        <v>27.255553850999998</v>
      </c>
      <c r="HC21" s="783">
        <v>61.51</v>
      </c>
      <c r="HD21" s="783">
        <v>72.58</v>
      </c>
      <c r="HE21" s="783">
        <v>92.111970400000018</v>
      </c>
      <c r="HF21" s="783">
        <v>84.18</v>
      </c>
      <c r="HG21" s="783">
        <v>127.18</v>
      </c>
      <c r="HH21" s="783">
        <v>206.09</v>
      </c>
      <c r="HI21" s="783">
        <v>266.61114995299999</v>
      </c>
      <c r="HJ21" s="783">
        <v>1222.2417857854</v>
      </c>
      <c r="HK21" s="783">
        <v>1483.54</v>
      </c>
      <c r="HL21" s="783">
        <v>2303.06</v>
      </c>
      <c r="HM21" s="783">
        <v>3239.56</v>
      </c>
      <c r="HN21" s="783">
        <v>4080.4178814307552</v>
      </c>
      <c r="HO21" s="783">
        <v>5093.1000000000004</v>
      </c>
      <c r="HP21" s="783">
        <v>6684.6967027209739</v>
      </c>
      <c r="HQ21" s="783">
        <v>9130.2648561632504</v>
      </c>
      <c r="HR21" s="783">
        <v>17854.095339061056</v>
      </c>
      <c r="HS21" s="783">
        <v>3105.0717857853997</v>
      </c>
      <c r="HT21" s="783">
        <f>SUM(HK21+C21)</f>
        <v>3520.81</v>
      </c>
      <c r="HU21" s="783">
        <v>4797.09</v>
      </c>
      <c r="HV21" s="783">
        <v>6235.17</v>
      </c>
      <c r="HW21" s="783">
        <v>7616.617881430755</v>
      </c>
      <c r="HX21" s="783">
        <f t="shared" si="2"/>
        <v>9689.6200000000008</v>
      </c>
      <c r="HY21" s="783">
        <v>11306.415426920883</v>
      </c>
      <c r="HZ21" s="783">
        <v>15029.694856163249</v>
      </c>
      <c r="IA21" s="783">
        <v>26043.230961461053</v>
      </c>
    </row>
    <row r="32" spans="1:235" x14ac:dyDescent="0.2">
      <c r="B32" s="759"/>
    </row>
    <row r="35" spans="1:234" s="769" customFormat="1" x14ac:dyDescent="0.2">
      <c r="A35" s="766"/>
      <c r="HV35" s="759"/>
      <c r="HW35" s="759"/>
      <c r="HX35" s="759"/>
      <c r="HY35" s="759"/>
      <c r="HZ35" s="759"/>
    </row>
    <row r="36" spans="1:234" s="769" customFormat="1" x14ac:dyDescent="0.2">
      <c r="A36" s="766"/>
      <c r="K36" s="766"/>
      <c r="L36" s="766"/>
      <c r="M36" s="766"/>
      <c r="N36" s="766"/>
      <c r="O36" s="766"/>
      <c r="P36" s="766"/>
      <c r="Q36" s="766"/>
      <c r="R36" s="766"/>
      <c r="HV36" s="759"/>
      <c r="HW36" s="759"/>
      <c r="HX36" s="759"/>
      <c r="HY36" s="759"/>
      <c r="HZ36" s="759"/>
    </row>
    <row r="37" spans="1:234" s="769" customFormat="1" x14ac:dyDescent="0.2">
      <c r="A37" s="766"/>
      <c r="K37" s="766"/>
      <c r="L37" s="766"/>
      <c r="M37" s="766"/>
      <c r="N37" s="766"/>
      <c r="O37" s="766"/>
      <c r="P37" s="766"/>
      <c r="Q37" s="766"/>
      <c r="R37" s="766"/>
      <c r="HV37" s="759"/>
      <c r="HW37" s="759"/>
      <c r="HX37" s="759"/>
      <c r="HY37" s="759"/>
      <c r="HZ37" s="759"/>
    </row>
    <row r="38" spans="1:234" s="769" customFormat="1" x14ac:dyDescent="0.2">
      <c r="A38" s="766"/>
      <c r="K38" s="766"/>
      <c r="L38" s="766"/>
      <c r="M38" s="766"/>
      <c r="N38" s="766"/>
      <c r="O38" s="766"/>
      <c r="P38" s="766"/>
      <c r="Q38" s="766"/>
      <c r="R38" s="766"/>
      <c r="HV38" s="759"/>
      <c r="HW38" s="759"/>
      <c r="HX38" s="759"/>
      <c r="HY38" s="759"/>
      <c r="HZ38" s="759"/>
    </row>
    <row r="39" spans="1:234" s="769" customFormat="1" x14ac:dyDescent="0.2">
      <c r="A39" s="766"/>
      <c r="K39" s="766"/>
      <c r="L39" s="766"/>
      <c r="M39" s="766"/>
      <c r="N39" s="766"/>
      <c r="O39" s="766"/>
      <c r="P39" s="766"/>
      <c r="Q39" s="766"/>
      <c r="R39" s="766"/>
      <c r="HV39" s="759"/>
      <c r="HW39" s="759"/>
      <c r="HX39" s="759"/>
      <c r="HY39" s="759"/>
      <c r="HZ39" s="759"/>
    </row>
    <row r="40" spans="1:234" s="769" customFormat="1" x14ac:dyDescent="0.2">
      <c r="A40" s="766"/>
      <c r="K40" s="766"/>
      <c r="L40" s="766"/>
      <c r="M40" s="766"/>
      <c r="N40" s="766"/>
      <c r="O40" s="766"/>
      <c r="P40" s="766"/>
      <c r="Q40" s="766"/>
      <c r="R40" s="766"/>
      <c r="HV40" s="759"/>
      <c r="HW40" s="759"/>
      <c r="HX40" s="759"/>
      <c r="HY40" s="759"/>
      <c r="HZ40" s="759"/>
    </row>
    <row r="41" spans="1:234" s="769" customFormat="1" x14ac:dyDescent="0.2">
      <c r="A41" s="766"/>
      <c r="K41" s="766"/>
      <c r="L41" s="766"/>
      <c r="M41" s="766"/>
      <c r="N41" s="766"/>
      <c r="O41" s="766"/>
      <c r="P41" s="766"/>
      <c r="Q41" s="766"/>
      <c r="R41" s="766"/>
      <c r="HV41" s="759"/>
      <c r="HW41" s="759"/>
      <c r="HX41" s="759"/>
      <c r="HY41" s="759"/>
      <c r="HZ41" s="759"/>
    </row>
    <row r="43" spans="1:234" s="769" customFormat="1" x14ac:dyDescent="0.2">
      <c r="A43" s="766"/>
      <c r="G43" s="751"/>
      <c r="H43" s="751"/>
      <c r="I43" s="751"/>
      <c r="J43" s="751"/>
      <c r="K43" s="751"/>
      <c r="L43" s="751"/>
      <c r="M43" s="751"/>
      <c r="N43" s="751"/>
      <c r="O43" s="751"/>
      <c r="P43" s="751"/>
      <c r="Q43" s="751"/>
      <c r="R43" s="751"/>
      <c r="S43" s="751"/>
      <c r="T43" s="751"/>
      <c r="U43" s="751"/>
      <c r="V43" s="751"/>
      <c r="W43" s="751"/>
      <c r="X43" s="751"/>
      <c r="Y43" s="751"/>
      <c r="Z43" s="751"/>
      <c r="AA43" s="751"/>
      <c r="AB43" s="751"/>
      <c r="HV43" s="759"/>
      <c r="HW43" s="759"/>
      <c r="HX43" s="759"/>
      <c r="HY43" s="759"/>
      <c r="HZ43" s="759"/>
    </row>
    <row r="44" spans="1:234" s="769" customFormat="1" x14ac:dyDescent="0.2">
      <c r="A44" s="766"/>
      <c r="HV44" s="759"/>
      <c r="HW44" s="759"/>
      <c r="HX44" s="759"/>
      <c r="HY44" s="759"/>
      <c r="HZ44" s="759"/>
    </row>
    <row r="45" spans="1:234" s="769" customFormat="1" x14ac:dyDescent="0.2">
      <c r="A45" s="766"/>
      <c r="HV45" s="759"/>
      <c r="HW45" s="759"/>
      <c r="HX45" s="759"/>
      <c r="HY45" s="759"/>
      <c r="HZ45" s="759"/>
    </row>
    <row r="46" spans="1:234" s="769" customFormat="1" x14ac:dyDescent="0.2">
      <c r="A46" s="766"/>
      <c r="HV46" s="759"/>
      <c r="HW46" s="759"/>
      <c r="HX46" s="759"/>
      <c r="HY46" s="759"/>
      <c r="HZ46" s="759"/>
    </row>
    <row r="47" spans="1:234" s="769" customFormat="1" x14ac:dyDescent="0.2">
      <c r="A47" s="766"/>
      <c r="HV47" s="759"/>
      <c r="HW47" s="759"/>
      <c r="HX47" s="759"/>
      <c r="HY47" s="759"/>
      <c r="HZ47" s="759"/>
    </row>
    <row r="48" spans="1:234" s="769" customFormat="1" x14ac:dyDescent="0.2">
      <c r="A48" s="766"/>
      <c r="HV48" s="759"/>
      <c r="HW48" s="759"/>
      <c r="HX48" s="759"/>
      <c r="HY48" s="759"/>
      <c r="HZ48" s="759"/>
    </row>
    <row r="49" spans="1:234" s="769" customFormat="1" x14ac:dyDescent="0.2">
      <c r="A49" s="766"/>
      <c r="HV49" s="759"/>
      <c r="HW49" s="759"/>
      <c r="HX49" s="759"/>
      <c r="HY49" s="759"/>
      <c r="HZ49" s="759"/>
    </row>
    <row r="50" spans="1:234" s="769" customFormat="1" x14ac:dyDescent="0.2">
      <c r="A50" s="766"/>
      <c r="B50" s="759"/>
      <c r="HV50" s="759"/>
      <c r="HW50" s="759"/>
      <c r="HX50" s="759"/>
      <c r="HY50" s="759"/>
      <c r="HZ50" s="759"/>
    </row>
    <row r="51" spans="1:234" s="769" customFormat="1" x14ac:dyDescent="0.2">
      <c r="A51" s="766"/>
      <c r="HV51" s="759"/>
      <c r="HW51" s="759"/>
      <c r="HX51" s="759"/>
      <c r="HY51" s="759"/>
      <c r="HZ51" s="759"/>
    </row>
    <row r="52" spans="1:234" s="769" customFormat="1" x14ac:dyDescent="0.2">
      <c r="A52" s="766"/>
      <c r="HV52" s="759"/>
      <c r="HW52" s="759"/>
      <c r="HX52" s="759"/>
      <c r="HY52" s="759"/>
      <c r="HZ52" s="759"/>
    </row>
    <row r="53" spans="1:234" s="769" customFormat="1" x14ac:dyDescent="0.2">
      <c r="A53" s="766"/>
      <c r="HV53" s="759"/>
      <c r="HW53" s="759"/>
      <c r="HX53" s="759"/>
      <c r="HY53" s="759"/>
      <c r="HZ53" s="759"/>
    </row>
    <row r="54" spans="1:234" s="769" customFormat="1" x14ac:dyDescent="0.2">
      <c r="A54" s="766"/>
      <c r="HV54" s="759"/>
      <c r="HW54" s="759"/>
      <c r="HX54" s="759"/>
      <c r="HY54" s="759"/>
      <c r="HZ54" s="759"/>
    </row>
    <row r="55" spans="1:234" s="769" customFormat="1" x14ac:dyDescent="0.2">
      <c r="A55" s="766"/>
      <c r="HV55" s="759"/>
      <c r="HW55" s="759"/>
      <c r="HX55" s="759"/>
      <c r="HY55" s="759"/>
      <c r="HZ55" s="759"/>
    </row>
    <row r="56" spans="1:234" s="769" customFormat="1" x14ac:dyDescent="0.2">
      <c r="A56" s="766"/>
      <c r="HV56" s="759"/>
      <c r="HW56" s="759"/>
      <c r="HX56" s="759"/>
      <c r="HY56" s="759"/>
      <c r="HZ56" s="759"/>
    </row>
    <row r="57" spans="1:234" s="769" customFormat="1" x14ac:dyDescent="0.2">
      <c r="A57" s="766"/>
      <c r="HV57" s="759"/>
      <c r="HW57" s="759"/>
      <c r="HX57" s="759"/>
      <c r="HY57" s="759"/>
      <c r="HZ57" s="759"/>
    </row>
    <row r="58" spans="1:234" s="769" customFormat="1" x14ac:dyDescent="0.2">
      <c r="A58" s="766"/>
      <c r="HV58" s="759"/>
      <c r="HW58" s="759"/>
      <c r="HX58" s="759"/>
      <c r="HY58" s="759"/>
      <c r="HZ58" s="759"/>
    </row>
    <row r="59" spans="1:234" s="769" customFormat="1" x14ac:dyDescent="0.2">
      <c r="A59" s="766"/>
      <c r="HV59" s="759"/>
      <c r="HW59" s="759"/>
      <c r="HX59" s="759"/>
      <c r="HY59" s="759"/>
      <c r="HZ59" s="759"/>
    </row>
  </sheetData>
  <mergeCells count="55">
    <mergeCell ref="HJ14:HR14"/>
    <mergeCell ref="HS14:IA14"/>
    <mergeCell ref="A13:IA13"/>
    <mergeCell ref="FH14:FP14"/>
    <mergeCell ref="FQ14:FY14"/>
    <mergeCell ref="FZ14:GH14"/>
    <mergeCell ref="GI14:GQ14"/>
    <mergeCell ref="GR14:GZ14"/>
    <mergeCell ref="HA14:HI14"/>
    <mergeCell ref="DF14:DN14"/>
    <mergeCell ref="DO14:DW14"/>
    <mergeCell ref="DX14:EF14"/>
    <mergeCell ref="EG14:EO14"/>
    <mergeCell ref="EP14:EX14"/>
    <mergeCell ref="EY14:FG14"/>
    <mergeCell ref="BD14:BL14"/>
    <mergeCell ref="BM14:BU14"/>
    <mergeCell ref="BV14:CD14"/>
    <mergeCell ref="CE14:CM14"/>
    <mergeCell ref="CN14:CV14"/>
    <mergeCell ref="CW14:DE14"/>
    <mergeCell ref="HA3:HI3"/>
    <mergeCell ref="HJ3:HR3"/>
    <mergeCell ref="HS3:IA3"/>
    <mergeCell ref="A14:A15"/>
    <mergeCell ref="B14:J14"/>
    <mergeCell ref="K14:S14"/>
    <mergeCell ref="T14:AB14"/>
    <mergeCell ref="AC14:AK14"/>
    <mergeCell ref="AL14:AT14"/>
    <mergeCell ref="AU14:BC14"/>
    <mergeCell ref="EY3:FG3"/>
    <mergeCell ref="FH3:FP3"/>
    <mergeCell ref="FQ3:FY3"/>
    <mergeCell ref="FZ3:GH3"/>
    <mergeCell ref="GI3:GQ3"/>
    <mergeCell ref="GR3:GZ3"/>
    <mergeCell ref="EP3:EX3"/>
    <mergeCell ref="AU3:BC3"/>
    <mergeCell ref="BD3:BL3"/>
    <mergeCell ref="BM3:BU3"/>
    <mergeCell ref="BV3:CD3"/>
    <mergeCell ref="CE3:CM3"/>
    <mergeCell ref="CN3:CV3"/>
    <mergeCell ref="CW3:DE3"/>
    <mergeCell ref="DF3:DN3"/>
    <mergeCell ref="DO3:DW3"/>
    <mergeCell ref="DX3:EF3"/>
    <mergeCell ref="EG3:EO3"/>
    <mergeCell ref="AL3:AT3"/>
    <mergeCell ref="A3:A4"/>
    <mergeCell ref="B3:J3"/>
    <mergeCell ref="K3:S3"/>
    <mergeCell ref="T3:AB3"/>
    <mergeCell ref="AC3:AK3"/>
  </mergeCells>
  <printOptions horizontalCentered="1" verticalCentered="1"/>
  <pageMargins left="0.17" right="0.118110236220472" top="0.3" bottom="0.68" header="0.52" footer="0.31496062992126"/>
  <pageSetup scale="80" orientation="landscape" r:id="rId1"/>
  <colBreaks count="4" manualBreakCount="4">
    <brk id="64" max="1048575" man="1"/>
    <brk id="100" max="1048575" man="1"/>
    <brk id="136" max="1048575" man="1"/>
    <brk id="199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6"/>
  <sheetViews>
    <sheetView zoomScaleSheetLayoutView="50" workbookViewId="0">
      <selection sqref="A1:K1"/>
    </sheetView>
  </sheetViews>
  <sheetFormatPr defaultColWidth="13.5703125" defaultRowHeight="21" customHeight="1" x14ac:dyDescent="0.2"/>
  <cols>
    <col min="1" max="1" width="17.28515625" style="22" customWidth="1"/>
    <col min="2" max="2" width="30" style="66" customWidth="1"/>
    <col min="3" max="3" width="12.85546875" style="67" bestFit="1" customWidth="1"/>
    <col min="4" max="4" width="12.85546875" style="68" bestFit="1" customWidth="1"/>
    <col min="5" max="9" width="12.85546875" style="22" bestFit="1" customWidth="1"/>
    <col min="10" max="11" width="12.85546875" style="208" bestFit="1" customWidth="1"/>
    <col min="12" max="16384" width="13.5703125" style="22"/>
  </cols>
  <sheetData>
    <row r="1" spans="1:27" ht="20.25" customHeight="1" x14ac:dyDescent="0.2">
      <c r="A1" s="1429" t="s">
        <v>881</v>
      </c>
      <c r="B1" s="1429"/>
      <c r="C1" s="1429"/>
      <c r="D1" s="1429"/>
      <c r="E1" s="1429"/>
      <c r="F1" s="1429"/>
      <c r="G1" s="1429"/>
      <c r="H1" s="1429"/>
      <c r="I1" s="1429"/>
      <c r="J1" s="1429"/>
      <c r="K1" s="1429"/>
    </row>
    <row r="2" spans="1:27" ht="18.75" customHeight="1" x14ac:dyDescent="0.2">
      <c r="A2" s="1430" t="s">
        <v>307</v>
      </c>
      <c r="B2" s="1430"/>
      <c r="C2" s="1430"/>
      <c r="D2" s="1430"/>
      <c r="E2" s="1430"/>
      <c r="F2" s="1430"/>
      <c r="G2" s="1430"/>
      <c r="H2" s="1430"/>
      <c r="I2" s="1430"/>
      <c r="J2" s="1430"/>
      <c r="K2" s="1430"/>
    </row>
    <row r="3" spans="1:27" ht="15" customHeight="1" x14ac:dyDescent="0.2">
      <c r="A3" s="483"/>
      <c r="B3" s="483"/>
      <c r="C3" s="483"/>
      <c r="D3" s="483"/>
      <c r="E3" s="483"/>
      <c r="F3" s="483"/>
      <c r="G3" s="483"/>
      <c r="H3" s="483"/>
      <c r="I3" s="483"/>
      <c r="K3" s="482" t="s">
        <v>704</v>
      </c>
    </row>
    <row r="4" spans="1:27" s="25" customFormat="1" ht="21.75" customHeight="1" x14ac:dyDescent="0.2">
      <c r="A4" s="480" t="s">
        <v>237</v>
      </c>
      <c r="B4" s="481" t="s">
        <v>721</v>
      </c>
      <c r="C4" s="23">
        <v>2014</v>
      </c>
      <c r="D4" s="24">
        <v>2015</v>
      </c>
      <c r="E4" s="347">
        <v>2016</v>
      </c>
      <c r="F4" s="347">
        <v>2017</v>
      </c>
      <c r="G4" s="347">
        <v>2018</v>
      </c>
      <c r="H4" s="347">
        <v>2019</v>
      </c>
      <c r="I4" s="347">
        <v>2020</v>
      </c>
      <c r="J4" s="209">
        <v>2021</v>
      </c>
      <c r="K4" s="209">
        <v>2022</v>
      </c>
    </row>
    <row r="5" spans="1:27" s="26" customFormat="1" ht="12.75" x14ac:dyDescent="0.2">
      <c r="A5" s="1438" t="s">
        <v>308</v>
      </c>
      <c r="B5" s="1439" t="s">
        <v>309</v>
      </c>
      <c r="C5" s="488">
        <v>518824.47426676855</v>
      </c>
      <c r="D5" s="488">
        <v>623292.85</v>
      </c>
      <c r="E5" s="489">
        <v>696565.69</v>
      </c>
      <c r="F5" s="490">
        <v>792927.97</v>
      </c>
      <c r="G5" s="491">
        <v>878610.24</v>
      </c>
      <c r="H5" s="366">
        <v>978084.58</v>
      </c>
      <c r="I5" s="366">
        <v>1110474.8700000001</v>
      </c>
      <c r="J5" s="367">
        <v>1279452.93</v>
      </c>
      <c r="K5" s="367">
        <v>1433809.0894400999</v>
      </c>
    </row>
    <row r="6" spans="1:27" s="31" customFormat="1" ht="12.75" x14ac:dyDescent="0.2">
      <c r="A6" s="1438"/>
      <c r="B6" s="1440"/>
      <c r="C6" s="27">
        <v>17.649780187263595</v>
      </c>
      <c r="D6" s="27">
        <v>-20.14</v>
      </c>
      <c r="E6" s="28">
        <v>-11.76</v>
      </c>
      <c r="F6" s="29">
        <v>-13.8339113429489</v>
      </c>
      <c r="G6" s="29">
        <v>-10.81</v>
      </c>
      <c r="H6" s="30">
        <v>11.32</v>
      </c>
      <c r="I6" s="30">
        <v>13.535668868228159</v>
      </c>
      <c r="J6" s="37">
        <v>-15.22</v>
      </c>
      <c r="K6" s="37">
        <v>12.064231189817987</v>
      </c>
      <c r="L6" s="800"/>
    </row>
    <row r="7" spans="1:27" s="26" customFormat="1" ht="15.75" customHeight="1" x14ac:dyDescent="0.2">
      <c r="A7" s="1438"/>
      <c r="B7" s="1440" t="s">
        <v>310</v>
      </c>
      <c r="C7" s="492">
        <v>255469.45483601539</v>
      </c>
      <c r="D7" s="492">
        <v>328728.88</v>
      </c>
      <c r="E7" s="369">
        <v>377438.20999999996</v>
      </c>
      <c r="F7" s="493">
        <v>442415.82</v>
      </c>
      <c r="G7" s="351">
        <v>502518.76</v>
      </c>
      <c r="H7" s="366">
        <v>525454.25</v>
      </c>
      <c r="I7" s="366">
        <v>586417.81999999995</v>
      </c>
      <c r="J7" s="367">
        <v>628647.05000000005</v>
      </c>
      <c r="K7" s="367">
        <v>638282.77036980004</v>
      </c>
    </row>
    <row r="8" spans="1:27" s="31" customFormat="1" ht="12.75" x14ac:dyDescent="0.2">
      <c r="A8" s="1438"/>
      <c r="B8" s="1440"/>
      <c r="C8" s="27">
        <v>19.123924708982653</v>
      </c>
      <c r="D8" s="27">
        <v>28.676393117529251</v>
      </c>
      <c r="E8" s="28">
        <v>-14.82</v>
      </c>
      <c r="F8" s="29">
        <v>-17.215429778558999</v>
      </c>
      <c r="G8" s="29">
        <v>-13.59</v>
      </c>
      <c r="H8" s="30">
        <v>4.5599999999999996</v>
      </c>
      <c r="I8" s="30">
        <v>11.602070018464966</v>
      </c>
      <c r="J8" s="37">
        <v>-7.2</v>
      </c>
      <c r="K8" s="37">
        <v>1.532771110561959</v>
      </c>
      <c r="L8" s="800"/>
    </row>
    <row r="9" spans="1:27" s="26" customFormat="1" ht="15.75" customHeight="1" x14ac:dyDescent="0.2">
      <c r="A9" s="1438"/>
      <c r="B9" s="1440" t="s">
        <v>311</v>
      </c>
      <c r="C9" s="492">
        <v>155025.89731730652</v>
      </c>
      <c r="D9" s="492">
        <v>174510.99</v>
      </c>
      <c r="E9" s="369">
        <v>186111.54</v>
      </c>
      <c r="F9" s="493">
        <v>200437.68</v>
      </c>
      <c r="G9" s="351">
        <v>233327.15000000002</v>
      </c>
      <c r="H9" s="366">
        <v>253187.33</v>
      </c>
      <c r="I9" s="366">
        <v>275434.14</v>
      </c>
      <c r="J9" s="367">
        <v>298038.53000000003</v>
      </c>
      <c r="K9" s="367">
        <v>309561.36114990001</v>
      </c>
    </row>
    <row r="10" spans="1:27" s="31" customFormat="1" ht="12.75" x14ac:dyDescent="0.2">
      <c r="A10" s="1438"/>
      <c r="B10" s="1440"/>
      <c r="C10" s="27">
        <v>30.407179597281804</v>
      </c>
      <c r="D10" s="27">
        <v>12.568927527515902</v>
      </c>
      <c r="E10" s="28">
        <v>-6.65</v>
      </c>
      <c r="F10" s="29">
        <v>-7.6976097237172896</v>
      </c>
      <c r="G10" s="29">
        <v>-16.41</v>
      </c>
      <c r="H10" s="30">
        <v>8.51</v>
      </c>
      <c r="I10" s="30">
        <v>8.7866995556215333</v>
      </c>
      <c r="J10" s="37">
        <v>-8.2100000000000009</v>
      </c>
      <c r="K10" s="37">
        <v>3.8662219780442486</v>
      </c>
      <c r="L10" s="800"/>
    </row>
    <row r="11" spans="1:27" s="26" customFormat="1" ht="18.75" customHeight="1" x14ac:dyDescent="0.2">
      <c r="A11" s="1438"/>
      <c r="B11" s="1440" t="s">
        <v>312</v>
      </c>
      <c r="C11" s="492">
        <v>329787.31293632026</v>
      </c>
      <c r="D11" s="492">
        <v>342583.28</v>
      </c>
      <c r="E11" s="369">
        <v>404192.44</v>
      </c>
      <c r="F11" s="493">
        <v>405477.32</v>
      </c>
      <c r="G11" s="351">
        <v>450054.92</v>
      </c>
      <c r="H11" s="366">
        <v>466588.35</v>
      </c>
      <c r="I11" s="366">
        <v>508685.01</v>
      </c>
      <c r="J11" s="367">
        <v>573226.65</v>
      </c>
      <c r="K11" s="367">
        <v>657957.02860760002</v>
      </c>
    </row>
    <row r="12" spans="1:27" s="31" customFormat="1" ht="12.75" x14ac:dyDescent="0.2">
      <c r="A12" s="1438"/>
      <c r="B12" s="1440"/>
      <c r="C12" s="27">
        <v>11.192853029402681</v>
      </c>
      <c r="D12" s="27">
        <v>3.8800665039987705</v>
      </c>
      <c r="E12" s="28">
        <v>-17.98</v>
      </c>
      <c r="F12" s="29">
        <v>-0.31788818217381698</v>
      </c>
      <c r="G12" s="29">
        <v>-10.99</v>
      </c>
      <c r="H12" s="30">
        <v>3.67</v>
      </c>
      <c r="I12" s="30">
        <v>9.0222269801635715</v>
      </c>
      <c r="J12" s="37" t="s">
        <v>659</v>
      </c>
      <c r="K12" s="37">
        <v>14.781304848195731</v>
      </c>
      <c r="L12" s="800"/>
    </row>
    <row r="13" spans="1:27" s="26" customFormat="1" ht="18.75" customHeight="1" x14ac:dyDescent="0.2">
      <c r="A13" s="1438"/>
      <c r="B13" s="1440" t="s">
        <v>313</v>
      </c>
      <c r="C13" s="492">
        <v>29117.833004862263</v>
      </c>
      <c r="D13" s="492">
        <v>26193.14</v>
      </c>
      <c r="E13" s="369">
        <v>33145.06</v>
      </c>
      <c r="F13" s="493">
        <v>66694.09</v>
      </c>
      <c r="G13" s="351">
        <v>72969.460000000006</v>
      </c>
      <c r="H13" s="366">
        <v>124140.54</v>
      </c>
      <c r="I13" s="366">
        <v>138144.68</v>
      </c>
      <c r="J13" s="367">
        <v>134918.53</v>
      </c>
      <c r="K13" s="367">
        <v>155341.217439</v>
      </c>
    </row>
    <row r="14" spans="1:27" s="31" customFormat="1" ht="12.75" x14ac:dyDescent="0.2">
      <c r="A14" s="1438"/>
      <c r="B14" s="1440"/>
      <c r="C14" s="27">
        <v>-40.677213731051111</v>
      </c>
      <c r="D14" s="27">
        <v>-10.044336075331847</v>
      </c>
      <c r="E14" s="28">
        <v>-26.54</v>
      </c>
      <c r="F14" s="29">
        <v>-101.21879399222701</v>
      </c>
      <c r="G14" s="29">
        <v>-9.41</v>
      </c>
      <c r="H14" s="30">
        <v>70.13</v>
      </c>
      <c r="I14" s="30">
        <v>11.280875691373664</v>
      </c>
      <c r="J14" s="37" t="s">
        <v>660</v>
      </c>
      <c r="K14" s="37">
        <v>15.137051551777203</v>
      </c>
      <c r="L14" s="800"/>
    </row>
    <row r="15" spans="1:27" s="32" customFormat="1" ht="18.75" customHeight="1" x14ac:dyDescent="0.2">
      <c r="A15" s="1438"/>
      <c r="B15" s="1436" t="s">
        <v>314</v>
      </c>
      <c r="C15" s="370">
        <v>1288224.9723612729</v>
      </c>
      <c r="D15" s="370">
        <v>1495309.14</v>
      </c>
      <c r="E15" s="370">
        <v>1697452.9399999997</v>
      </c>
      <c r="F15" s="497">
        <v>1907952.88</v>
      </c>
      <c r="G15" s="370">
        <v>2137480.5299999998</v>
      </c>
      <c r="H15" s="498">
        <v>2347455.0499999998</v>
      </c>
      <c r="I15" s="498">
        <v>2619156.52</v>
      </c>
      <c r="J15" s="498">
        <v>2914283.69</v>
      </c>
      <c r="K15" s="498">
        <v>3194951.4670063998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s="33" customFormat="1" ht="12.75" x14ac:dyDescent="0.2">
      <c r="A16" s="1438"/>
      <c r="B16" s="1437"/>
      <c r="C16" s="38">
        <v>15.020092856506972</v>
      </c>
      <c r="D16" s="38">
        <v>16.075155511008973</v>
      </c>
      <c r="E16" s="39">
        <v>-13.52</v>
      </c>
      <c r="F16" s="40">
        <v>-12.400929359490799</v>
      </c>
      <c r="G16" s="40">
        <v>-12.03</v>
      </c>
      <c r="H16" s="499">
        <v>9.82</v>
      </c>
      <c r="I16" s="499">
        <v>11.574299154311825</v>
      </c>
      <c r="J16" s="487" t="s">
        <v>661</v>
      </c>
      <c r="K16" s="487">
        <v>9.6307637437452076</v>
      </c>
      <c r="L16" s="80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0" ht="18" customHeight="1" x14ac:dyDescent="0.2">
      <c r="A17" s="1438" t="s">
        <v>315</v>
      </c>
      <c r="B17" s="1439" t="s">
        <v>309</v>
      </c>
      <c r="C17" s="488">
        <v>85826.059224663142</v>
      </c>
      <c r="D17" s="488">
        <v>99662.23</v>
      </c>
      <c r="E17" s="489">
        <v>134483.75</v>
      </c>
      <c r="F17" s="490">
        <v>158285.89000000001</v>
      </c>
      <c r="G17" s="491">
        <v>191012.53</v>
      </c>
      <c r="H17" s="500">
        <v>237537.76</v>
      </c>
      <c r="I17" s="500">
        <v>295279.03000000003</v>
      </c>
      <c r="J17" s="369">
        <v>391814.86</v>
      </c>
      <c r="K17" s="367">
        <v>461265.18674869998</v>
      </c>
    </row>
    <row r="18" spans="1:20" s="34" customFormat="1" ht="12.75" x14ac:dyDescent="0.2">
      <c r="A18" s="1438"/>
      <c r="B18" s="1440"/>
      <c r="C18" s="27">
        <v>20.560524101509209</v>
      </c>
      <c r="D18" s="27">
        <v>16.121176831757484</v>
      </c>
      <c r="E18" s="28">
        <v>-34.94</v>
      </c>
      <c r="F18" s="29">
        <v>-17.698896706851201</v>
      </c>
      <c r="G18" s="29">
        <v>-20.68</v>
      </c>
      <c r="H18" s="30">
        <v>24.36</v>
      </c>
      <c r="I18" s="30">
        <v>24.308248928507208</v>
      </c>
      <c r="J18" s="207" t="s">
        <v>662</v>
      </c>
      <c r="K18" s="30">
        <v>-17.7252916718626</v>
      </c>
      <c r="L18" s="800"/>
    </row>
    <row r="19" spans="1:20" ht="17.25" customHeight="1" x14ac:dyDescent="0.2">
      <c r="A19" s="1438"/>
      <c r="B19" s="1440" t="s">
        <v>310</v>
      </c>
      <c r="C19" s="492">
        <v>78481.499629510203</v>
      </c>
      <c r="D19" s="492">
        <v>101825.33</v>
      </c>
      <c r="E19" s="369">
        <v>150767.43000000002</v>
      </c>
      <c r="F19" s="493">
        <v>226014.22</v>
      </c>
      <c r="G19" s="351">
        <v>289955.27999999997</v>
      </c>
      <c r="H19" s="366">
        <v>342066.39</v>
      </c>
      <c r="I19" s="366">
        <v>379428.51</v>
      </c>
      <c r="J19" s="367">
        <v>415123.33</v>
      </c>
      <c r="K19" s="367">
        <v>440817.15814030002</v>
      </c>
    </row>
    <row r="20" spans="1:20" s="34" customFormat="1" ht="12.75" x14ac:dyDescent="0.2">
      <c r="A20" s="1438"/>
      <c r="B20" s="1440"/>
      <c r="C20" s="27">
        <v>52.295702803705147</v>
      </c>
      <c r="D20" s="27">
        <v>29.744373490172421</v>
      </c>
      <c r="E20" s="28">
        <v>-48.06</v>
      </c>
      <c r="F20" s="29">
        <v>-49.909181313231898</v>
      </c>
      <c r="G20" s="29">
        <v>-28.29</v>
      </c>
      <c r="H20" s="30">
        <v>17.97</v>
      </c>
      <c r="I20" s="30">
        <v>10.922476189490581</v>
      </c>
      <c r="J20" s="207" t="s">
        <v>663</v>
      </c>
      <c r="K20" s="30">
        <v>6.1894445056364322</v>
      </c>
      <c r="L20" s="800"/>
    </row>
    <row r="21" spans="1:20" ht="17.25" customHeight="1" x14ac:dyDescent="0.2">
      <c r="A21" s="1438"/>
      <c r="B21" s="1440" t="s">
        <v>312</v>
      </c>
      <c r="C21" s="492">
        <v>173271.87958092021</v>
      </c>
      <c r="D21" s="492">
        <v>187985.02</v>
      </c>
      <c r="E21" s="369">
        <v>178952.16999999998</v>
      </c>
      <c r="F21" s="493">
        <v>182099.07</v>
      </c>
      <c r="G21" s="351">
        <v>192670.83000000002</v>
      </c>
      <c r="H21" s="366">
        <v>194658.22</v>
      </c>
      <c r="I21" s="366">
        <v>223337.86</v>
      </c>
      <c r="J21" s="367">
        <v>235921.86</v>
      </c>
      <c r="K21" s="367">
        <v>263603.04252640001</v>
      </c>
    </row>
    <row r="22" spans="1:20" s="34" customFormat="1" ht="12.75" x14ac:dyDescent="0.2">
      <c r="A22" s="1438"/>
      <c r="B22" s="1440"/>
      <c r="C22" s="27">
        <v>8.5219699259445267</v>
      </c>
      <c r="D22" s="27">
        <v>8.4913607762929288</v>
      </c>
      <c r="E22" s="28" t="s">
        <v>316</v>
      </c>
      <c r="F22" s="29">
        <v>-1.7585145796220401</v>
      </c>
      <c r="G22" s="29">
        <v>-5.81</v>
      </c>
      <c r="H22" s="30">
        <v>1.03</v>
      </c>
      <c r="I22" s="30">
        <v>14.733331066111663</v>
      </c>
      <c r="J22" s="207" t="s">
        <v>664</v>
      </c>
      <c r="K22" s="30">
        <v>11.733199512075743</v>
      </c>
      <c r="L22" s="800"/>
      <c r="M22" s="22"/>
      <c r="N22" s="22"/>
      <c r="O22" s="22"/>
      <c r="P22" s="22"/>
      <c r="Q22" s="22"/>
      <c r="R22" s="22"/>
      <c r="S22" s="22"/>
      <c r="T22" s="22"/>
    </row>
    <row r="23" spans="1:20" s="35" customFormat="1" ht="18.75" customHeight="1" x14ac:dyDescent="0.2">
      <c r="A23" s="1438"/>
      <c r="B23" s="1436" t="s">
        <v>317</v>
      </c>
      <c r="C23" s="370">
        <v>337579.43843509356</v>
      </c>
      <c r="D23" s="370">
        <v>389472.57</v>
      </c>
      <c r="E23" s="370">
        <v>464203.35000000003</v>
      </c>
      <c r="F23" s="497">
        <v>566399.18000000005</v>
      </c>
      <c r="G23" s="370">
        <v>673638.64</v>
      </c>
      <c r="H23" s="498">
        <v>774262.37</v>
      </c>
      <c r="I23" s="498">
        <v>898045.4</v>
      </c>
      <c r="J23" s="498">
        <v>1042860.05</v>
      </c>
      <c r="K23" s="498">
        <v>1165685.3874154</v>
      </c>
      <c r="L23" s="22"/>
      <c r="M23" s="22"/>
      <c r="N23" s="22"/>
      <c r="O23" s="22"/>
      <c r="P23" s="22"/>
      <c r="Q23" s="22"/>
      <c r="R23" s="22"/>
      <c r="S23" s="22"/>
      <c r="T23" s="22"/>
    </row>
    <row r="24" spans="1:20" s="36" customFormat="1" ht="21.75" customHeight="1" x14ac:dyDescent="0.2">
      <c r="A24" s="1438"/>
      <c r="B24" s="1437"/>
      <c r="C24" s="38">
        <v>19.545067040142413</v>
      </c>
      <c r="D24" s="38">
        <v>15.372127462936074</v>
      </c>
      <c r="E24" s="39">
        <v>-19.190000000000001</v>
      </c>
      <c r="F24" s="40">
        <v>-22.015315055352399</v>
      </c>
      <c r="G24" s="40">
        <v>-18.93</v>
      </c>
      <c r="H24" s="41">
        <v>14.94</v>
      </c>
      <c r="I24" s="41">
        <v>15.987220197721868</v>
      </c>
      <c r="J24" s="487" t="s">
        <v>665</v>
      </c>
      <c r="K24" s="487">
        <v>11.777739248463881</v>
      </c>
      <c r="L24" s="800"/>
      <c r="M24" s="22"/>
      <c r="N24" s="22"/>
      <c r="O24" s="22"/>
      <c r="P24" s="22"/>
      <c r="Q24" s="22"/>
      <c r="R24" s="22"/>
      <c r="S24" s="22"/>
      <c r="T24" s="22"/>
    </row>
    <row r="25" spans="1:20" ht="18" customHeight="1" x14ac:dyDescent="0.2">
      <c r="A25" s="1441" t="s">
        <v>318</v>
      </c>
      <c r="B25" s="1439" t="s">
        <v>319</v>
      </c>
      <c r="C25" s="488">
        <v>322455.98036682588</v>
      </c>
      <c r="D25" s="488">
        <v>352371.43999999994</v>
      </c>
      <c r="E25" s="489">
        <v>328974.12</v>
      </c>
      <c r="F25" s="506">
        <v>361745.73</v>
      </c>
      <c r="G25" s="488">
        <v>356607.7</v>
      </c>
      <c r="H25" s="366">
        <v>378780.92</v>
      </c>
      <c r="I25" s="366">
        <v>349192.72</v>
      </c>
      <c r="J25" s="367">
        <v>475203.82</v>
      </c>
      <c r="K25" s="367">
        <v>525204.65999999992</v>
      </c>
    </row>
    <row r="26" spans="1:20" s="34" customFormat="1" ht="12.75" x14ac:dyDescent="0.2">
      <c r="A26" s="1441"/>
      <c r="B26" s="1440"/>
      <c r="C26" s="27">
        <v>-0.8690810405545224</v>
      </c>
      <c r="D26" s="27">
        <v>9.2773778297249248</v>
      </c>
      <c r="E26" s="28" t="s">
        <v>320</v>
      </c>
      <c r="F26" s="29">
        <v>-9.9617593019171107</v>
      </c>
      <c r="G26" s="28" t="s">
        <v>321</v>
      </c>
      <c r="H26" s="30">
        <v>6.22</v>
      </c>
      <c r="I26" s="28" t="s">
        <v>322</v>
      </c>
      <c r="J26" s="207" t="s">
        <v>666</v>
      </c>
      <c r="K26" s="30">
        <v>10.52197770632397</v>
      </c>
      <c r="L26" s="800"/>
    </row>
    <row r="27" spans="1:20" ht="18" customHeight="1" x14ac:dyDescent="0.2">
      <c r="A27" s="1441"/>
      <c r="B27" s="1440" t="s">
        <v>313</v>
      </c>
      <c r="C27" s="492">
        <v>9205.1819084105464</v>
      </c>
      <c r="D27" s="492">
        <v>10369.030000000001</v>
      </c>
      <c r="E27" s="369">
        <v>11437.88</v>
      </c>
      <c r="F27" s="507">
        <v>18095.310000000001</v>
      </c>
      <c r="G27" s="492">
        <v>21333.339999999997</v>
      </c>
      <c r="H27" s="366">
        <v>32644.5</v>
      </c>
      <c r="I27" s="366">
        <v>23879.45</v>
      </c>
      <c r="J27" s="367">
        <v>47625.9</v>
      </c>
      <c r="K27" s="367">
        <v>66345.66</v>
      </c>
    </row>
    <row r="28" spans="1:20" s="34" customFormat="1" ht="12.75" x14ac:dyDescent="0.2">
      <c r="A28" s="1441"/>
      <c r="B28" s="1440"/>
      <c r="C28" s="27">
        <v>-46.556797694970555</v>
      </c>
      <c r="D28" s="27">
        <v>12.643401327311905</v>
      </c>
      <c r="E28" s="28">
        <v>-10.31</v>
      </c>
      <c r="F28" s="29">
        <v>-58.205104442431697</v>
      </c>
      <c r="G28" s="29">
        <v>-17.89</v>
      </c>
      <c r="H28" s="30">
        <v>53.02</v>
      </c>
      <c r="I28" s="37" t="s">
        <v>323</v>
      </c>
      <c r="J28" s="207" t="s">
        <v>667</v>
      </c>
      <c r="K28" s="30">
        <v>39.305839889639891</v>
      </c>
      <c r="L28" s="800"/>
    </row>
    <row r="29" spans="1:20" s="35" customFormat="1" ht="18.75" customHeight="1" x14ac:dyDescent="0.2">
      <c r="A29" s="1441"/>
      <c r="B29" s="1436" t="s">
        <v>324</v>
      </c>
      <c r="C29" s="501">
        <v>331661.16227523645</v>
      </c>
      <c r="D29" s="501">
        <v>362740.47</v>
      </c>
      <c r="E29" s="370">
        <v>340412.00000000006</v>
      </c>
      <c r="F29" s="508">
        <v>379841.04</v>
      </c>
      <c r="G29" s="501">
        <v>377941.04000000004</v>
      </c>
      <c r="H29" s="502">
        <v>411425.42</v>
      </c>
      <c r="I29" s="502">
        <v>373072.17</v>
      </c>
      <c r="J29" s="502">
        <v>522829.72</v>
      </c>
      <c r="K29" s="502">
        <v>591550.32000000007</v>
      </c>
      <c r="L29" s="22"/>
      <c r="M29" s="22"/>
      <c r="N29" s="22"/>
      <c r="O29" s="22"/>
      <c r="P29" s="22"/>
      <c r="Q29" s="22"/>
      <c r="R29" s="22"/>
      <c r="S29" s="22"/>
      <c r="T29" s="22"/>
    </row>
    <row r="30" spans="1:20" s="36" customFormat="1" ht="16.5" customHeight="1" x14ac:dyDescent="0.2">
      <c r="A30" s="1441"/>
      <c r="B30" s="1437"/>
      <c r="C30" s="38">
        <v>-3.1666558867260988</v>
      </c>
      <c r="D30" s="38">
        <v>9.3708010644223894</v>
      </c>
      <c r="E30" s="39" t="s">
        <v>325</v>
      </c>
      <c r="F30" s="503">
        <v>-11.5827409139513</v>
      </c>
      <c r="G30" s="504" t="s">
        <v>326</v>
      </c>
      <c r="H30" s="499">
        <v>8.86</v>
      </c>
      <c r="I30" s="505" t="s">
        <v>327</v>
      </c>
      <c r="J30" s="505" t="s">
        <v>668</v>
      </c>
      <c r="K30" s="505">
        <v>13.143973529278341</v>
      </c>
      <c r="L30" s="800"/>
      <c r="M30" s="22"/>
      <c r="N30" s="22"/>
      <c r="O30" s="22"/>
      <c r="P30" s="22"/>
      <c r="Q30" s="22"/>
      <c r="R30" s="22"/>
      <c r="S30" s="22"/>
      <c r="T30" s="22"/>
    </row>
    <row r="31" spans="1:20" s="35" customFormat="1" ht="15" customHeight="1" x14ac:dyDescent="0.2">
      <c r="A31" s="1452" t="s">
        <v>328</v>
      </c>
      <c r="B31" s="1452"/>
      <c r="C31" s="509">
        <v>1957465.5730716027</v>
      </c>
      <c r="D31" s="510">
        <v>2247522.1800000002</v>
      </c>
      <c r="E31" s="509">
        <v>2502068.29</v>
      </c>
      <c r="F31" s="511">
        <v>2854193.11</v>
      </c>
      <c r="G31" s="512">
        <v>3189060.21</v>
      </c>
      <c r="H31" s="512">
        <v>3533142.84</v>
      </c>
      <c r="I31" s="512">
        <v>3890274.09</v>
      </c>
      <c r="J31" s="512">
        <v>4479973.46</v>
      </c>
      <c r="K31" s="512">
        <v>4952187.1744218003</v>
      </c>
      <c r="L31" s="22"/>
      <c r="M31" s="801"/>
      <c r="N31" s="22"/>
      <c r="O31" s="22"/>
      <c r="P31" s="22"/>
      <c r="Q31" s="22"/>
      <c r="R31" s="22"/>
      <c r="S31" s="22"/>
      <c r="T31" s="22"/>
    </row>
    <row r="32" spans="1:20" s="34" customFormat="1" ht="15" customHeight="1" x14ac:dyDescent="0.2">
      <c r="A32" s="1452"/>
      <c r="B32" s="1452"/>
      <c r="C32" s="38">
        <v>12.182499467521993</v>
      </c>
      <c r="D32" s="38">
        <v>14.817967729222826</v>
      </c>
      <c r="E32" s="39">
        <v>-11.33</v>
      </c>
      <c r="F32" s="40">
        <v>-14.073349692625699</v>
      </c>
      <c r="G32" s="40">
        <v>-11.73</v>
      </c>
      <c r="H32" s="40">
        <v>-10.79</v>
      </c>
      <c r="I32" s="40">
        <v>-10.108033164037</v>
      </c>
      <c r="J32" s="39" t="s">
        <v>669</v>
      </c>
      <c r="K32" s="39">
        <v>10.540547140245801</v>
      </c>
      <c r="L32" s="800"/>
      <c r="M32" s="22"/>
      <c r="N32" s="22"/>
      <c r="O32" s="22"/>
      <c r="P32" s="22"/>
      <c r="Q32" s="22"/>
      <c r="R32" s="22"/>
      <c r="S32" s="22"/>
      <c r="T32" s="22"/>
    </row>
    <row r="33" spans="1:11" ht="16.5" customHeight="1" x14ac:dyDescent="0.2">
      <c r="A33" s="1434" t="s">
        <v>723</v>
      </c>
      <c r="B33" s="1434"/>
      <c r="C33" s="1435"/>
      <c r="D33" s="1435"/>
      <c r="E33" s="1435"/>
      <c r="F33" s="42"/>
      <c r="G33" s="42"/>
      <c r="H33" s="42"/>
    </row>
    <row r="34" spans="1:11" ht="12.75" x14ac:dyDescent="0.2">
      <c r="A34" s="42"/>
      <c r="B34" s="43"/>
      <c r="C34" s="44"/>
      <c r="D34" s="45"/>
      <c r="E34" s="42"/>
      <c r="F34" s="42"/>
      <c r="G34" s="42"/>
      <c r="H34" s="42"/>
    </row>
    <row r="35" spans="1:11" ht="23.25" customHeight="1" x14ac:dyDescent="0.2">
      <c r="A35" s="1432" t="s">
        <v>329</v>
      </c>
      <c r="B35" s="1432"/>
      <c r="C35" s="1432"/>
      <c r="D35" s="1432"/>
      <c r="E35" s="1432"/>
      <c r="F35" s="1432"/>
      <c r="G35" s="1432"/>
      <c r="H35" s="1432"/>
      <c r="I35" s="1432"/>
      <c r="J35" s="1432"/>
      <c r="K35" s="1432"/>
    </row>
    <row r="36" spans="1:11" ht="14.25" customHeight="1" x14ac:dyDescent="0.2">
      <c r="A36" s="1433" t="s">
        <v>307</v>
      </c>
      <c r="B36" s="1433"/>
      <c r="C36" s="1433"/>
      <c r="D36" s="1433"/>
      <c r="E36" s="1433"/>
      <c r="F36" s="1433"/>
      <c r="G36" s="1433"/>
      <c r="H36" s="1433"/>
      <c r="I36" s="1433"/>
      <c r="J36" s="1433"/>
      <c r="K36" s="1433"/>
    </row>
    <row r="37" spans="1:11" ht="12.75" x14ac:dyDescent="0.2">
      <c r="A37" s="1431" t="s">
        <v>330</v>
      </c>
      <c r="B37" s="1431"/>
      <c r="C37" s="1431"/>
      <c r="D37" s="1431"/>
      <c r="E37" s="1431"/>
      <c r="F37" s="1431"/>
      <c r="G37" s="1431"/>
      <c r="H37" s="1431"/>
      <c r="I37" s="1431"/>
      <c r="J37" s="1431"/>
      <c r="K37" s="1431"/>
    </row>
    <row r="38" spans="1:11" ht="21" customHeight="1" x14ac:dyDescent="0.2">
      <c r="A38" s="1446" t="s">
        <v>237</v>
      </c>
      <c r="B38" s="1447"/>
      <c r="C38" s="23">
        <v>2014</v>
      </c>
      <c r="D38" s="24">
        <v>2015</v>
      </c>
      <c r="E38" s="347">
        <v>2016</v>
      </c>
      <c r="F38" s="347">
        <v>2017</v>
      </c>
      <c r="G38" s="347">
        <v>2018</v>
      </c>
      <c r="H38" s="347">
        <v>2019</v>
      </c>
      <c r="I38" s="347">
        <v>2020</v>
      </c>
      <c r="J38" s="209">
        <v>2021</v>
      </c>
      <c r="K38" s="209">
        <v>2022</v>
      </c>
    </row>
    <row r="39" spans="1:11" s="26" customFormat="1" ht="12.75" x14ac:dyDescent="0.2">
      <c r="A39" s="1448" t="s">
        <v>308</v>
      </c>
      <c r="B39" s="1449"/>
      <c r="C39" s="46">
        <v>65.810862274314459</v>
      </c>
      <c r="D39" s="29">
        <v>66.53</v>
      </c>
      <c r="E39" s="47">
        <v>67.84</v>
      </c>
      <c r="F39" s="48">
        <v>66.847364788151992</v>
      </c>
      <c r="G39" s="484">
        <v>67.03</v>
      </c>
      <c r="H39" s="49">
        <v>66.44</v>
      </c>
      <c r="I39" s="49">
        <v>67.319999999999993</v>
      </c>
      <c r="J39" s="76">
        <v>65.051360594444233</v>
      </c>
      <c r="K39" s="76">
        <v>64.515967480155496</v>
      </c>
    </row>
    <row r="40" spans="1:11" ht="12.75" x14ac:dyDescent="0.2">
      <c r="A40" s="1450" t="s">
        <v>331</v>
      </c>
      <c r="B40" s="1451"/>
      <c r="C40" s="46">
        <v>17.245740772103233</v>
      </c>
      <c r="D40" s="29">
        <v>17.329999999999998</v>
      </c>
      <c r="E40" s="47">
        <v>18.55</v>
      </c>
      <c r="F40" s="50">
        <v>19.844458947628812</v>
      </c>
      <c r="G40" s="485">
        <v>21.12</v>
      </c>
      <c r="H40" s="49">
        <v>21.91</v>
      </c>
      <c r="I40" s="49">
        <v>23.08</v>
      </c>
      <c r="J40" s="76">
        <v>23.278264019001579</v>
      </c>
      <c r="K40" s="76">
        <v>23.538799046938312</v>
      </c>
    </row>
    <row r="41" spans="1:11" ht="12.75" x14ac:dyDescent="0.2">
      <c r="A41" s="1442" t="s">
        <v>332</v>
      </c>
      <c r="B41" s="1443"/>
      <c r="C41" s="46">
        <v>16.943396953582308</v>
      </c>
      <c r="D41" s="29">
        <v>16.14</v>
      </c>
      <c r="E41" s="51">
        <v>13.61</v>
      </c>
      <c r="F41" s="52">
        <v>13.30817591385749</v>
      </c>
      <c r="G41" s="485">
        <v>11.85</v>
      </c>
      <c r="H41" s="49">
        <v>11.65</v>
      </c>
      <c r="I41" s="49">
        <v>9.6</v>
      </c>
      <c r="J41" s="76">
        <v>11.670375386554186</v>
      </c>
      <c r="K41" s="76">
        <v>11.945233472906189</v>
      </c>
    </row>
    <row r="42" spans="1:11" ht="12.75" x14ac:dyDescent="0.2">
      <c r="A42" s="1444" t="s">
        <v>123</v>
      </c>
      <c r="B42" s="1445"/>
      <c r="C42" s="53">
        <v>100</v>
      </c>
      <c r="D42" s="54">
        <f>SUM(D39:D41)</f>
        <v>100</v>
      </c>
      <c r="E42" s="55">
        <v>100</v>
      </c>
      <c r="F42" s="56">
        <v>100</v>
      </c>
      <c r="G42" s="486">
        <v>100</v>
      </c>
      <c r="H42" s="57">
        <f>SUM(H39:H41)</f>
        <v>100</v>
      </c>
      <c r="I42" s="57">
        <f>SUM(I39:I41)</f>
        <v>99.999999999999986</v>
      </c>
      <c r="J42" s="57">
        <f>SUM(J39:J41)</f>
        <v>100</v>
      </c>
      <c r="K42" s="57">
        <v>100</v>
      </c>
    </row>
    <row r="62" spans="3:9" ht="21" customHeight="1" x14ac:dyDescent="0.2">
      <c r="C62" s="58"/>
      <c r="D62" s="59"/>
      <c r="E62" s="58"/>
      <c r="F62" s="58"/>
      <c r="G62" s="58"/>
      <c r="H62" s="58"/>
      <c r="I62" s="58"/>
    </row>
    <row r="63" spans="3:9" ht="21" customHeight="1" x14ac:dyDescent="0.2">
      <c r="C63" s="60"/>
      <c r="D63" s="61"/>
      <c r="E63" s="62"/>
      <c r="F63" s="62"/>
      <c r="G63" s="62"/>
      <c r="H63" s="62"/>
      <c r="I63" s="26"/>
    </row>
    <row r="64" spans="3:9" ht="21" customHeight="1" x14ac:dyDescent="0.2">
      <c r="C64" s="60"/>
      <c r="D64" s="61"/>
      <c r="E64" s="62"/>
      <c r="F64" s="62"/>
      <c r="G64" s="62"/>
      <c r="H64" s="62"/>
      <c r="I64" s="26"/>
    </row>
    <row r="65" spans="3:9" ht="21" customHeight="1" x14ac:dyDescent="0.2">
      <c r="C65" s="60"/>
      <c r="D65" s="61"/>
      <c r="E65" s="62"/>
      <c r="F65" s="62"/>
      <c r="G65" s="62"/>
      <c r="H65" s="62"/>
      <c r="I65" s="26"/>
    </row>
    <row r="66" spans="3:9" ht="21" customHeight="1" x14ac:dyDescent="0.2">
      <c r="C66" s="63"/>
      <c r="D66" s="64"/>
      <c r="E66" s="65"/>
      <c r="F66" s="65"/>
      <c r="G66" s="65"/>
      <c r="H66" s="65"/>
      <c r="I66" s="26"/>
    </row>
  </sheetData>
  <mergeCells count="28">
    <mergeCell ref="A41:B41"/>
    <mergeCell ref="B11:B12"/>
    <mergeCell ref="B13:B14"/>
    <mergeCell ref="A42:B42"/>
    <mergeCell ref="A38:B38"/>
    <mergeCell ref="A39:B39"/>
    <mergeCell ref="A40:B40"/>
    <mergeCell ref="A31:B32"/>
    <mergeCell ref="A5:A16"/>
    <mergeCell ref="B5:B6"/>
    <mergeCell ref="B7:B8"/>
    <mergeCell ref="B9:B10"/>
    <mergeCell ref="A1:K1"/>
    <mergeCell ref="A2:K2"/>
    <mergeCell ref="A37:K37"/>
    <mergeCell ref="A35:K35"/>
    <mergeCell ref="A36:K36"/>
    <mergeCell ref="A33:E33"/>
    <mergeCell ref="B15:B16"/>
    <mergeCell ref="A17:A24"/>
    <mergeCell ref="B17:B18"/>
    <mergeCell ref="B19:B20"/>
    <mergeCell ref="B21:B22"/>
    <mergeCell ref="B23:B24"/>
    <mergeCell ref="A25:A30"/>
    <mergeCell ref="B25:B26"/>
    <mergeCell ref="B27:B28"/>
    <mergeCell ref="B29:B30"/>
  </mergeCells>
  <printOptions horizontalCentered="1" verticalCentered="1"/>
  <pageMargins left="0.36811023599999998" right="0.261811024" top="0.37" bottom="0.39370078740157499" header="0.31" footer="0.511811023622047"/>
  <pageSetup paperSize="9" scale="7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Views>
    <sheetView zoomScale="90" zoomScaleNormal="90" workbookViewId="0">
      <pane xSplit="2" ySplit="6" topLeftCell="C17" activePane="bottomRight" state="frozen"/>
      <selection pane="topRight" activeCell="C1" sqref="C1"/>
      <selection pane="bottomLeft" activeCell="A7" sqref="A7"/>
      <selection pane="bottomRight"/>
    </sheetView>
  </sheetViews>
  <sheetFormatPr defaultRowHeight="12.75" x14ac:dyDescent="0.2"/>
  <cols>
    <col min="1" max="1" width="6.28515625" style="1776" customWidth="1"/>
    <col min="2" max="2" width="21" style="1776" customWidth="1"/>
    <col min="3" max="3" width="13.42578125" style="1776" bestFit="1" customWidth="1"/>
    <col min="4" max="4" width="14.5703125" style="1776" bestFit="1" customWidth="1"/>
    <col min="5" max="5" width="12.42578125" style="1776" customWidth="1"/>
    <col min="6" max="6" width="12.85546875" style="1776" customWidth="1"/>
    <col min="7" max="7" width="12.7109375" style="1776" customWidth="1"/>
    <col min="8" max="8" width="12.85546875" style="1776" customWidth="1"/>
    <col min="9" max="9" width="12.42578125" style="1776" customWidth="1"/>
    <col min="10" max="10" width="13" style="1776" bestFit="1" customWidth="1"/>
    <col min="11" max="12" width="12.7109375" style="1776" bestFit="1" customWidth="1"/>
    <col min="13" max="13" width="14.5703125" style="1776" bestFit="1" customWidth="1"/>
    <col min="14" max="14" width="15" style="1776" bestFit="1" customWidth="1"/>
    <col min="15" max="15" width="13.42578125" style="1776" bestFit="1" customWidth="1"/>
    <col min="16" max="18" width="13.5703125" style="1776" bestFit="1" customWidth="1"/>
    <col min="19" max="20" width="13" style="1776" bestFit="1" customWidth="1"/>
    <col min="21" max="21" width="14.5703125" style="1776" customWidth="1"/>
    <col min="22" max="22" width="14.140625" style="1776" bestFit="1" customWidth="1"/>
    <col min="23" max="24" width="13.5703125" style="1776" bestFit="1" customWidth="1"/>
    <col min="25" max="28" width="13.42578125" style="1776" bestFit="1" customWidth="1"/>
    <col min="29" max="29" width="14.140625" style="1776" bestFit="1" customWidth="1"/>
    <col min="30" max="30" width="15" style="1776" bestFit="1" customWidth="1"/>
    <col min="31" max="16384" width="9.140625" style="1776"/>
  </cols>
  <sheetData>
    <row r="1" spans="1:30" ht="22.5" customHeight="1" x14ac:dyDescent="0.2">
      <c r="A1" s="1775" t="s">
        <v>882</v>
      </c>
      <c r="B1" s="1775"/>
      <c r="C1" s="1775"/>
      <c r="D1" s="1775"/>
      <c r="E1" s="1775"/>
      <c r="F1" s="1775"/>
      <c r="G1" s="1775"/>
      <c r="H1" s="1775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  <c r="AC1" s="1775"/>
      <c r="AD1" s="1775"/>
    </row>
    <row r="2" spans="1:30" ht="18.75" customHeight="1" x14ac:dyDescent="0.2">
      <c r="A2" s="1775" t="s">
        <v>883</v>
      </c>
      <c r="B2" s="1777"/>
      <c r="C2" s="1777"/>
      <c r="D2" s="1777"/>
      <c r="E2" s="1777"/>
      <c r="F2" s="1777"/>
      <c r="G2" s="1777"/>
      <c r="H2" s="1777"/>
      <c r="I2" s="1777"/>
      <c r="J2" s="1777"/>
      <c r="K2" s="1777"/>
      <c r="L2" s="1777"/>
      <c r="M2" s="1777"/>
      <c r="N2" s="1777"/>
      <c r="O2" s="1778"/>
      <c r="P2" s="1778"/>
      <c r="Q2" s="1778"/>
      <c r="R2" s="1778"/>
      <c r="S2" s="1778"/>
      <c r="T2" s="1778"/>
      <c r="U2" s="1778"/>
      <c r="V2" s="1778"/>
      <c r="W2" s="1775"/>
      <c r="X2" s="1775"/>
      <c r="Y2" s="1775"/>
      <c r="Z2" s="1775"/>
      <c r="AA2" s="1775"/>
      <c r="AB2" s="1775"/>
      <c r="AC2" s="1775"/>
      <c r="AD2" s="1775"/>
    </row>
    <row r="3" spans="1:30" x14ac:dyDescent="0.2">
      <c r="A3" s="1779" t="s">
        <v>884</v>
      </c>
      <c r="B3" s="1779"/>
      <c r="C3" s="1779"/>
      <c r="D3" s="1779"/>
      <c r="E3" s="1779"/>
      <c r="F3" s="1779"/>
      <c r="G3" s="1779"/>
      <c r="H3" s="1779"/>
      <c r="I3" s="1779"/>
      <c r="J3" s="1779"/>
      <c r="K3" s="1779"/>
      <c r="L3" s="1779"/>
      <c r="M3" s="1779"/>
      <c r="N3" s="1779"/>
      <c r="O3" s="1779"/>
      <c r="P3" s="1779"/>
      <c r="Q3" s="1779"/>
      <c r="R3" s="1779"/>
      <c r="S3" s="1779"/>
      <c r="T3" s="1779"/>
      <c r="U3" s="1779"/>
      <c r="V3" s="1779"/>
      <c r="W3" s="1779"/>
      <c r="X3" s="1779"/>
      <c r="Y3" s="1779"/>
      <c r="Z3" s="1779"/>
      <c r="AA3" s="1779"/>
      <c r="AB3" s="1779"/>
      <c r="AC3" s="1779"/>
      <c r="AD3" s="1779"/>
    </row>
    <row r="4" spans="1:30" ht="15" customHeight="1" x14ac:dyDescent="0.2">
      <c r="A4" s="1780" t="s">
        <v>676</v>
      </c>
      <c r="B4" s="1780" t="s">
        <v>246</v>
      </c>
      <c r="C4" s="1781" t="s">
        <v>308</v>
      </c>
      <c r="D4" s="1782"/>
      <c r="E4" s="1782"/>
      <c r="F4" s="1782"/>
      <c r="G4" s="1782"/>
      <c r="H4" s="1782"/>
      <c r="I4" s="1782"/>
      <c r="J4" s="1782"/>
      <c r="K4" s="1782"/>
      <c r="L4" s="1782"/>
      <c r="M4" s="1782"/>
      <c r="N4" s="1783"/>
      <c r="O4" s="1784" t="s">
        <v>885</v>
      </c>
      <c r="P4" s="1785"/>
      <c r="Q4" s="1785"/>
      <c r="R4" s="1785"/>
      <c r="S4" s="1785"/>
      <c r="T4" s="1785"/>
      <c r="U4" s="1785"/>
      <c r="V4" s="1786"/>
      <c r="W4" s="1781" t="s">
        <v>886</v>
      </c>
      <c r="X4" s="1782"/>
      <c r="Y4" s="1782"/>
      <c r="Z4" s="1782"/>
      <c r="AA4" s="1782"/>
      <c r="AB4" s="1783"/>
      <c r="AC4" s="1787" t="s">
        <v>887</v>
      </c>
      <c r="AD4" s="1788"/>
    </row>
    <row r="5" spans="1:30" ht="44.25" customHeight="1" x14ac:dyDescent="0.2">
      <c r="A5" s="1780"/>
      <c r="B5" s="1780"/>
      <c r="C5" s="1789" t="s">
        <v>888</v>
      </c>
      <c r="D5" s="1790"/>
      <c r="E5" s="1791" t="s">
        <v>889</v>
      </c>
      <c r="F5" s="1791"/>
      <c r="G5" s="1792" t="s">
        <v>890</v>
      </c>
      <c r="H5" s="1790"/>
      <c r="I5" s="1789" t="s">
        <v>312</v>
      </c>
      <c r="J5" s="1790"/>
      <c r="K5" s="1793" t="s">
        <v>891</v>
      </c>
      <c r="L5" s="1794"/>
      <c r="M5" s="1789" t="s">
        <v>314</v>
      </c>
      <c r="N5" s="1790"/>
      <c r="O5" s="1789" t="s">
        <v>888</v>
      </c>
      <c r="P5" s="1790"/>
      <c r="Q5" s="1789" t="s">
        <v>892</v>
      </c>
      <c r="R5" s="1790"/>
      <c r="S5" s="1793" t="s">
        <v>312</v>
      </c>
      <c r="T5" s="1794"/>
      <c r="U5" s="1795" t="s">
        <v>893</v>
      </c>
      <c r="V5" s="1796"/>
      <c r="W5" s="1793" t="s">
        <v>312</v>
      </c>
      <c r="X5" s="1794"/>
      <c r="Y5" s="1793" t="s">
        <v>891</v>
      </c>
      <c r="Z5" s="1794"/>
      <c r="AA5" s="1793" t="s">
        <v>324</v>
      </c>
      <c r="AB5" s="1794"/>
      <c r="AC5" s="1797"/>
      <c r="AD5" s="1798"/>
    </row>
    <row r="6" spans="1:30" ht="17.25" customHeight="1" x14ac:dyDescent="0.2">
      <c r="A6" s="1799"/>
      <c r="B6" s="1799"/>
      <c r="C6" s="1800">
        <v>2021</v>
      </c>
      <c r="D6" s="1800">
        <v>2022</v>
      </c>
      <c r="E6" s="1800">
        <v>2021</v>
      </c>
      <c r="F6" s="1800">
        <v>2022</v>
      </c>
      <c r="G6" s="1800">
        <v>2021</v>
      </c>
      <c r="H6" s="1800">
        <v>2022</v>
      </c>
      <c r="I6" s="1800">
        <v>2021</v>
      </c>
      <c r="J6" s="1800">
        <v>2022</v>
      </c>
      <c r="K6" s="1800">
        <v>2021</v>
      </c>
      <c r="L6" s="1800">
        <v>2022</v>
      </c>
      <c r="M6" s="1800">
        <v>2021</v>
      </c>
      <c r="N6" s="1800">
        <v>2022</v>
      </c>
      <c r="O6" s="1800">
        <v>2021</v>
      </c>
      <c r="P6" s="1800">
        <v>2022</v>
      </c>
      <c r="Q6" s="1800">
        <v>2021</v>
      </c>
      <c r="R6" s="1800">
        <v>2022</v>
      </c>
      <c r="S6" s="1800">
        <v>2021</v>
      </c>
      <c r="T6" s="1800">
        <v>2022</v>
      </c>
      <c r="U6" s="1800">
        <v>2021</v>
      </c>
      <c r="V6" s="1800">
        <v>2022</v>
      </c>
      <c r="W6" s="1800">
        <v>2021</v>
      </c>
      <c r="X6" s="1800">
        <v>2022</v>
      </c>
      <c r="Y6" s="1800">
        <v>2021</v>
      </c>
      <c r="Z6" s="1800">
        <v>2022</v>
      </c>
      <c r="AA6" s="1800">
        <v>2021</v>
      </c>
      <c r="AB6" s="1800">
        <v>2022</v>
      </c>
      <c r="AC6" s="1801">
        <v>2021</v>
      </c>
      <c r="AD6" s="1800">
        <v>2022</v>
      </c>
    </row>
    <row r="7" spans="1:30" ht="15" customHeight="1" x14ac:dyDescent="0.2">
      <c r="A7" s="1802"/>
      <c r="B7" s="1803" t="s">
        <v>703</v>
      </c>
      <c r="C7" s="1804"/>
      <c r="D7" s="1804"/>
      <c r="E7" s="1804"/>
      <c r="F7" s="1804"/>
      <c r="G7" s="1804"/>
      <c r="H7" s="1804"/>
      <c r="I7" s="1804"/>
      <c r="J7" s="1804"/>
      <c r="K7" s="1804"/>
      <c r="L7" s="1804"/>
      <c r="M7" s="1804"/>
      <c r="N7" s="1804"/>
      <c r="O7" s="1804"/>
      <c r="P7" s="1804"/>
      <c r="Q7" s="1804"/>
      <c r="R7" s="1804"/>
      <c r="S7" s="1804"/>
      <c r="T7" s="1804"/>
      <c r="U7" s="1804"/>
      <c r="V7" s="1804"/>
      <c r="W7" s="1804"/>
      <c r="X7" s="1804"/>
      <c r="Y7" s="1804"/>
      <c r="Z7" s="1804"/>
      <c r="AA7" s="1804"/>
      <c r="AB7" s="1804"/>
      <c r="AC7" s="1805"/>
      <c r="AD7" s="1804"/>
    </row>
    <row r="8" spans="1:30" ht="15" customHeight="1" x14ac:dyDescent="0.2">
      <c r="A8" s="1806">
        <v>1</v>
      </c>
      <c r="B8" s="1807" t="s">
        <v>112</v>
      </c>
      <c r="C8" s="1808">
        <v>1046698.84</v>
      </c>
      <c r="D8" s="1808">
        <v>1144537.1694401</v>
      </c>
      <c r="E8" s="1808">
        <v>584210.93000000005</v>
      </c>
      <c r="F8" s="1808">
        <v>586336.47036979999</v>
      </c>
      <c r="G8" s="1808">
        <v>213575.32</v>
      </c>
      <c r="H8" s="1808">
        <v>214463.1611499</v>
      </c>
      <c r="I8" s="1808">
        <v>492342.96</v>
      </c>
      <c r="J8" s="1808">
        <v>557603.23860759998</v>
      </c>
      <c r="K8" s="1808">
        <v>123999.17</v>
      </c>
      <c r="L8" s="1808">
        <v>142978.497439</v>
      </c>
      <c r="M8" s="1808">
        <v>2460827.2200000002</v>
      </c>
      <c r="N8" s="1808">
        <v>2645918.5370063996</v>
      </c>
      <c r="O8" s="1808">
        <v>338610.54</v>
      </c>
      <c r="P8" s="1808">
        <v>392373.5767487</v>
      </c>
      <c r="Q8" s="1808">
        <v>388917.96</v>
      </c>
      <c r="R8" s="1808">
        <v>405632.91814030003</v>
      </c>
      <c r="S8" s="1808">
        <v>184700.38</v>
      </c>
      <c r="T8" s="1808">
        <v>211750.0925264</v>
      </c>
      <c r="U8" s="1808">
        <v>912228.88</v>
      </c>
      <c r="V8" s="1808">
        <v>1009756.5874154</v>
      </c>
      <c r="W8" s="1808">
        <v>24083.17</v>
      </c>
      <c r="X8" s="1808">
        <v>23101.279999999999</v>
      </c>
      <c r="Y8" s="1808">
        <v>692.34</v>
      </c>
      <c r="Z8" s="1808">
        <v>698.56</v>
      </c>
      <c r="AA8" s="1808">
        <v>24775.51</v>
      </c>
      <c r="AB8" s="1808">
        <v>23799.84</v>
      </c>
      <c r="AC8" s="1809">
        <v>3397831.6100000003</v>
      </c>
      <c r="AD8" s="1810">
        <v>3679474.9644217994</v>
      </c>
    </row>
    <row r="9" spans="1:30" ht="15" customHeight="1" x14ac:dyDescent="0.2">
      <c r="A9" s="1806"/>
      <c r="B9" s="1811" t="s">
        <v>174</v>
      </c>
      <c r="C9" s="1808"/>
      <c r="D9" s="1808"/>
      <c r="E9" s="1808"/>
      <c r="F9" s="1808"/>
      <c r="G9" s="1808"/>
      <c r="H9" s="1808"/>
      <c r="I9" s="1808"/>
      <c r="J9" s="1808"/>
      <c r="K9" s="1808"/>
      <c r="L9" s="1808"/>
      <c r="M9" s="1808"/>
      <c r="N9" s="1808"/>
      <c r="O9" s="1808"/>
      <c r="P9" s="1808"/>
      <c r="Q9" s="1808"/>
      <c r="R9" s="1808"/>
      <c r="S9" s="1808"/>
      <c r="T9" s="1808"/>
      <c r="U9" s="1808"/>
      <c r="V9" s="1808"/>
      <c r="W9" s="1808"/>
      <c r="X9" s="1808"/>
      <c r="Y9" s="1808"/>
      <c r="Z9" s="1808"/>
      <c r="AA9" s="1808"/>
      <c r="AB9" s="1808"/>
      <c r="AC9" s="1809"/>
      <c r="AD9" s="1810"/>
    </row>
    <row r="10" spans="1:30" ht="15" customHeight="1" x14ac:dyDescent="0.2">
      <c r="A10" s="1806">
        <v>2</v>
      </c>
      <c r="B10" s="1807" t="s">
        <v>845</v>
      </c>
      <c r="C10" s="1808">
        <v>8320.6200000000008</v>
      </c>
      <c r="D10" s="1808">
        <v>11568.18</v>
      </c>
      <c r="E10" s="1808">
        <v>1120.04</v>
      </c>
      <c r="F10" s="1808">
        <v>1236.8800000000001</v>
      </c>
      <c r="G10" s="1808">
        <v>5361.46</v>
      </c>
      <c r="H10" s="1808">
        <v>6009</v>
      </c>
      <c r="I10" s="1808">
        <v>3028.21</v>
      </c>
      <c r="J10" s="1808">
        <v>3754.38</v>
      </c>
      <c r="K10" s="1808">
        <v>404.34</v>
      </c>
      <c r="L10" s="1808">
        <v>348.08600000000001</v>
      </c>
      <c r="M10" s="1808">
        <v>18234.669999999998</v>
      </c>
      <c r="N10" s="1808">
        <v>22916.526000000002</v>
      </c>
      <c r="O10" s="1808">
        <v>2151.85</v>
      </c>
      <c r="P10" s="1808">
        <v>2811.32</v>
      </c>
      <c r="Q10" s="1808">
        <v>646.41999999999996</v>
      </c>
      <c r="R10" s="1808">
        <v>678.37</v>
      </c>
      <c r="S10" s="1808">
        <v>3381.06</v>
      </c>
      <c r="T10" s="1808">
        <v>3990.22</v>
      </c>
      <c r="U10" s="1808">
        <v>6179.33</v>
      </c>
      <c r="V10" s="1808">
        <v>7479.91</v>
      </c>
      <c r="W10" s="1808">
        <v>26563.91</v>
      </c>
      <c r="X10" s="1808">
        <v>28520.329999999998</v>
      </c>
      <c r="Y10" s="1808">
        <v>1403.42</v>
      </c>
      <c r="Z10" s="1808">
        <v>1639.86</v>
      </c>
      <c r="AA10" s="1808">
        <v>27967.33</v>
      </c>
      <c r="AB10" s="1808">
        <v>30160.19</v>
      </c>
      <c r="AC10" s="1809">
        <v>52381.33</v>
      </c>
      <c r="AD10" s="1810">
        <v>60556.626000000004</v>
      </c>
    </row>
    <row r="11" spans="1:30" ht="15" customHeight="1" x14ac:dyDescent="0.2">
      <c r="A11" s="1806">
        <v>3</v>
      </c>
      <c r="B11" s="1807" t="s">
        <v>692</v>
      </c>
      <c r="C11" s="1808">
        <v>925.93</v>
      </c>
      <c r="D11" s="1808">
        <v>1190.08</v>
      </c>
      <c r="E11" s="1808">
        <v>219.96</v>
      </c>
      <c r="F11" s="1808">
        <v>384.54</v>
      </c>
      <c r="G11" s="1808">
        <v>587.92999999999995</v>
      </c>
      <c r="H11" s="1808">
        <v>626.5</v>
      </c>
      <c r="I11" s="1808">
        <v>345.24</v>
      </c>
      <c r="J11" s="1808">
        <v>412.6</v>
      </c>
      <c r="K11" s="1808">
        <v>0</v>
      </c>
      <c r="L11" s="1808">
        <v>10.615</v>
      </c>
      <c r="M11" s="1808">
        <v>2079.06</v>
      </c>
      <c r="N11" s="1808">
        <v>2624.3349999999996</v>
      </c>
      <c r="O11" s="1808">
        <v>6.66</v>
      </c>
      <c r="P11" s="1808">
        <v>6.62</v>
      </c>
      <c r="Q11" s="1808">
        <v>0</v>
      </c>
      <c r="R11" s="1808">
        <v>0</v>
      </c>
      <c r="S11" s="1808">
        <v>0.68</v>
      </c>
      <c r="T11" s="1808">
        <v>0.74</v>
      </c>
      <c r="U11" s="1808">
        <v>7.34</v>
      </c>
      <c r="V11" s="1808">
        <v>7.36</v>
      </c>
      <c r="W11" s="1808">
        <v>931.44</v>
      </c>
      <c r="X11" s="1808">
        <v>938.53000000000009</v>
      </c>
      <c r="Y11" s="1808">
        <v>84.26</v>
      </c>
      <c r="Z11" s="1808">
        <v>108.17</v>
      </c>
      <c r="AA11" s="1808">
        <v>1015.7</v>
      </c>
      <c r="AB11" s="1808">
        <v>1046.7</v>
      </c>
      <c r="AC11" s="1809">
        <v>3102.1</v>
      </c>
      <c r="AD11" s="1810">
        <v>3678.3949999999995</v>
      </c>
    </row>
    <row r="12" spans="1:30" ht="15" customHeight="1" x14ac:dyDescent="0.2">
      <c r="A12" s="1806">
        <v>4</v>
      </c>
      <c r="B12" s="1807" t="s">
        <v>691</v>
      </c>
      <c r="C12" s="1808">
        <v>2163.04</v>
      </c>
      <c r="D12" s="1808">
        <v>2926.96</v>
      </c>
      <c r="E12" s="1808">
        <v>2333.15</v>
      </c>
      <c r="F12" s="1808">
        <v>2585.94</v>
      </c>
      <c r="G12" s="1808">
        <v>1664.03</v>
      </c>
      <c r="H12" s="1808">
        <v>1682.6</v>
      </c>
      <c r="I12" s="1808">
        <v>1388.42</v>
      </c>
      <c r="J12" s="1808">
        <v>1404.48</v>
      </c>
      <c r="K12" s="1808">
        <v>41.96</v>
      </c>
      <c r="L12" s="1808">
        <v>82.710999999999999</v>
      </c>
      <c r="M12" s="1808">
        <v>7590.6</v>
      </c>
      <c r="N12" s="1808">
        <v>8682.6909999999989</v>
      </c>
      <c r="O12" s="1808">
        <v>154.88999999999999</v>
      </c>
      <c r="P12" s="1808">
        <v>245.71</v>
      </c>
      <c r="Q12" s="1808">
        <v>164.19</v>
      </c>
      <c r="R12" s="1808">
        <v>169.1</v>
      </c>
      <c r="S12" s="1808">
        <v>291.79000000000002</v>
      </c>
      <c r="T12" s="1808">
        <v>273.37</v>
      </c>
      <c r="U12" s="1808">
        <v>610.87</v>
      </c>
      <c r="V12" s="1808">
        <v>688.18000000000006</v>
      </c>
      <c r="W12" s="1808">
        <v>3251.34</v>
      </c>
      <c r="X12" s="1808">
        <v>3764.12</v>
      </c>
      <c r="Y12" s="1808">
        <v>270.39999999999998</v>
      </c>
      <c r="Z12" s="1808">
        <v>379.59</v>
      </c>
      <c r="AA12" s="1808">
        <v>3521.74</v>
      </c>
      <c r="AB12" s="1808">
        <v>4143.71</v>
      </c>
      <c r="AC12" s="1809">
        <v>11723.21</v>
      </c>
      <c r="AD12" s="1810">
        <v>13514.580999999998</v>
      </c>
    </row>
    <row r="13" spans="1:30" ht="15" customHeight="1" x14ac:dyDescent="0.2">
      <c r="A13" s="1806">
        <v>5</v>
      </c>
      <c r="B13" s="1807" t="s">
        <v>686</v>
      </c>
      <c r="C13" s="1808">
        <v>4258.49</v>
      </c>
      <c r="D13" s="1808">
        <v>4829.87</v>
      </c>
      <c r="E13" s="1808">
        <v>1244.6500000000001</v>
      </c>
      <c r="F13" s="1808">
        <v>1345.61</v>
      </c>
      <c r="G13" s="1808">
        <v>1138.19</v>
      </c>
      <c r="H13" s="1808">
        <v>1184.5</v>
      </c>
      <c r="I13" s="1808">
        <v>228.72</v>
      </c>
      <c r="J13" s="1808">
        <v>170.56</v>
      </c>
      <c r="K13" s="1808">
        <v>20.309999999999999</v>
      </c>
      <c r="L13" s="1808">
        <v>19.2</v>
      </c>
      <c r="M13" s="1808">
        <v>6890.36</v>
      </c>
      <c r="N13" s="1808">
        <v>7549.74</v>
      </c>
      <c r="O13" s="1808">
        <v>204.58</v>
      </c>
      <c r="P13" s="1808">
        <v>214.63</v>
      </c>
      <c r="Q13" s="1808">
        <v>20.84</v>
      </c>
      <c r="R13" s="1808">
        <v>19.559999999999999</v>
      </c>
      <c r="S13" s="1808">
        <v>45.05</v>
      </c>
      <c r="T13" s="1808">
        <v>44.92</v>
      </c>
      <c r="U13" s="1808">
        <v>270.47000000000003</v>
      </c>
      <c r="V13" s="1808">
        <v>279.11</v>
      </c>
      <c r="W13" s="1808">
        <v>3213.89</v>
      </c>
      <c r="X13" s="1808">
        <v>3283.34</v>
      </c>
      <c r="Y13" s="1808">
        <v>399.81</v>
      </c>
      <c r="Z13" s="1808">
        <v>447.58</v>
      </c>
      <c r="AA13" s="1808">
        <v>3613.7</v>
      </c>
      <c r="AB13" s="1808">
        <v>3730.92</v>
      </c>
      <c r="AC13" s="1809">
        <v>10774.529999999999</v>
      </c>
      <c r="AD13" s="1810">
        <v>11559.77</v>
      </c>
    </row>
    <row r="14" spans="1:30" ht="15" customHeight="1" x14ac:dyDescent="0.2">
      <c r="A14" s="1806">
        <v>6</v>
      </c>
      <c r="B14" s="1807" t="s">
        <v>681</v>
      </c>
      <c r="C14" s="1808">
        <v>16841.330000000002</v>
      </c>
      <c r="D14" s="1808">
        <v>20243.05</v>
      </c>
      <c r="E14" s="1808">
        <v>2053.96</v>
      </c>
      <c r="F14" s="1808">
        <v>1954.17</v>
      </c>
      <c r="G14" s="1808">
        <v>5094.57</v>
      </c>
      <c r="H14" s="1808">
        <v>6042.2</v>
      </c>
      <c r="I14" s="1808">
        <v>8786.2000000000007</v>
      </c>
      <c r="J14" s="1808">
        <v>8272.84</v>
      </c>
      <c r="K14" s="1808">
        <v>605.82000000000005</v>
      </c>
      <c r="L14" s="1808">
        <v>639.89800000000002</v>
      </c>
      <c r="M14" s="1808">
        <v>33381.879999999997</v>
      </c>
      <c r="N14" s="1808">
        <v>37152.158000000003</v>
      </c>
      <c r="O14" s="1808">
        <v>5511.63</v>
      </c>
      <c r="P14" s="1808">
        <v>6984.96</v>
      </c>
      <c r="Q14" s="1808">
        <v>1823.56</v>
      </c>
      <c r="R14" s="1808">
        <v>2335.5100000000002</v>
      </c>
      <c r="S14" s="1808">
        <v>2474.31</v>
      </c>
      <c r="T14" s="1808">
        <v>3747.03</v>
      </c>
      <c r="U14" s="1808">
        <v>9809.5</v>
      </c>
      <c r="V14" s="1808">
        <v>13067.500000000002</v>
      </c>
      <c r="W14" s="1808">
        <v>26796.2</v>
      </c>
      <c r="X14" s="1808">
        <v>30409.34</v>
      </c>
      <c r="Y14" s="1808">
        <v>1764.77</v>
      </c>
      <c r="Z14" s="1808">
        <v>2813.27</v>
      </c>
      <c r="AA14" s="1808">
        <v>28560.97</v>
      </c>
      <c r="AB14" s="1808">
        <v>33222.61</v>
      </c>
      <c r="AC14" s="1809">
        <v>71752.350000000006</v>
      </c>
      <c r="AD14" s="1810">
        <v>83442.268000000011</v>
      </c>
    </row>
    <row r="15" spans="1:30" ht="15" customHeight="1" x14ac:dyDescent="0.2">
      <c r="A15" s="1806">
        <v>7</v>
      </c>
      <c r="B15" s="1807" t="s">
        <v>894</v>
      </c>
      <c r="C15" s="1808">
        <v>2920.12</v>
      </c>
      <c r="D15" s="1808">
        <v>4076.31</v>
      </c>
      <c r="E15" s="1808">
        <v>944.43</v>
      </c>
      <c r="F15" s="1808">
        <v>1271.08</v>
      </c>
      <c r="G15" s="1808">
        <v>1314.55</v>
      </c>
      <c r="H15" s="1808">
        <v>1490.2</v>
      </c>
      <c r="I15" s="1808">
        <v>1915.95</v>
      </c>
      <c r="J15" s="1808">
        <v>1679.91</v>
      </c>
      <c r="K15" s="1808">
        <v>324.89999999999998</v>
      </c>
      <c r="L15" s="1808">
        <v>283.93900000000002</v>
      </c>
      <c r="M15" s="1808">
        <v>7419.95</v>
      </c>
      <c r="N15" s="1808">
        <v>8801.4390000000003</v>
      </c>
      <c r="O15" s="1808">
        <v>132.75</v>
      </c>
      <c r="P15" s="1808">
        <v>166.35</v>
      </c>
      <c r="Q15" s="1808">
        <v>85.1</v>
      </c>
      <c r="R15" s="1808">
        <v>79.14</v>
      </c>
      <c r="S15" s="1808">
        <v>302.77</v>
      </c>
      <c r="T15" s="1808">
        <v>270</v>
      </c>
      <c r="U15" s="1808">
        <v>520.62</v>
      </c>
      <c r="V15" s="1808">
        <v>515.49</v>
      </c>
      <c r="W15" s="1808">
        <v>1238.17</v>
      </c>
      <c r="X15" s="1808">
        <v>1465.9</v>
      </c>
      <c r="Y15" s="1808">
        <v>162.16999999999999</v>
      </c>
      <c r="Z15" s="1808">
        <v>245.63</v>
      </c>
      <c r="AA15" s="1808">
        <v>1400.34</v>
      </c>
      <c r="AB15" s="1808">
        <v>1711.5300000000002</v>
      </c>
      <c r="AC15" s="1809">
        <v>9340.91</v>
      </c>
      <c r="AD15" s="1810">
        <v>11028.459000000001</v>
      </c>
    </row>
    <row r="16" spans="1:30" ht="15" customHeight="1" x14ac:dyDescent="0.2">
      <c r="A16" s="1806">
        <v>8</v>
      </c>
      <c r="B16" s="1807" t="s">
        <v>844</v>
      </c>
      <c r="C16" s="1808">
        <v>2497.0500000000002</v>
      </c>
      <c r="D16" s="1808">
        <v>3552.08</v>
      </c>
      <c r="E16" s="1808">
        <v>1245.8499999999999</v>
      </c>
      <c r="F16" s="1808">
        <v>2121.35</v>
      </c>
      <c r="G16" s="1808">
        <v>2042.2</v>
      </c>
      <c r="H16" s="1808">
        <v>1915.1</v>
      </c>
      <c r="I16" s="1808">
        <v>1261.8499999999999</v>
      </c>
      <c r="J16" s="1808">
        <v>1468.89</v>
      </c>
      <c r="K16" s="1808">
        <v>103.47</v>
      </c>
      <c r="L16" s="1808">
        <v>101.816</v>
      </c>
      <c r="M16" s="1808">
        <v>7150.42</v>
      </c>
      <c r="N16" s="1808">
        <v>9159.2360000000008</v>
      </c>
      <c r="O16" s="1808">
        <v>761.88</v>
      </c>
      <c r="P16" s="1808">
        <v>1315.24</v>
      </c>
      <c r="Q16" s="1808">
        <v>639.71</v>
      </c>
      <c r="R16" s="1808">
        <v>959.59</v>
      </c>
      <c r="S16" s="1808">
        <v>1607.05</v>
      </c>
      <c r="T16" s="1808">
        <v>1835.81</v>
      </c>
      <c r="U16" s="1808">
        <v>3008.64</v>
      </c>
      <c r="V16" s="1808">
        <v>4110.6399999999994</v>
      </c>
      <c r="W16" s="1808">
        <v>10591.23</v>
      </c>
      <c r="X16" s="1808">
        <v>11375.679999999998</v>
      </c>
      <c r="Y16" s="1808">
        <v>1118.5</v>
      </c>
      <c r="Z16" s="1808">
        <v>1622.51</v>
      </c>
      <c r="AA16" s="1808">
        <v>11709.73</v>
      </c>
      <c r="AB16" s="1808">
        <v>12998.189999999999</v>
      </c>
      <c r="AC16" s="1809">
        <v>21868.79</v>
      </c>
      <c r="AD16" s="1810">
        <v>26268.065999999999</v>
      </c>
    </row>
    <row r="17" spans="1:30" ht="15" customHeight="1" x14ac:dyDescent="0.2">
      <c r="A17" s="1806">
        <v>9</v>
      </c>
      <c r="B17" s="1807" t="s">
        <v>696</v>
      </c>
      <c r="C17" s="1808">
        <v>1536.76</v>
      </c>
      <c r="D17" s="1808">
        <v>2004.59</v>
      </c>
      <c r="E17" s="1808">
        <v>45.95</v>
      </c>
      <c r="F17" s="1808">
        <v>7.3</v>
      </c>
      <c r="G17" s="1808">
        <v>421.38</v>
      </c>
      <c r="H17" s="1808">
        <v>597.4</v>
      </c>
      <c r="I17" s="1808">
        <v>482.17</v>
      </c>
      <c r="J17" s="1808">
        <v>580.77</v>
      </c>
      <c r="K17" s="1808">
        <v>100.43</v>
      </c>
      <c r="L17" s="1808">
        <v>226.93700000000001</v>
      </c>
      <c r="M17" s="1808">
        <v>2586.69</v>
      </c>
      <c r="N17" s="1808">
        <v>3416.9969999999998</v>
      </c>
      <c r="O17" s="1808">
        <v>171.84</v>
      </c>
      <c r="P17" s="1808">
        <v>200.84</v>
      </c>
      <c r="Q17" s="1808">
        <v>7.9</v>
      </c>
      <c r="R17" s="1808">
        <v>7.26</v>
      </c>
      <c r="S17" s="1808">
        <v>81.84</v>
      </c>
      <c r="T17" s="1808">
        <v>85.91</v>
      </c>
      <c r="U17" s="1808">
        <v>261.58</v>
      </c>
      <c r="V17" s="1808">
        <v>294.01</v>
      </c>
      <c r="W17" s="1808">
        <v>1193.4100000000001</v>
      </c>
      <c r="X17" s="1808">
        <v>1513.47</v>
      </c>
      <c r="Y17" s="1808">
        <v>155.38999999999999</v>
      </c>
      <c r="Z17" s="1808">
        <v>193.08</v>
      </c>
      <c r="AA17" s="1808">
        <v>1348.8</v>
      </c>
      <c r="AB17" s="1808">
        <v>1706.55</v>
      </c>
      <c r="AC17" s="1809">
        <v>4197.07</v>
      </c>
      <c r="AD17" s="1810">
        <v>5417.5569999999998</v>
      </c>
    </row>
    <row r="18" spans="1:30" ht="15" customHeight="1" x14ac:dyDescent="0.2">
      <c r="A18" s="1806">
        <v>10</v>
      </c>
      <c r="B18" s="1807" t="s">
        <v>96</v>
      </c>
      <c r="C18" s="1808">
        <v>8505.92</v>
      </c>
      <c r="D18" s="1808">
        <v>9574.01</v>
      </c>
      <c r="E18" s="1808">
        <v>904.93</v>
      </c>
      <c r="F18" s="1808">
        <v>1100.04</v>
      </c>
      <c r="G18" s="1808">
        <v>2434.37</v>
      </c>
      <c r="H18" s="1808">
        <v>2534.5</v>
      </c>
      <c r="I18" s="1808">
        <v>1862.92</v>
      </c>
      <c r="J18" s="1808">
        <v>2493.75</v>
      </c>
      <c r="K18" s="1808">
        <v>83.24</v>
      </c>
      <c r="L18" s="1808">
        <v>69.176000000000002</v>
      </c>
      <c r="M18" s="1808">
        <v>13791.38</v>
      </c>
      <c r="N18" s="1808">
        <v>15771.475999999999</v>
      </c>
      <c r="O18" s="1808">
        <v>1392.23</v>
      </c>
      <c r="P18" s="1808">
        <v>1460.74</v>
      </c>
      <c r="Q18" s="1808">
        <v>209.6</v>
      </c>
      <c r="R18" s="1808">
        <v>210.81</v>
      </c>
      <c r="S18" s="1808">
        <v>541.92999999999995</v>
      </c>
      <c r="T18" s="1808">
        <v>447.45</v>
      </c>
      <c r="U18" s="1808">
        <v>2143.7600000000002</v>
      </c>
      <c r="V18" s="1808">
        <v>2119</v>
      </c>
      <c r="W18" s="1808">
        <v>1949.33</v>
      </c>
      <c r="X18" s="1808">
        <v>2096.77</v>
      </c>
      <c r="Y18" s="1808">
        <v>198.47</v>
      </c>
      <c r="Z18" s="1808">
        <v>215.27</v>
      </c>
      <c r="AA18" s="1808">
        <v>2147.8000000000002</v>
      </c>
      <c r="AB18" s="1808">
        <v>2312.04</v>
      </c>
      <c r="AC18" s="1809">
        <v>18082.939999999999</v>
      </c>
      <c r="AD18" s="1810">
        <v>20202.516</v>
      </c>
    </row>
    <row r="19" spans="1:30" ht="15" customHeight="1" x14ac:dyDescent="0.2">
      <c r="A19" s="1806">
        <v>11</v>
      </c>
      <c r="B19" s="1807" t="s">
        <v>690</v>
      </c>
      <c r="C19" s="1808">
        <v>2508.36</v>
      </c>
      <c r="D19" s="1808">
        <v>2978.61</v>
      </c>
      <c r="E19" s="1808">
        <v>198.56</v>
      </c>
      <c r="F19" s="1808">
        <v>197.6</v>
      </c>
      <c r="G19" s="1808">
        <v>587.29999999999995</v>
      </c>
      <c r="H19" s="1808">
        <v>688.7</v>
      </c>
      <c r="I19" s="1808">
        <v>302.66000000000003</v>
      </c>
      <c r="J19" s="1808">
        <v>426.13</v>
      </c>
      <c r="K19" s="1808">
        <v>21.03</v>
      </c>
      <c r="L19" s="1808">
        <v>7.2380000000000004</v>
      </c>
      <c r="M19" s="1808">
        <v>3617.91</v>
      </c>
      <c r="N19" s="1808">
        <v>4298.2780000000002</v>
      </c>
      <c r="O19" s="1808">
        <v>193.34</v>
      </c>
      <c r="P19" s="1808">
        <v>221.26</v>
      </c>
      <c r="Q19" s="1808">
        <v>214.05</v>
      </c>
      <c r="R19" s="1808">
        <v>271.72000000000003</v>
      </c>
      <c r="S19" s="1808">
        <v>480.12</v>
      </c>
      <c r="T19" s="1808">
        <v>485.11</v>
      </c>
      <c r="U19" s="1808">
        <v>887.51</v>
      </c>
      <c r="V19" s="1808">
        <v>978.09</v>
      </c>
      <c r="W19" s="1808">
        <v>625.74</v>
      </c>
      <c r="X19" s="1808">
        <v>655.81</v>
      </c>
      <c r="Y19" s="1808">
        <v>55.21</v>
      </c>
      <c r="Z19" s="1808">
        <v>76.58</v>
      </c>
      <c r="AA19" s="1808">
        <v>680.95</v>
      </c>
      <c r="AB19" s="1808">
        <v>732.39</v>
      </c>
      <c r="AC19" s="1809">
        <v>5186.37</v>
      </c>
      <c r="AD19" s="1810">
        <v>6008.7579999999998</v>
      </c>
    </row>
    <row r="20" spans="1:30" ht="15" customHeight="1" x14ac:dyDescent="0.2">
      <c r="A20" s="1806">
        <v>12</v>
      </c>
      <c r="B20" s="1807" t="s">
        <v>684</v>
      </c>
      <c r="C20" s="1808">
        <v>23796.33</v>
      </c>
      <c r="D20" s="1808">
        <v>32977.279999999999</v>
      </c>
      <c r="E20" s="1808">
        <v>10074.629999999999</v>
      </c>
      <c r="F20" s="1808">
        <v>10076.620000000001</v>
      </c>
      <c r="G20" s="1808">
        <v>10650.3</v>
      </c>
      <c r="H20" s="1808">
        <v>11557.2</v>
      </c>
      <c r="I20" s="1808">
        <v>12008.52</v>
      </c>
      <c r="J20" s="1808">
        <v>21110.35</v>
      </c>
      <c r="K20" s="1808">
        <v>1976.52</v>
      </c>
      <c r="L20" s="1808">
        <v>1785.82</v>
      </c>
      <c r="M20" s="1808">
        <v>58506.3</v>
      </c>
      <c r="N20" s="1808">
        <v>77507.270000000019</v>
      </c>
      <c r="O20" s="1808">
        <v>14072.61</v>
      </c>
      <c r="P20" s="1808">
        <v>18070.490000000002</v>
      </c>
      <c r="Q20" s="1808">
        <v>7359.32</v>
      </c>
      <c r="R20" s="1808">
        <v>10838.83</v>
      </c>
      <c r="S20" s="1808">
        <v>17116.97</v>
      </c>
      <c r="T20" s="1808">
        <v>15013.85</v>
      </c>
      <c r="U20" s="1808">
        <v>38548.9</v>
      </c>
      <c r="V20" s="1808">
        <v>43923.17</v>
      </c>
      <c r="W20" s="1808">
        <v>68016.509999999995</v>
      </c>
      <c r="X20" s="1808">
        <v>71671.320000000007</v>
      </c>
      <c r="Y20" s="1808">
        <v>6742.99</v>
      </c>
      <c r="Z20" s="1808">
        <v>8950.23</v>
      </c>
      <c r="AA20" s="1808">
        <v>74759.5</v>
      </c>
      <c r="AB20" s="1808">
        <v>80621.55</v>
      </c>
      <c r="AC20" s="1809">
        <v>171814.7</v>
      </c>
      <c r="AD20" s="1810">
        <v>202051.99000000002</v>
      </c>
    </row>
    <row r="21" spans="1:30" ht="15" customHeight="1" x14ac:dyDescent="0.2">
      <c r="A21" s="1806">
        <v>13</v>
      </c>
      <c r="B21" s="1807" t="s">
        <v>842</v>
      </c>
      <c r="C21" s="1808">
        <v>36107.870000000003</v>
      </c>
      <c r="D21" s="1808">
        <v>41158.050000000003</v>
      </c>
      <c r="E21" s="1808">
        <v>3069.99</v>
      </c>
      <c r="F21" s="1808">
        <v>4560.3</v>
      </c>
      <c r="G21" s="1808">
        <v>9837.89</v>
      </c>
      <c r="H21" s="1808">
        <v>11594.5</v>
      </c>
      <c r="I21" s="1808">
        <v>10848.28</v>
      </c>
      <c r="J21" s="1808">
        <v>12658.01</v>
      </c>
      <c r="K21" s="1808">
        <v>1865.35</v>
      </c>
      <c r="L21" s="1808">
        <v>2490.596</v>
      </c>
      <c r="M21" s="1808">
        <v>61729.38</v>
      </c>
      <c r="N21" s="1808">
        <v>72461.456000000006</v>
      </c>
      <c r="O21" s="1808">
        <v>5633.09</v>
      </c>
      <c r="P21" s="1808">
        <v>8565.2900000000009</v>
      </c>
      <c r="Q21" s="1808">
        <v>222.52</v>
      </c>
      <c r="R21" s="1808">
        <v>731.26</v>
      </c>
      <c r="S21" s="1808">
        <v>3033.83</v>
      </c>
      <c r="T21" s="1808">
        <v>3317.34</v>
      </c>
      <c r="U21" s="1808">
        <v>8889.44</v>
      </c>
      <c r="V21" s="1808">
        <v>12613.890000000001</v>
      </c>
      <c r="W21" s="1808">
        <v>121480.78</v>
      </c>
      <c r="X21" s="1808">
        <v>126595.44000000002</v>
      </c>
      <c r="Y21" s="1808">
        <v>17068.37</v>
      </c>
      <c r="Z21" s="1808">
        <v>24270.86</v>
      </c>
      <c r="AA21" s="1808">
        <v>138549.15</v>
      </c>
      <c r="AB21" s="1808">
        <v>150866.30000000002</v>
      </c>
      <c r="AC21" s="1809">
        <v>209167.97</v>
      </c>
      <c r="AD21" s="1810">
        <v>235941.64600000004</v>
      </c>
    </row>
    <row r="22" spans="1:30" ht="15" customHeight="1" x14ac:dyDescent="0.2">
      <c r="A22" s="1806">
        <v>14</v>
      </c>
      <c r="B22" s="1807" t="s">
        <v>695</v>
      </c>
      <c r="C22" s="1808">
        <v>1190.79</v>
      </c>
      <c r="D22" s="1808">
        <v>1713.08</v>
      </c>
      <c r="E22" s="1808">
        <v>1305.82</v>
      </c>
      <c r="F22" s="1808">
        <v>1814.32</v>
      </c>
      <c r="G22" s="1808">
        <v>659.62</v>
      </c>
      <c r="H22" s="1808">
        <v>899</v>
      </c>
      <c r="I22" s="1808">
        <v>739.38</v>
      </c>
      <c r="J22" s="1808">
        <v>888.82</v>
      </c>
      <c r="K22" s="1808">
        <v>38.71</v>
      </c>
      <c r="L22" s="1808">
        <v>52.228000000000002</v>
      </c>
      <c r="M22" s="1808">
        <v>3934.32</v>
      </c>
      <c r="N22" s="1808">
        <v>5367.4479999999994</v>
      </c>
      <c r="O22" s="1808">
        <v>1934.71</v>
      </c>
      <c r="P22" s="1808">
        <v>1587.56</v>
      </c>
      <c r="Q22" s="1808">
        <v>2384.8000000000002</v>
      </c>
      <c r="R22" s="1808">
        <v>2285.6799999999998</v>
      </c>
      <c r="S22" s="1808">
        <v>2770.44</v>
      </c>
      <c r="T22" s="1808">
        <v>2339.88</v>
      </c>
      <c r="U22" s="1808">
        <v>7089.95</v>
      </c>
      <c r="V22" s="1808">
        <v>6213.12</v>
      </c>
      <c r="W22" s="1808">
        <v>5250.04</v>
      </c>
      <c r="X22" s="1808">
        <v>6150.02</v>
      </c>
      <c r="Y22" s="1808">
        <v>655.66</v>
      </c>
      <c r="Z22" s="1808">
        <v>1027.6600000000001</v>
      </c>
      <c r="AA22" s="1808">
        <v>5905.7</v>
      </c>
      <c r="AB22" s="1808">
        <v>7177.68</v>
      </c>
      <c r="AC22" s="1809">
        <v>16929.97</v>
      </c>
      <c r="AD22" s="1810">
        <v>18758.248</v>
      </c>
    </row>
    <row r="23" spans="1:30" ht="15" customHeight="1" x14ac:dyDescent="0.2">
      <c r="A23" s="1806">
        <v>15</v>
      </c>
      <c r="B23" s="1807" t="s">
        <v>687</v>
      </c>
      <c r="C23" s="1808">
        <v>17784.22</v>
      </c>
      <c r="D23" s="1808">
        <v>21569.43</v>
      </c>
      <c r="E23" s="1808">
        <v>279.07</v>
      </c>
      <c r="F23" s="1808">
        <v>435.4</v>
      </c>
      <c r="G23" s="1808">
        <v>3885.83</v>
      </c>
      <c r="H23" s="1808">
        <v>4926.1000000000004</v>
      </c>
      <c r="I23" s="1808">
        <v>2548.81</v>
      </c>
      <c r="J23" s="1808">
        <v>2880.79</v>
      </c>
      <c r="K23" s="1808">
        <v>494.82</v>
      </c>
      <c r="L23" s="1808">
        <v>654.86800000000005</v>
      </c>
      <c r="M23" s="1808">
        <v>24992.75</v>
      </c>
      <c r="N23" s="1808">
        <v>30466.588</v>
      </c>
      <c r="O23" s="1808">
        <v>1358.36</v>
      </c>
      <c r="P23" s="1808">
        <v>1430.93</v>
      </c>
      <c r="Q23" s="1808">
        <v>0.64</v>
      </c>
      <c r="R23" s="1808">
        <v>13.33</v>
      </c>
      <c r="S23" s="1808">
        <v>641.22</v>
      </c>
      <c r="T23" s="1808">
        <v>701.55</v>
      </c>
      <c r="U23" s="1808">
        <v>2000.22</v>
      </c>
      <c r="V23" s="1808">
        <v>2145.81</v>
      </c>
      <c r="W23" s="1808">
        <v>17234.7</v>
      </c>
      <c r="X23" s="1808">
        <v>19695.259999999998</v>
      </c>
      <c r="Y23" s="1808">
        <v>2014.89</v>
      </c>
      <c r="Z23" s="1808">
        <v>2857.12</v>
      </c>
      <c r="AA23" s="1808">
        <v>19249.59</v>
      </c>
      <c r="AB23" s="1808">
        <v>22552.379999999997</v>
      </c>
      <c r="AC23" s="1809">
        <v>46242.559999999998</v>
      </c>
      <c r="AD23" s="1810">
        <v>55164.777999999998</v>
      </c>
    </row>
    <row r="24" spans="1:30" ht="15" customHeight="1" x14ac:dyDescent="0.2">
      <c r="A24" s="1806">
        <v>16</v>
      </c>
      <c r="B24" s="1807" t="s">
        <v>102</v>
      </c>
      <c r="C24" s="1808">
        <v>32338.400000000001</v>
      </c>
      <c r="D24" s="1808">
        <v>37431.93</v>
      </c>
      <c r="E24" s="1808">
        <v>6247.24</v>
      </c>
      <c r="F24" s="1808">
        <v>7012.29</v>
      </c>
      <c r="G24" s="1808">
        <v>9981.01</v>
      </c>
      <c r="H24" s="1808">
        <v>11411.4</v>
      </c>
      <c r="I24" s="1808">
        <v>8614.44</v>
      </c>
      <c r="J24" s="1808">
        <v>12002.58</v>
      </c>
      <c r="K24" s="1808">
        <v>2011.55</v>
      </c>
      <c r="L24" s="1808">
        <v>2501.6460000000002</v>
      </c>
      <c r="M24" s="1808">
        <v>59192.639999999999</v>
      </c>
      <c r="N24" s="1808">
        <v>70359.84599999999</v>
      </c>
      <c r="O24" s="1808">
        <v>731.06</v>
      </c>
      <c r="P24" s="1808">
        <v>1075.9000000000001</v>
      </c>
      <c r="Q24" s="1808">
        <v>559.39</v>
      </c>
      <c r="R24" s="1808">
        <v>656.56</v>
      </c>
      <c r="S24" s="1808">
        <v>670.98</v>
      </c>
      <c r="T24" s="1808">
        <v>1255.8399999999999</v>
      </c>
      <c r="U24" s="1808">
        <v>1961.43</v>
      </c>
      <c r="V24" s="1808">
        <v>2988.3</v>
      </c>
      <c r="W24" s="1808">
        <v>25639.59</v>
      </c>
      <c r="X24" s="1808">
        <v>29864.1</v>
      </c>
      <c r="Y24" s="1808">
        <v>2734.03</v>
      </c>
      <c r="Z24" s="1808">
        <v>3579.08</v>
      </c>
      <c r="AA24" s="1808">
        <v>28373.62</v>
      </c>
      <c r="AB24" s="1808">
        <v>33443.18</v>
      </c>
      <c r="AC24" s="1809">
        <v>89527.69</v>
      </c>
      <c r="AD24" s="1810">
        <v>106791.326</v>
      </c>
    </row>
    <row r="25" spans="1:30" ht="15" customHeight="1" x14ac:dyDescent="0.2">
      <c r="A25" s="1806">
        <v>17</v>
      </c>
      <c r="B25" s="1812" t="s">
        <v>895</v>
      </c>
      <c r="C25" s="1808">
        <v>8570.1</v>
      </c>
      <c r="D25" s="1808">
        <v>10608.38</v>
      </c>
      <c r="E25" s="1808">
        <v>2059.56</v>
      </c>
      <c r="F25" s="1808">
        <v>3511.39</v>
      </c>
      <c r="G25" s="1808">
        <v>5302.21</v>
      </c>
      <c r="H25" s="1808">
        <v>5863.6</v>
      </c>
      <c r="I25" s="1808">
        <v>3792.49</v>
      </c>
      <c r="J25" s="1808">
        <v>4278.54</v>
      </c>
      <c r="K25" s="1808">
        <v>166.45</v>
      </c>
      <c r="L25" s="1808">
        <v>211.964</v>
      </c>
      <c r="M25" s="1808">
        <v>19890.810000000001</v>
      </c>
      <c r="N25" s="1808">
        <v>24473.874</v>
      </c>
      <c r="O25" s="1808">
        <v>783.84</v>
      </c>
      <c r="P25" s="1808">
        <v>1015.4</v>
      </c>
      <c r="Q25" s="1808">
        <v>149.13999999999999</v>
      </c>
      <c r="R25" s="1808">
        <v>237.82</v>
      </c>
      <c r="S25" s="1808">
        <v>308.98</v>
      </c>
      <c r="T25" s="1808">
        <v>296.06</v>
      </c>
      <c r="U25" s="1808">
        <v>1241.96</v>
      </c>
      <c r="V25" s="1808">
        <v>1549.28</v>
      </c>
      <c r="W25" s="1808">
        <v>6137.1</v>
      </c>
      <c r="X25" s="1808">
        <v>7056.7900000000009</v>
      </c>
      <c r="Y25" s="1808">
        <v>825.37</v>
      </c>
      <c r="Z25" s="1808">
        <v>1024.31</v>
      </c>
      <c r="AA25" s="1808">
        <v>6962.47</v>
      </c>
      <c r="AB25" s="1808">
        <v>8081.1</v>
      </c>
      <c r="AC25" s="1809">
        <v>28095.24</v>
      </c>
      <c r="AD25" s="1810">
        <v>34104.254000000001</v>
      </c>
    </row>
    <row r="26" spans="1:30" ht="15" customHeight="1" x14ac:dyDescent="0.2">
      <c r="A26" s="1806">
        <v>18</v>
      </c>
      <c r="B26" s="1807" t="s">
        <v>693</v>
      </c>
      <c r="C26" s="1808">
        <v>2220.83</v>
      </c>
      <c r="D26" s="1808">
        <v>2595.64</v>
      </c>
      <c r="E26" s="1808">
        <v>148.68</v>
      </c>
      <c r="F26" s="1808">
        <v>244.07</v>
      </c>
      <c r="G26" s="1808">
        <v>1061.1099999999999</v>
      </c>
      <c r="H26" s="1808">
        <v>1056.9000000000001</v>
      </c>
      <c r="I26" s="1808">
        <v>543.08000000000004</v>
      </c>
      <c r="J26" s="1808">
        <v>691.12</v>
      </c>
      <c r="K26" s="1808">
        <v>54.65</v>
      </c>
      <c r="L26" s="1808">
        <v>47.93</v>
      </c>
      <c r="M26" s="1808">
        <v>4028.35</v>
      </c>
      <c r="N26" s="1808">
        <v>4635.6600000000008</v>
      </c>
      <c r="O26" s="1808">
        <v>548.57000000000005</v>
      </c>
      <c r="P26" s="1808">
        <v>535.26</v>
      </c>
      <c r="Q26" s="1808">
        <v>52.95</v>
      </c>
      <c r="R26" s="1808">
        <v>52.37</v>
      </c>
      <c r="S26" s="1808">
        <v>567.47</v>
      </c>
      <c r="T26" s="1808">
        <v>531.67999999999995</v>
      </c>
      <c r="U26" s="1808">
        <v>1168.99</v>
      </c>
      <c r="V26" s="1808">
        <v>1119.31</v>
      </c>
      <c r="W26" s="1808">
        <v>372.87</v>
      </c>
      <c r="X26" s="1808">
        <v>363.68</v>
      </c>
      <c r="Y26" s="1808">
        <v>33.799999999999997</v>
      </c>
      <c r="Z26" s="1808">
        <v>47.46</v>
      </c>
      <c r="AA26" s="1808">
        <v>406.67</v>
      </c>
      <c r="AB26" s="1808">
        <v>411.14</v>
      </c>
      <c r="AC26" s="1809">
        <v>5604.01</v>
      </c>
      <c r="AD26" s="1810">
        <v>6166.1100000000006</v>
      </c>
    </row>
    <row r="27" spans="1:30" ht="15" customHeight="1" x14ac:dyDescent="0.2">
      <c r="A27" s="1806">
        <v>19</v>
      </c>
      <c r="B27" s="1807" t="s">
        <v>682</v>
      </c>
      <c r="C27" s="1808">
        <v>9364.06</v>
      </c>
      <c r="D27" s="1808">
        <v>11219.37</v>
      </c>
      <c r="E27" s="1808">
        <v>3374.13</v>
      </c>
      <c r="F27" s="1808">
        <v>3453.67</v>
      </c>
      <c r="G27" s="1808">
        <v>3514.71</v>
      </c>
      <c r="H27" s="1808">
        <v>3436</v>
      </c>
      <c r="I27" s="1808">
        <v>1414.97</v>
      </c>
      <c r="J27" s="1808">
        <v>1816.78</v>
      </c>
      <c r="K27" s="1808">
        <v>255.72</v>
      </c>
      <c r="L27" s="1808">
        <v>232.45699999999999</v>
      </c>
      <c r="M27" s="1808">
        <v>17923.59</v>
      </c>
      <c r="N27" s="1808">
        <v>20158.276999999998</v>
      </c>
      <c r="O27" s="1808">
        <v>133.12</v>
      </c>
      <c r="P27" s="1808">
        <v>173.72</v>
      </c>
      <c r="Q27" s="1808">
        <v>107.1</v>
      </c>
      <c r="R27" s="1808">
        <v>105.2</v>
      </c>
      <c r="S27" s="1808">
        <v>32.56</v>
      </c>
      <c r="T27" s="1808">
        <v>27.54</v>
      </c>
      <c r="U27" s="1808">
        <v>272.77999999999997</v>
      </c>
      <c r="V27" s="1808">
        <v>306.46000000000004</v>
      </c>
      <c r="W27" s="1808">
        <v>5712.81</v>
      </c>
      <c r="X27" s="1808">
        <v>5984.68</v>
      </c>
      <c r="Y27" s="1808">
        <v>359.58</v>
      </c>
      <c r="Z27" s="1808">
        <v>914.21</v>
      </c>
      <c r="AA27" s="1808">
        <v>6072.39</v>
      </c>
      <c r="AB27" s="1808">
        <v>6898.89</v>
      </c>
      <c r="AC27" s="1809">
        <v>24268.760000000002</v>
      </c>
      <c r="AD27" s="1810">
        <v>27363.627</v>
      </c>
    </row>
    <row r="28" spans="1:30" ht="15" customHeight="1" x14ac:dyDescent="0.2">
      <c r="A28" s="1806">
        <v>20</v>
      </c>
      <c r="B28" s="1807" t="s">
        <v>896</v>
      </c>
      <c r="C28" s="1808">
        <v>485.98</v>
      </c>
      <c r="D28" s="1808">
        <v>558.82000000000005</v>
      </c>
      <c r="E28" s="1808">
        <v>257.52999999999997</v>
      </c>
      <c r="F28" s="1808">
        <v>252.21</v>
      </c>
      <c r="G28" s="1808">
        <v>507.01</v>
      </c>
      <c r="H28" s="1808">
        <v>465.8</v>
      </c>
      <c r="I28" s="1808">
        <v>104.78</v>
      </c>
      <c r="J28" s="1808">
        <v>117.69</v>
      </c>
      <c r="K28" s="1808">
        <v>21.05</v>
      </c>
      <c r="L28" s="1808">
        <v>21.129000000000001</v>
      </c>
      <c r="M28" s="1808">
        <v>1376.35</v>
      </c>
      <c r="N28" s="1808">
        <v>1415.6490000000001</v>
      </c>
      <c r="O28" s="1808">
        <v>2.0299999999999998</v>
      </c>
      <c r="P28" s="1808">
        <v>3.53</v>
      </c>
      <c r="Q28" s="1808">
        <v>0</v>
      </c>
      <c r="R28" s="1808">
        <v>0</v>
      </c>
      <c r="S28" s="1808">
        <v>0.1</v>
      </c>
      <c r="T28" s="1808">
        <v>0</v>
      </c>
      <c r="U28" s="1808">
        <v>2.13</v>
      </c>
      <c r="V28" s="1808">
        <v>3.53</v>
      </c>
      <c r="W28" s="1808">
        <v>90.5</v>
      </c>
      <c r="X28" s="1808">
        <v>63.74</v>
      </c>
      <c r="Y28" s="1808">
        <v>9.67</v>
      </c>
      <c r="Z28" s="1808">
        <v>22.6</v>
      </c>
      <c r="AA28" s="1808">
        <v>100.17</v>
      </c>
      <c r="AB28" s="1808">
        <v>86.34</v>
      </c>
      <c r="AC28" s="1809">
        <v>1478.6499999999999</v>
      </c>
      <c r="AD28" s="1810">
        <v>1505.5190000000002</v>
      </c>
    </row>
    <row r="29" spans="1:30" ht="15" customHeight="1" x14ac:dyDescent="0.2">
      <c r="A29" s="1806">
        <v>21</v>
      </c>
      <c r="B29" s="1807" t="s">
        <v>106</v>
      </c>
      <c r="C29" s="1808">
        <v>27774.37</v>
      </c>
      <c r="D29" s="1808">
        <v>35028.78</v>
      </c>
      <c r="E29" s="1808">
        <v>5248.22</v>
      </c>
      <c r="F29" s="1808">
        <v>5280.54</v>
      </c>
      <c r="G29" s="1808">
        <v>10093.379999999999</v>
      </c>
      <c r="H29" s="1808">
        <v>12657.9</v>
      </c>
      <c r="I29" s="1808">
        <v>15162.28</v>
      </c>
      <c r="J29" s="1808">
        <v>17231.849999999999</v>
      </c>
      <c r="K29" s="1808">
        <v>1959.64</v>
      </c>
      <c r="L29" s="1808">
        <v>1886.7070000000001</v>
      </c>
      <c r="M29" s="1808">
        <v>60237.89</v>
      </c>
      <c r="N29" s="1808">
        <v>72085.777000000002</v>
      </c>
      <c r="O29" s="1808">
        <v>15255.5</v>
      </c>
      <c r="P29" s="1808">
        <v>19611.28</v>
      </c>
      <c r="Q29" s="1808">
        <v>10926.99</v>
      </c>
      <c r="R29" s="1808">
        <v>14340.77</v>
      </c>
      <c r="S29" s="1808">
        <v>15198.18</v>
      </c>
      <c r="T29" s="1808">
        <v>15386.29</v>
      </c>
      <c r="U29" s="1808">
        <v>41380.67</v>
      </c>
      <c r="V29" s="1808">
        <v>49338.340000000004</v>
      </c>
      <c r="W29" s="1808">
        <v>107484.78</v>
      </c>
      <c r="X29" s="1808">
        <v>130725.34</v>
      </c>
      <c r="Y29" s="1808">
        <v>8730.24</v>
      </c>
      <c r="Z29" s="1808">
        <v>11899.97</v>
      </c>
      <c r="AA29" s="1808">
        <v>116215.02</v>
      </c>
      <c r="AB29" s="1808">
        <v>142625.31</v>
      </c>
      <c r="AC29" s="1809">
        <v>217833.58000000002</v>
      </c>
      <c r="AD29" s="1810">
        <v>264049.42700000003</v>
      </c>
    </row>
    <row r="30" spans="1:30" ht="15" customHeight="1" x14ac:dyDescent="0.2">
      <c r="A30" s="1806">
        <v>22</v>
      </c>
      <c r="B30" s="1807" t="s">
        <v>107</v>
      </c>
      <c r="C30" s="1808">
        <v>1736.8</v>
      </c>
      <c r="D30" s="1808">
        <v>2354.02</v>
      </c>
      <c r="E30" s="1808">
        <v>849.43</v>
      </c>
      <c r="F30" s="1808">
        <v>1758.74</v>
      </c>
      <c r="G30" s="1808">
        <v>1762.39</v>
      </c>
      <c r="H30" s="1808">
        <v>1450.8</v>
      </c>
      <c r="I30" s="1808">
        <v>695.49</v>
      </c>
      <c r="J30" s="1808">
        <v>848.54</v>
      </c>
      <c r="K30" s="1808">
        <v>103.34</v>
      </c>
      <c r="L30" s="1808">
        <v>96.173000000000002</v>
      </c>
      <c r="M30" s="1808">
        <v>5147.45</v>
      </c>
      <c r="N30" s="1808">
        <v>6508.2730000000001</v>
      </c>
      <c r="O30" s="1808">
        <v>152.63</v>
      </c>
      <c r="P30" s="1808">
        <v>182.61</v>
      </c>
      <c r="Q30" s="1808">
        <v>112.42</v>
      </c>
      <c r="R30" s="1808">
        <v>192.91</v>
      </c>
      <c r="S30" s="1808">
        <v>275.02999999999997</v>
      </c>
      <c r="T30" s="1808">
        <v>266.63</v>
      </c>
      <c r="U30" s="1808">
        <v>540.08000000000004</v>
      </c>
      <c r="V30" s="1808">
        <v>642.15</v>
      </c>
      <c r="W30" s="1808">
        <v>470.99</v>
      </c>
      <c r="X30" s="1808">
        <v>442.76</v>
      </c>
      <c r="Y30" s="1808">
        <v>29.25</v>
      </c>
      <c r="Z30" s="1808">
        <v>26.82</v>
      </c>
      <c r="AA30" s="1808">
        <v>500.24</v>
      </c>
      <c r="AB30" s="1808">
        <v>469.58</v>
      </c>
      <c r="AC30" s="1809">
        <v>6187.77</v>
      </c>
      <c r="AD30" s="1810">
        <v>7620.0030000000006</v>
      </c>
    </row>
    <row r="31" spans="1:30" ht="15" customHeight="1" x14ac:dyDescent="0.2">
      <c r="A31" s="1806">
        <v>23</v>
      </c>
      <c r="B31" s="1807" t="s">
        <v>897</v>
      </c>
      <c r="C31" s="1808">
        <v>3215.34</v>
      </c>
      <c r="D31" s="1808">
        <v>4843.04</v>
      </c>
      <c r="E31" s="1808">
        <v>1097.42</v>
      </c>
      <c r="F31" s="1808">
        <v>1244.33</v>
      </c>
      <c r="G31" s="1808">
        <v>1895.78</v>
      </c>
      <c r="H31" s="1808">
        <v>1429.5</v>
      </c>
      <c r="I31" s="1808">
        <v>603.80999999999995</v>
      </c>
      <c r="J31" s="1808">
        <v>793.47</v>
      </c>
      <c r="K31" s="1808">
        <v>4.79</v>
      </c>
      <c r="L31" s="1808">
        <v>76.5</v>
      </c>
      <c r="M31" s="1808">
        <v>6817.14</v>
      </c>
      <c r="N31" s="1808">
        <v>8386.84</v>
      </c>
      <c r="O31" s="1808">
        <v>847.25</v>
      </c>
      <c r="P31" s="1808">
        <v>1305.01</v>
      </c>
      <c r="Q31" s="1808">
        <v>456.04</v>
      </c>
      <c r="R31" s="1808">
        <v>935.94</v>
      </c>
      <c r="S31" s="1808">
        <v>1029.93</v>
      </c>
      <c r="T31" s="1808">
        <v>1187.42</v>
      </c>
      <c r="U31" s="1808">
        <v>2333.2199999999998</v>
      </c>
      <c r="V31" s="1808">
        <v>3428.37</v>
      </c>
      <c r="W31" s="1808">
        <v>2396.15</v>
      </c>
      <c r="X31" s="1808">
        <v>2454.83</v>
      </c>
      <c r="Y31" s="1808">
        <v>162.1</v>
      </c>
      <c r="Z31" s="1808">
        <v>244.59</v>
      </c>
      <c r="AA31" s="1808">
        <v>2558.25</v>
      </c>
      <c r="AB31" s="1808">
        <v>2699.42</v>
      </c>
      <c r="AC31" s="1809">
        <v>11708.61</v>
      </c>
      <c r="AD31" s="1810">
        <v>14514.630000000001</v>
      </c>
    </row>
    <row r="32" spans="1:30" ht="15" customHeight="1" x14ac:dyDescent="0.2">
      <c r="A32" s="1806">
        <v>24</v>
      </c>
      <c r="B32" s="1807" t="s">
        <v>838</v>
      </c>
      <c r="C32" s="1808">
        <v>17691.38</v>
      </c>
      <c r="D32" s="1808">
        <v>24270.36</v>
      </c>
      <c r="E32" s="1808">
        <v>112.92</v>
      </c>
      <c r="F32" s="1808">
        <v>97.91</v>
      </c>
      <c r="G32" s="1808">
        <v>4665.99</v>
      </c>
      <c r="H32" s="1808">
        <v>5578.8</v>
      </c>
      <c r="I32" s="1808">
        <v>4205.0200000000004</v>
      </c>
      <c r="J32" s="1808">
        <v>4370.9399999999996</v>
      </c>
      <c r="K32" s="1808">
        <v>261.27</v>
      </c>
      <c r="L32" s="1808">
        <v>515.08600000000001</v>
      </c>
      <c r="M32" s="1808">
        <v>26936.58</v>
      </c>
      <c r="N32" s="1808">
        <v>34833.096000000005</v>
      </c>
      <c r="O32" s="1808">
        <v>1069.9000000000001</v>
      </c>
      <c r="P32" s="1808">
        <v>1706.96</v>
      </c>
      <c r="Q32" s="1808">
        <v>62.69</v>
      </c>
      <c r="R32" s="1808">
        <v>62.51</v>
      </c>
      <c r="S32" s="1808">
        <v>369.19</v>
      </c>
      <c r="T32" s="1808">
        <v>348.31</v>
      </c>
      <c r="U32" s="1808">
        <v>1501.78</v>
      </c>
      <c r="V32" s="1808">
        <v>2117.7800000000002</v>
      </c>
      <c r="W32" s="1808">
        <v>14479.17</v>
      </c>
      <c r="X32" s="1808">
        <v>17012.13</v>
      </c>
      <c r="Y32" s="1808">
        <v>1955.21</v>
      </c>
      <c r="Z32" s="1808">
        <v>3040.65</v>
      </c>
      <c r="AA32" s="1808">
        <v>16434.38</v>
      </c>
      <c r="AB32" s="1808">
        <v>20052.780000000002</v>
      </c>
      <c r="AC32" s="1809">
        <v>44872.740000000005</v>
      </c>
      <c r="AD32" s="1810">
        <v>57003.656000000003</v>
      </c>
    </row>
    <row r="33" spans="1:30" ht="15" customHeight="1" x14ac:dyDescent="0.2">
      <c r="A33" s="1813"/>
      <c r="B33" s="1814" t="s">
        <v>706</v>
      </c>
      <c r="C33" s="1810">
        <v>232754.09</v>
      </c>
      <c r="D33" s="1810">
        <v>289271.92</v>
      </c>
      <c r="E33" s="1810">
        <v>44436.119999999988</v>
      </c>
      <c r="F33" s="1810">
        <v>51946.3</v>
      </c>
      <c r="G33" s="1810">
        <v>84463.21</v>
      </c>
      <c r="H33" s="1810">
        <v>95098.2</v>
      </c>
      <c r="I33" s="1810">
        <v>80883.69</v>
      </c>
      <c r="J33" s="1810">
        <v>100353.79</v>
      </c>
      <c r="K33" s="1810">
        <v>10919.359999999999</v>
      </c>
      <c r="L33" s="1810">
        <v>12362.720000000003</v>
      </c>
      <c r="M33" s="1810">
        <v>453456.47000000009</v>
      </c>
      <c r="N33" s="1810">
        <v>549032.92999999993</v>
      </c>
      <c r="O33" s="1810">
        <v>53204.319999999992</v>
      </c>
      <c r="P33" s="1810">
        <v>68891.61</v>
      </c>
      <c r="Q33" s="1810">
        <v>26205.369999999995</v>
      </c>
      <c r="R33" s="1810">
        <v>35184.240000000013</v>
      </c>
      <c r="S33" s="1810">
        <v>51221.48</v>
      </c>
      <c r="T33" s="1810">
        <v>51852.95</v>
      </c>
      <c r="U33" s="1810">
        <v>130631.17000000001</v>
      </c>
      <c r="V33" s="1810">
        <v>155928.79999999999</v>
      </c>
      <c r="W33" s="1810">
        <v>451120.64999999997</v>
      </c>
      <c r="X33" s="1810">
        <v>502103.37999999995</v>
      </c>
      <c r="Y33" s="1810">
        <v>46933.56</v>
      </c>
      <c r="Z33" s="1810">
        <v>65647.100000000006</v>
      </c>
      <c r="AA33" s="1810">
        <v>498054.20999999996</v>
      </c>
      <c r="AB33" s="1810">
        <v>567750.4800000001</v>
      </c>
      <c r="AC33" s="1809">
        <v>1082141.8500000001</v>
      </c>
      <c r="AD33" s="1810">
        <v>1272712.21</v>
      </c>
    </row>
    <row r="34" spans="1:30" ht="15" customHeight="1" x14ac:dyDescent="0.2">
      <c r="A34" s="1815"/>
      <c r="B34" s="1816" t="s">
        <v>186</v>
      </c>
      <c r="C34" s="1817">
        <v>1279452.93</v>
      </c>
      <c r="D34" s="1817">
        <v>1433809.0894400999</v>
      </c>
      <c r="E34" s="1817">
        <v>628647.05000000005</v>
      </c>
      <c r="F34" s="1817">
        <v>638282.77036980004</v>
      </c>
      <c r="G34" s="1817">
        <v>298038.53000000003</v>
      </c>
      <c r="H34" s="1817">
        <v>309561.36114990001</v>
      </c>
      <c r="I34" s="1817">
        <v>573226.65</v>
      </c>
      <c r="J34" s="1817">
        <v>657957.02860760002</v>
      </c>
      <c r="K34" s="1817">
        <v>134918.53</v>
      </c>
      <c r="L34" s="1817">
        <v>155341.217439</v>
      </c>
      <c r="M34" s="1817">
        <v>2914283.6900000004</v>
      </c>
      <c r="N34" s="1817">
        <v>3194951.4670063998</v>
      </c>
      <c r="O34" s="1817">
        <v>391814.86</v>
      </c>
      <c r="P34" s="1817">
        <v>461265.18674869998</v>
      </c>
      <c r="Q34" s="1817">
        <v>415123.33</v>
      </c>
      <c r="R34" s="1817">
        <v>440817.15814030002</v>
      </c>
      <c r="S34" s="1817">
        <v>235921.86000000002</v>
      </c>
      <c r="T34" s="1817">
        <v>263603.04252640001</v>
      </c>
      <c r="U34" s="1817">
        <v>1042860.05</v>
      </c>
      <c r="V34" s="1817">
        <v>1165685.3874154</v>
      </c>
      <c r="W34" s="1817">
        <v>475203.81999999995</v>
      </c>
      <c r="X34" s="1817">
        <v>525204.65999999992</v>
      </c>
      <c r="Y34" s="1817">
        <v>47625.899999999994</v>
      </c>
      <c r="Z34" s="1817">
        <v>66345.66</v>
      </c>
      <c r="AA34" s="1817">
        <v>522829.72</v>
      </c>
      <c r="AB34" s="1817">
        <v>591550.32000000007</v>
      </c>
      <c r="AC34" s="1818">
        <v>4479973.4600000009</v>
      </c>
      <c r="AD34" s="1817">
        <v>4952187.1744218003</v>
      </c>
    </row>
    <row r="35" spans="1:30" x14ac:dyDescent="0.2">
      <c r="C35" s="1819"/>
    </row>
    <row r="36" spans="1:30" x14ac:dyDescent="0.2">
      <c r="D36" s="1819"/>
      <c r="G36" s="1819"/>
      <c r="W36" s="1819"/>
    </row>
    <row r="37" spans="1:30" x14ac:dyDescent="0.2">
      <c r="C37" s="1819"/>
      <c r="D37" s="1819"/>
      <c r="J37" s="1819"/>
      <c r="M37" s="1819"/>
      <c r="R37" s="1819"/>
    </row>
    <row r="38" spans="1:30" x14ac:dyDescent="0.2">
      <c r="E38" s="1819"/>
      <c r="AD38" s="1820"/>
    </row>
    <row r="39" spans="1:30" x14ac:dyDescent="0.2">
      <c r="E39" s="1819"/>
      <c r="AA39" s="1819"/>
      <c r="AD39" s="1819"/>
    </row>
  </sheetData>
  <mergeCells count="20">
    <mergeCell ref="U5:V5"/>
    <mergeCell ref="W5:X5"/>
    <mergeCell ref="Y5:Z5"/>
    <mergeCell ref="AA5:AB5"/>
    <mergeCell ref="I5:J5"/>
    <mergeCell ref="K5:L5"/>
    <mergeCell ref="M5:N5"/>
    <mergeCell ref="O5:P5"/>
    <mergeCell ref="Q5:R5"/>
    <mergeCell ref="S5:T5"/>
    <mergeCell ref="A3:AD3"/>
    <mergeCell ref="A4:A6"/>
    <mergeCell ref="B4:B6"/>
    <mergeCell ref="C4:N4"/>
    <mergeCell ref="O4:V4"/>
    <mergeCell ref="W4:AB4"/>
    <mergeCell ref="AC4:AD5"/>
    <mergeCell ref="C5:D5"/>
    <mergeCell ref="E5:F5"/>
    <mergeCell ref="G5:H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xSplit="2" ySplit="4" topLeftCell="C5" activePane="bottomRight" state="frozen"/>
      <selection sqref="A1:B1"/>
      <selection pane="topRight" sqref="A1:B1"/>
      <selection pane="bottomLeft" sqref="A1:B1"/>
      <selection pane="bottomRight" sqref="A1:K1"/>
    </sheetView>
  </sheetViews>
  <sheetFormatPr defaultRowHeight="12.75" x14ac:dyDescent="0.2"/>
  <cols>
    <col min="1" max="1" width="6.140625" style="813" customWidth="1"/>
    <col min="2" max="2" width="44.5703125" style="813" bestFit="1" customWidth="1"/>
    <col min="3" max="11" width="10.28515625" style="69" bestFit="1" customWidth="1"/>
    <col min="12" max="16384" width="9.140625" style="69"/>
  </cols>
  <sheetData>
    <row r="1" spans="1:11" ht="15" customHeight="1" x14ac:dyDescent="0.2">
      <c r="A1" s="1454" t="s">
        <v>898</v>
      </c>
      <c r="B1" s="1454"/>
      <c r="C1" s="1454"/>
      <c r="D1" s="1454"/>
      <c r="E1" s="1454"/>
      <c r="F1" s="1454"/>
      <c r="G1" s="1454"/>
      <c r="H1" s="1454"/>
      <c r="I1" s="1454"/>
      <c r="J1" s="1454"/>
      <c r="K1" s="1454"/>
    </row>
    <row r="2" spans="1:11" ht="14.25" x14ac:dyDescent="0.2">
      <c r="A2" s="1430" t="s">
        <v>307</v>
      </c>
      <c r="B2" s="1430"/>
      <c r="C2" s="1430"/>
      <c r="D2" s="1430"/>
      <c r="E2" s="1430"/>
      <c r="F2" s="1430"/>
      <c r="G2" s="1430"/>
      <c r="H2" s="1430"/>
      <c r="I2" s="1430"/>
      <c r="J2" s="1430"/>
      <c r="K2" s="1430"/>
    </row>
    <row r="3" spans="1:11" x14ac:dyDescent="0.2">
      <c r="A3" s="804"/>
      <c r="B3" s="804"/>
      <c r="C3" s="375"/>
      <c r="D3" s="375"/>
      <c r="E3" s="375"/>
      <c r="F3" s="375"/>
      <c r="G3" s="375"/>
      <c r="H3" s="375"/>
      <c r="I3" s="375"/>
      <c r="K3" s="348" t="s">
        <v>704</v>
      </c>
    </row>
    <row r="4" spans="1:11" ht="25.5" customHeight="1" x14ac:dyDescent="0.2">
      <c r="A4" s="72" t="s">
        <v>676</v>
      </c>
      <c r="B4" s="72" t="s">
        <v>246</v>
      </c>
      <c r="C4" s="70">
        <v>2014</v>
      </c>
      <c r="D4" s="71">
        <v>2015</v>
      </c>
      <c r="E4" s="71">
        <v>2016</v>
      </c>
      <c r="F4" s="71">
        <v>2017</v>
      </c>
      <c r="G4" s="72">
        <v>2018</v>
      </c>
      <c r="H4" s="72">
        <v>2019</v>
      </c>
      <c r="I4" s="72">
        <v>2020</v>
      </c>
      <c r="J4" s="72">
        <v>2021</v>
      </c>
      <c r="K4" s="72">
        <v>2022</v>
      </c>
    </row>
    <row r="5" spans="1:11" x14ac:dyDescent="0.2">
      <c r="A5" s="805"/>
      <c r="B5" s="805" t="s">
        <v>703</v>
      </c>
      <c r="C5" s="362"/>
      <c r="D5" s="363"/>
      <c r="E5" s="363"/>
      <c r="F5" s="363"/>
      <c r="G5" s="364"/>
      <c r="H5" s="364"/>
      <c r="I5" s="364"/>
      <c r="J5" s="364"/>
      <c r="K5" s="364"/>
    </row>
    <row r="6" spans="1:11" s="73" customFormat="1" ht="15" customHeight="1" x14ac:dyDescent="0.2">
      <c r="A6" s="814">
        <v>1</v>
      </c>
      <c r="B6" s="806" t="s">
        <v>0</v>
      </c>
      <c r="C6" s="74">
        <v>100</v>
      </c>
      <c r="D6" s="75">
        <v>100</v>
      </c>
      <c r="E6" s="75">
        <v>100</v>
      </c>
      <c r="F6" s="77">
        <v>100</v>
      </c>
      <c r="G6" s="78">
        <v>100</v>
      </c>
      <c r="H6" s="78">
        <v>100</v>
      </c>
      <c r="I6" s="78">
        <v>100</v>
      </c>
      <c r="J6" s="78">
        <v>100</v>
      </c>
      <c r="K6" s="78">
        <v>6324.9976999999999</v>
      </c>
    </row>
    <row r="7" spans="1:11" s="73" customFormat="1" ht="15" customHeight="1" x14ac:dyDescent="0.2">
      <c r="A7" s="814"/>
      <c r="B7" s="816" t="s">
        <v>174</v>
      </c>
      <c r="C7" s="74"/>
      <c r="D7" s="75"/>
      <c r="E7" s="75"/>
      <c r="F7" s="77"/>
      <c r="G7" s="78"/>
      <c r="H7" s="78"/>
      <c r="I7" s="78"/>
      <c r="J7" s="78"/>
      <c r="K7" s="78"/>
    </row>
    <row r="8" spans="1:11" ht="15" customHeight="1" x14ac:dyDescent="0.2">
      <c r="A8" s="815">
        <v>2</v>
      </c>
      <c r="B8" s="807" t="s">
        <v>77</v>
      </c>
      <c r="C8" s="357">
        <v>1901.2080000000001</v>
      </c>
      <c r="D8" s="365">
        <v>1901.21</v>
      </c>
      <c r="E8" s="365">
        <v>1901.21</v>
      </c>
      <c r="F8" s="366">
        <v>1901.21</v>
      </c>
      <c r="G8" s="367">
        <v>1901.21</v>
      </c>
      <c r="H8" s="367">
        <v>1901.21</v>
      </c>
      <c r="I8" s="367">
        <v>1901.21</v>
      </c>
      <c r="J8" s="367">
        <v>1901.2080000000001</v>
      </c>
      <c r="K8" s="367">
        <v>1901.2080000000001</v>
      </c>
    </row>
    <row r="9" spans="1:11" ht="15" customHeight="1" x14ac:dyDescent="0.2">
      <c r="A9" s="815">
        <v>3</v>
      </c>
      <c r="B9" s="807" t="s">
        <v>72</v>
      </c>
      <c r="C9" s="357">
        <v>1307</v>
      </c>
      <c r="D9" s="365">
        <v>1310.5</v>
      </c>
      <c r="E9" s="365">
        <v>1359.44</v>
      </c>
      <c r="F9" s="366">
        <v>1429.8514720000001</v>
      </c>
      <c r="G9" s="367">
        <v>1442.621472</v>
      </c>
      <c r="H9" s="367">
        <v>1463.111472</v>
      </c>
      <c r="I9" s="367">
        <v>1465.5989569999999</v>
      </c>
      <c r="J9" s="367">
        <v>1468.2520179999999</v>
      </c>
      <c r="K9" s="367">
        <v>1477.73</v>
      </c>
    </row>
    <row r="10" spans="1:11" s="73" customFormat="1" ht="15" customHeight="1" x14ac:dyDescent="0.2">
      <c r="A10" s="815">
        <v>4</v>
      </c>
      <c r="B10" s="807" t="s">
        <v>675</v>
      </c>
      <c r="C10" s="357">
        <v>800</v>
      </c>
      <c r="D10" s="365">
        <v>799.78</v>
      </c>
      <c r="E10" s="365">
        <v>799.89</v>
      </c>
      <c r="F10" s="272">
        <v>800</v>
      </c>
      <c r="G10" s="368">
        <v>800</v>
      </c>
      <c r="H10" s="368">
        <v>800</v>
      </c>
      <c r="I10" s="368">
        <v>800</v>
      </c>
      <c r="J10" s="368">
        <v>800</v>
      </c>
      <c r="K10" s="368">
        <v>800</v>
      </c>
    </row>
    <row r="11" spans="1:11" s="73" customFormat="1" ht="15" customHeight="1" x14ac:dyDescent="0.2">
      <c r="A11" s="815">
        <v>5</v>
      </c>
      <c r="B11" s="807" t="s">
        <v>75</v>
      </c>
      <c r="C11" s="357">
        <v>2004.9</v>
      </c>
      <c r="D11" s="365">
        <v>2004.9</v>
      </c>
      <c r="E11" s="365">
        <v>2004.9</v>
      </c>
      <c r="F11" s="272">
        <v>2004.9</v>
      </c>
      <c r="G11" s="368">
        <v>2004.9</v>
      </c>
      <c r="H11" s="368">
        <v>2004.9</v>
      </c>
      <c r="I11" s="368">
        <v>2004.9</v>
      </c>
      <c r="J11" s="368">
        <v>2004.8994600000001</v>
      </c>
      <c r="K11" s="368">
        <v>2004.9</v>
      </c>
    </row>
    <row r="12" spans="1:11" s="73" customFormat="1" ht="15" customHeight="1" x14ac:dyDescent="0.2">
      <c r="A12" s="815">
        <v>6</v>
      </c>
      <c r="B12" s="807" t="s">
        <v>47</v>
      </c>
      <c r="C12" s="357">
        <v>150.709</v>
      </c>
      <c r="D12" s="365">
        <v>150.69999999999999</v>
      </c>
      <c r="E12" s="365">
        <v>150.69999999999999</v>
      </c>
      <c r="F12" s="272">
        <v>150.69999999999999</v>
      </c>
      <c r="G12" s="368">
        <v>150.71</v>
      </c>
      <c r="H12" s="368">
        <v>150.71</v>
      </c>
      <c r="I12" s="368">
        <v>150.71</v>
      </c>
      <c r="J12" s="368">
        <v>150.71</v>
      </c>
      <c r="K12" s="368">
        <v>150.709</v>
      </c>
    </row>
    <row r="13" spans="1:11" s="73" customFormat="1" ht="15" customHeight="1" x14ac:dyDescent="0.2">
      <c r="A13" s="815">
        <v>7</v>
      </c>
      <c r="B13" s="807" t="s">
        <v>48</v>
      </c>
      <c r="C13" s="357">
        <v>1978.2009759999999</v>
      </c>
      <c r="D13" s="365">
        <v>2115.7009760000001</v>
      </c>
      <c r="E13" s="365">
        <v>2286.1999999999998</v>
      </c>
      <c r="F13" s="272">
        <v>2406.2009760000001</v>
      </c>
      <c r="G13" s="368">
        <v>2406.2009760000001</v>
      </c>
      <c r="H13" s="368">
        <v>2526.2009760000001</v>
      </c>
      <c r="I13" s="368">
        <v>2891.2008999999998</v>
      </c>
      <c r="J13" s="368">
        <v>3086.2009760000001</v>
      </c>
      <c r="K13" s="368">
        <v>3426.201</v>
      </c>
    </row>
    <row r="14" spans="1:11" s="73" customFormat="1" ht="15" customHeight="1" x14ac:dyDescent="0.2">
      <c r="A14" s="815">
        <v>8</v>
      </c>
      <c r="B14" s="807" t="s">
        <v>751</v>
      </c>
      <c r="C14" s="357">
        <v>950</v>
      </c>
      <c r="D14" s="365">
        <v>950</v>
      </c>
      <c r="E14" s="365">
        <v>950</v>
      </c>
      <c r="F14" s="272">
        <v>950</v>
      </c>
      <c r="G14" s="368">
        <v>950</v>
      </c>
      <c r="H14" s="368">
        <v>950</v>
      </c>
      <c r="I14" s="368">
        <v>950</v>
      </c>
      <c r="J14" s="368">
        <v>950</v>
      </c>
      <c r="K14" s="368">
        <v>950</v>
      </c>
    </row>
    <row r="15" spans="1:11" s="73" customFormat="1" ht="15" customHeight="1" x14ac:dyDescent="0.2">
      <c r="A15" s="815">
        <v>9</v>
      </c>
      <c r="B15" s="807" t="s">
        <v>50</v>
      </c>
      <c r="C15" s="369">
        <v>180.28649999999999</v>
      </c>
      <c r="D15" s="365">
        <v>180.28649999999999</v>
      </c>
      <c r="E15" s="365">
        <v>261.58999999999997</v>
      </c>
      <c r="F15" s="272">
        <v>261.59219999999999</v>
      </c>
      <c r="G15" s="368">
        <v>312.62220000000002</v>
      </c>
      <c r="H15" s="368">
        <v>312.62220000000002</v>
      </c>
      <c r="I15" s="368">
        <v>312.62090000000001</v>
      </c>
      <c r="J15" s="368">
        <v>312.62090000000001</v>
      </c>
      <c r="K15" s="368">
        <v>665.5521</v>
      </c>
    </row>
    <row r="16" spans="1:11" s="73" customFormat="1" ht="15" customHeight="1" x14ac:dyDescent="0.2">
      <c r="A16" s="815">
        <v>10</v>
      </c>
      <c r="B16" s="807" t="s">
        <v>67</v>
      </c>
      <c r="C16" s="357">
        <v>1600</v>
      </c>
      <c r="D16" s="365">
        <v>1750</v>
      </c>
      <c r="E16" s="365">
        <v>1750</v>
      </c>
      <c r="F16" s="272">
        <v>1750</v>
      </c>
      <c r="G16" s="368">
        <v>1750</v>
      </c>
      <c r="H16" s="368">
        <v>1850</v>
      </c>
      <c r="I16" s="368">
        <v>1850</v>
      </c>
      <c r="J16" s="368">
        <v>1850</v>
      </c>
      <c r="K16" s="368">
        <v>1850</v>
      </c>
    </row>
    <row r="17" spans="1:11" s="73" customFormat="1" ht="15" customHeight="1" x14ac:dyDescent="0.2">
      <c r="A17" s="815">
        <v>11</v>
      </c>
      <c r="B17" s="807" t="s">
        <v>74</v>
      </c>
      <c r="C17" s="357">
        <v>1452</v>
      </c>
      <c r="D17" s="365">
        <v>1452</v>
      </c>
      <c r="E17" s="365">
        <v>1452</v>
      </c>
      <c r="F17" s="272">
        <v>1507.45</v>
      </c>
      <c r="G17" s="368">
        <v>1737.8200000000002</v>
      </c>
      <c r="H17" s="368">
        <v>1842.8200000000002</v>
      </c>
      <c r="I17" s="368">
        <v>1935.8206</v>
      </c>
      <c r="J17" s="368">
        <v>1965.8209999999999</v>
      </c>
      <c r="K17" s="368">
        <v>2145.8209999999999</v>
      </c>
    </row>
    <row r="18" spans="1:11" s="73" customFormat="1" ht="15" customHeight="1" x14ac:dyDescent="0.2">
      <c r="A18" s="815">
        <v>12</v>
      </c>
      <c r="B18" s="807" t="s">
        <v>710</v>
      </c>
      <c r="C18" s="357">
        <v>1994.8800960000001</v>
      </c>
      <c r="D18" s="365">
        <v>1994.88</v>
      </c>
      <c r="E18" s="365">
        <v>1995.29</v>
      </c>
      <c r="F18" s="272">
        <v>1998.48</v>
      </c>
      <c r="G18" s="368">
        <v>2011.74</v>
      </c>
      <c r="H18" s="368">
        <v>2017.38</v>
      </c>
      <c r="I18" s="368">
        <v>2018.7983999999999</v>
      </c>
      <c r="J18" s="368">
        <v>2020.94</v>
      </c>
      <c r="K18" s="368">
        <v>2112.6192000000001</v>
      </c>
    </row>
    <row r="19" spans="1:11" s="73" customFormat="1" ht="15" customHeight="1" x14ac:dyDescent="0.2">
      <c r="A19" s="815">
        <v>13</v>
      </c>
      <c r="B19" s="807" t="s">
        <v>51</v>
      </c>
      <c r="C19" s="357">
        <v>1429.2556870000001</v>
      </c>
      <c r="D19" s="365">
        <v>1431.72</v>
      </c>
      <c r="E19" s="365">
        <v>1432.3194000000001</v>
      </c>
      <c r="F19" s="272">
        <v>1435.35</v>
      </c>
      <c r="G19" s="368">
        <v>1435.35</v>
      </c>
      <c r="H19" s="368">
        <v>1435.78</v>
      </c>
      <c r="I19" s="368">
        <v>1435.8625910000001</v>
      </c>
      <c r="J19" s="368">
        <v>1435.9742309999999</v>
      </c>
      <c r="K19" s="368">
        <v>1437.306</v>
      </c>
    </row>
    <row r="20" spans="1:11" s="73" customFormat="1" ht="15" customHeight="1" x14ac:dyDescent="0.2">
      <c r="A20" s="815">
        <v>14</v>
      </c>
      <c r="B20" s="807" t="s">
        <v>52</v>
      </c>
      <c r="C20" s="357">
        <v>475</v>
      </c>
      <c r="D20" s="365">
        <v>475</v>
      </c>
      <c r="E20" s="365">
        <v>625</v>
      </c>
      <c r="F20" s="272">
        <v>625</v>
      </c>
      <c r="G20" s="368">
        <v>625</v>
      </c>
      <c r="H20" s="368">
        <v>625</v>
      </c>
      <c r="I20" s="368">
        <v>635</v>
      </c>
      <c r="J20" s="368">
        <v>663.46</v>
      </c>
      <c r="K20" s="368">
        <v>663.46153900000002</v>
      </c>
    </row>
    <row r="21" spans="1:11" s="73" customFormat="1" ht="15" customHeight="1" x14ac:dyDescent="0.2">
      <c r="A21" s="815">
        <v>15</v>
      </c>
      <c r="B21" s="807" t="s">
        <v>78</v>
      </c>
      <c r="C21" s="357">
        <v>510.29024900000002</v>
      </c>
      <c r="D21" s="365">
        <v>510.29020000000003</v>
      </c>
      <c r="E21" s="365">
        <v>510.29020000000003</v>
      </c>
      <c r="F21" s="272">
        <v>510.29020000000003</v>
      </c>
      <c r="G21" s="368">
        <v>510.29020000000003</v>
      </c>
      <c r="H21" s="368">
        <v>510.29020000000003</v>
      </c>
      <c r="I21" s="368">
        <v>510.29020000000003</v>
      </c>
      <c r="J21" s="368">
        <v>510.29024900000002</v>
      </c>
      <c r="K21" s="368">
        <v>510.29024900000002</v>
      </c>
    </row>
    <row r="22" spans="1:11" s="73" customFormat="1" ht="15" customHeight="1" x14ac:dyDescent="0.2">
      <c r="A22" s="815">
        <v>16</v>
      </c>
      <c r="B22" s="807" t="s">
        <v>53</v>
      </c>
      <c r="C22" s="357">
        <v>1944.6912339999999</v>
      </c>
      <c r="D22" s="365">
        <v>1918.8127999999999</v>
      </c>
      <c r="E22" s="365">
        <v>1918.8127999999999</v>
      </c>
      <c r="F22" s="272">
        <v>1918.8127999999999</v>
      </c>
      <c r="G22" s="368">
        <v>1918.8127999999999</v>
      </c>
      <c r="H22" s="368">
        <v>1918.8127999999999</v>
      </c>
      <c r="I22" s="368">
        <v>1918.8127999999999</v>
      </c>
      <c r="J22" s="368">
        <v>1918.8127999999999</v>
      </c>
      <c r="K22" s="368">
        <v>1918.8127999999999</v>
      </c>
    </row>
    <row r="23" spans="1:11" s="73" customFormat="1" ht="15" customHeight="1" x14ac:dyDescent="0.2">
      <c r="A23" s="815">
        <v>17</v>
      </c>
      <c r="B23" s="807" t="s">
        <v>65</v>
      </c>
      <c r="C23" s="357">
        <v>2012.8842829999999</v>
      </c>
      <c r="D23" s="365">
        <v>2012.8842999999999</v>
      </c>
      <c r="E23" s="365">
        <v>2012.8842999999999</v>
      </c>
      <c r="F23" s="272">
        <v>2012.8842999999999</v>
      </c>
      <c r="G23" s="368">
        <v>2012.8842999999999</v>
      </c>
      <c r="H23" s="368">
        <v>2012.8842999999999</v>
      </c>
      <c r="I23" s="368">
        <v>2012.8842999999999</v>
      </c>
      <c r="J23" s="368">
        <v>2012.8842999999999</v>
      </c>
      <c r="K23" s="368">
        <v>2012.8842999999999</v>
      </c>
    </row>
    <row r="24" spans="1:11" s="73" customFormat="1" ht="15" customHeight="1" x14ac:dyDescent="0.2">
      <c r="A24" s="815">
        <v>18</v>
      </c>
      <c r="B24" s="807" t="s">
        <v>81</v>
      </c>
      <c r="C24" s="357">
        <v>340.37568299999998</v>
      </c>
      <c r="D24" s="365">
        <v>374.06189999999998</v>
      </c>
      <c r="E24" s="365">
        <v>374.06189999999998</v>
      </c>
      <c r="F24" s="272">
        <v>374.06189999999998</v>
      </c>
      <c r="G24" s="368">
        <v>374.06189999999998</v>
      </c>
      <c r="H24" s="368">
        <v>374.06189999999998</v>
      </c>
      <c r="I24" s="368">
        <v>374.06189999999998</v>
      </c>
      <c r="J24" s="368">
        <v>374.06189999999998</v>
      </c>
      <c r="K24" s="368">
        <v>374.06186700000001</v>
      </c>
    </row>
    <row r="25" spans="1:11" s="73" customFormat="1" ht="15" customHeight="1" x14ac:dyDescent="0.2">
      <c r="A25" s="815">
        <v>19</v>
      </c>
      <c r="B25" s="807" t="s">
        <v>73</v>
      </c>
      <c r="C25" s="357">
        <v>1196.3235</v>
      </c>
      <c r="D25" s="365">
        <v>1196.3235</v>
      </c>
      <c r="E25" s="365">
        <v>1196.3235</v>
      </c>
      <c r="F25" s="272">
        <v>1196.3235</v>
      </c>
      <c r="G25" s="368">
        <v>1196.3235</v>
      </c>
      <c r="H25" s="368">
        <v>1196.3235</v>
      </c>
      <c r="I25" s="368">
        <v>1196.3235</v>
      </c>
      <c r="J25" s="368">
        <v>1196.3235</v>
      </c>
      <c r="K25" s="368">
        <v>1196.3235</v>
      </c>
    </row>
    <row r="26" spans="1:11" s="73" customFormat="1" ht="15" customHeight="1" x14ac:dyDescent="0.2">
      <c r="A26" s="815">
        <v>20</v>
      </c>
      <c r="B26" s="807" t="s">
        <v>54</v>
      </c>
      <c r="C26" s="357">
        <v>232</v>
      </c>
      <c r="D26" s="365">
        <v>232</v>
      </c>
      <c r="E26" s="365">
        <v>232</v>
      </c>
      <c r="F26" s="272">
        <v>232</v>
      </c>
      <c r="G26" s="368">
        <v>232</v>
      </c>
      <c r="H26" s="368">
        <v>232</v>
      </c>
      <c r="I26" s="368">
        <v>232</v>
      </c>
      <c r="J26" s="368">
        <v>232</v>
      </c>
      <c r="K26" s="368">
        <v>232</v>
      </c>
    </row>
    <row r="27" spans="1:11" s="73" customFormat="1" ht="15" customHeight="1" x14ac:dyDescent="0.2">
      <c r="A27" s="815">
        <v>21</v>
      </c>
      <c r="B27" s="807" t="s">
        <v>55</v>
      </c>
      <c r="C27" s="357">
        <v>1000</v>
      </c>
      <c r="D27" s="365">
        <v>1000</v>
      </c>
      <c r="E27" s="365">
        <v>1000</v>
      </c>
      <c r="F27" s="272">
        <v>1000</v>
      </c>
      <c r="G27" s="368">
        <v>1000</v>
      </c>
      <c r="H27" s="368">
        <v>1000</v>
      </c>
      <c r="I27" s="368">
        <v>1000.0263</v>
      </c>
      <c r="J27" s="368">
        <v>1000.07</v>
      </c>
      <c r="K27" s="368">
        <v>1000.37</v>
      </c>
    </row>
    <row r="28" spans="1:11" s="73" customFormat="1" ht="15" customHeight="1" x14ac:dyDescent="0.2">
      <c r="A28" s="815">
        <v>22</v>
      </c>
      <c r="B28" s="807" t="s">
        <v>56</v>
      </c>
      <c r="C28" s="357">
        <v>175</v>
      </c>
      <c r="D28" s="365">
        <v>175.0009</v>
      </c>
      <c r="E28" s="365">
        <v>175.0487</v>
      </c>
      <c r="F28" s="272">
        <v>179.375</v>
      </c>
      <c r="G28" s="368">
        <v>179.375</v>
      </c>
      <c r="H28" s="368">
        <v>179.375</v>
      </c>
      <c r="I28" s="368">
        <v>179.375</v>
      </c>
      <c r="J28" s="368">
        <v>179.375</v>
      </c>
      <c r="K28" s="368">
        <v>179.375</v>
      </c>
    </row>
    <row r="29" spans="1:11" s="73" customFormat="1" ht="15" customHeight="1" x14ac:dyDescent="0.2">
      <c r="A29" s="815">
        <v>23</v>
      </c>
      <c r="B29" s="807" t="s">
        <v>57</v>
      </c>
      <c r="C29" s="357">
        <v>250</v>
      </c>
      <c r="D29" s="365">
        <v>250</v>
      </c>
      <c r="E29" s="365">
        <v>250</v>
      </c>
      <c r="F29" s="272">
        <v>258.95999999999998</v>
      </c>
      <c r="G29" s="368">
        <v>258.95999999999998</v>
      </c>
      <c r="H29" s="368">
        <v>258.95999999999998</v>
      </c>
      <c r="I29" s="368">
        <v>258.95999999999998</v>
      </c>
      <c r="J29" s="368">
        <v>258.95999999999998</v>
      </c>
      <c r="K29" s="368">
        <v>258.96414299999998</v>
      </c>
    </row>
    <row r="30" spans="1:11" s="73" customFormat="1" ht="15" customHeight="1" x14ac:dyDescent="0.2">
      <c r="A30" s="815">
        <v>24</v>
      </c>
      <c r="B30" s="807" t="s">
        <v>58</v>
      </c>
      <c r="C30" s="357">
        <v>1953.5</v>
      </c>
      <c r="D30" s="365">
        <v>1953.5</v>
      </c>
      <c r="E30" s="365">
        <v>1953.5</v>
      </c>
      <c r="F30" s="272">
        <v>1953.5</v>
      </c>
      <c r="G30" s="368">
        <v>1953.5</v>
      </c>
      <c r="H30" s="368">
        <v>1953.5</v>
      </c>
      <c r="I30" s="368">
        <v>1953.5</v>
      </c>
      <c r="J30" s="368">
        <v>1953.4993999999999</v>
      </c>
      <c r="K30" s="368">
        <v>1953.5</v>
      </c>
    </row>
    <row r="31" spans="1:11" s="73" customFormat="1" ht="15" customHeight="1" x14ac:dyDescent="0.2">
      <c r="A31" s="808"/>
      <c r="B31" s="808" t="s">
        <v>706</v>
      </c>
      <c r="C31" s="359">
        <v>25838.51</v>
      </c>
      <c r="D31" s="370">
        <v>26139.551076</v>
      </c>
      <c r="E31" s="370">
        <v>26591.460800000001</v>
      </c>
      <c r="F31" s="273">
        <v>26856.942347999997</v>
      </c>
      <c r="G31" s="371">
        <v>27164.382347999999</v>
      </c>
      <c r="H31" s="371">
        <v>27515.942347999997</v>
      </c>
      <c r="I31" s="371">
        <v>27987.956348000003</v>
      </c>
      <c r="J31" s="371">
        <v>28246.363734000002</v>
      </c>
      <c r="K31" s="371">
        <v>29222.089698000003</v>
      </c>
    </row>
    <row r="32" spans="1:11" s="73" customFormat="1" ht="15" customHeight="1" x14ac:dyDescent="0.2">
      <c r="A32" s="809"/>
      <c r="B32" s="809" t="s">
        <v>186</v>
      </c>
      <c r="C32" s="361">
        <v>25938.51</v>
      </c>
      <c r="D32" s="372">
        <v>26239.551076</v>
      </c>
      <c r="E32" s="372">
        <v>26691.460800000001</v>
      </c>
      <c r="F32" s="373">
        <v>26956.942347999997</v>
      </c>
      <c r="G32" s="374">
        <v>27264.382347999999</v>
      </c>
      <c r="H32" s="374">
        <v>27615.942347999997</v>
      </c>
      <c r="I32" s="374">
        <v>28087.956348000003</v>
      </c>
      <c r="J32" s="374">
        <v>28346.363734000002</v>
      </c>
      <c r="K32" s="374">
        <v>35547.087398000003</v>
      </c>
    </row>
    <row r="33" spans="1:9" s="73" customFormat="1" ht="14.25" customHeight="1" x14ac:dyDescent="0.2">
      <c r="A33" s="810"/>
      <c r="B33" s="810"/>
      <c r="C33" s="1453"/>
      <c r="D33" s="1453"/>
      <c r="E33" s="1453"/>
    </row>
    <row r="34" spans="1:9" s="73" customFormat="1" ht="19.5" customHeight="1" x14ac:dyDescent="0.2">
      <c r="A34" s="810"/>
      <c r="B34" s="810"/>
    </row>
    <row r="35" spans="1:9" s="73" customFormat="1" ht="19.5" customHeight="1" x14ac:dyDescent="0.2">
      <c r="A35" s="810"/>
      <c r="B35" s="810"/>
      <c r="I35" s="80"/>
    </row>
    <row r="36" spans="1:9" s="73" customFormat="1" ht="19.5" customHeight="1" x14ac:dyDescent="0.2">
      <c r="A36" s="810"/>
      <c r="B36" s="810"/>
    </row>
    <row r="37" spans="1:9" s="73" customFormat="1" ht="19.5" customHeight="1" x14ac:dyDescent="0.2">
      <c r="A37" s="810"/>
      <c r="B37" s="810"/>
    </row>
    <row r="38" spans="1:9" s="73" customFormat="1" ht="19.5" customHeight="1" x14ac:dyDescent="0.2">
      <c r="A38" s="810"/>
      <c r="B38" s="810"/>
    </row>
    <row r="39" spans="1:9" s="73" customFormat="1" ht="19.5" customHeight="1" x14ac:dyDescent="0.2">
      <c r="A39" s="810"/>
      <c r="B39" s="810"/>
    </row>
    <row r="40" spans="1:9" s="73" customFormat="1" ht="19.5" customHeight="1" x14ac:dyDescent="0.2">
      <c r="A40" s="810"/>
      <c r="B40" s="810"/>
    </row>
    <row r="41" spans="1:9" s="73" customFormat="1" ht="19.5" customHeight="1" x14ac:dyDescent="0.2">
      <c r="A41" s="810"/>
      <c r="B41" s="810"/>
    </row>
    <row r="42" spans="1:9" s="73" customFormat="1" ht="19.5" customHeight="1" x14ac:dyDescent="0.2">
      <c r="A42" s="810"/>
      <c r="B42" s="810"/>
    </row>
    <row r="43" spans="1:9" s="73" customFormat="1" ht="19.5" customHeight="1" x14ac:dyDescent="0.2">
      <c r="A43" s="810"/>
      <c r="B43" s="810"/>
    </row>
    <row r="44" spans="1:9" s="73" customFormat="1" ht="19.5" customHeight="1" x14ac:dyDescent="0.2">
      <c r="A44" s="810"/>
      <c r="B44" s="810"/>
    </row>
    <row r="45" spans="1:9" s="73" customFormat="1" ht="19.5" customHeight="1" x14ac:dyDescent="0.2">
      <c r="A45" s="810"/>
      <c r="B45" s="810"/>
    </row>
    <row r="46" spans="1:9" s="73" customFormat="1" ht="19.5" customHeight="1" x14ac:dyDescent="0.2">
      <c r="A46" s="803"/>
      <c r="B46" s="803"/>
      <c r="C46" s="81"/>
      <c r="D46" s="81"/>
      <c r="E46" s="81"/>
    </row>
    <row r="47" spans="1:9" s="73" customFormat="1" ht="19.5" customHeight="1" x14ac:dyDescent="0.2">
      <c r="A47" s="811"/>
      <c r="B47" s="811"/>
      <c r="C47" s="62"/>
      <c r="D47" s="62"/>
      <c r="E47" s="62"/>
    </row>
    <row r="48" spans="1:9" s="73" customFormat="1" ht="19.5" customHeight="1" x14ac:dyDescent="0.2">
      <c r="A48" s="811"/>
      <c r="B48" s="811"/>
      <c r="C48" s="82"/>
      <c r="D48" s="82"/>
      <c r="E48" s="62"/>
    </row>
    <row r="49" spans="1:5" s="73" customFormat="1" ht="19.5" customHeight="1" x14ac:dyDescent="0.2">
      <c r="A49" s="811"/>
      <c r="B49" s="811"/>
      <c r="C49" s="82"/>
      <c r="D49" s="82"/>
      <c r="E49" s="82"/>
    </row>
    <row r="50" spans="1:5" s="73" customFormat="1" x14ac:dyDescent="0.2">
      <c r="A50" s="811"/>
      <c r="B50" s="811"/>
      <c r="C50" s="62"/>
      <c r="D50" s="62"/>
      <c r="E50" s="62"/>
    </row>
    <row r="51" spans="1:5" s="73" customFormat="1" x14ac:dyDescent="0.2">
      <c r="A51" s="811"/>
      <c r="B51" s="811"/>
      <c r="C51" s="82"/>
      <c r="D51" s="82"/>
      <c r="E51" s="82"/>
    </row>
    <row r="52" spans="1:5" s="73" customFormat="1" x14ac:dyDescent="0.2">
      <c r="A52" s="811"/>
      <c r="B52" s="811"/>
      <c r="C52" s="62"/>
      <c r="D52" s="62"/>
      <c r="E52" s="62"/>
    </row>
    <row r="53" spans="1:5" s="73" customFormat="1" x14ac:dyDescent="0.2">
      <c r="A53" s="811"/>
      <c r="B53" s="811"/>
      <c r="C53" s="62"/>
      <c r="D53" s="62"/>
      <c r="E53" s="62"/>
    </row>
    <row r="54" spans="1:5" s="73" customFormat="1" x14ac:dyDescent="0.2">
      <c r="A54" s="811"/>
      <c r="B54" s="811"/>
      <c r="C54" s="62"/>
      <c r="D54" s="62"/>
      <c r="E54" s="62"/>
    </row>
    <row r="55" spans="1:5" s="73" customFormat="1" x14ac:dyDescent="0.2">
      <c r="A55" s="811"/>
      <c r="B55" s="811"/>
      <c r="C55" s="82"/>
      <c r="D55" s="82"/>
      <c r="E55" s="82"/>
    </row>
    <row r="56" spans="1:5" s="73" customFormat="1" x14ac:dyDescent="0.2">
      <c r="A56" s="811"/>
      <c r="B56" s="811"/>
      <c r="C56" s="82"/>
      <c r="D56" s="82"/>
      <c r="E56" s="82"/>
    </row>
    <row r="57" spans="1:5" s="73" customFormat="1" x14ac:dyDescent="0.2">
      <c r="A57" s="811"/>
      <c r="B57" s="811"/>
      <c r="C57" s="62"/>
      <c r="D57" s="62"/>
      <c r="E57" s="62"/>
    </row>
    <row r="58" spans="1:5" s="73" customFormat="1" x14ac:dyDescent="0.2">
      <c r="A58" s="811"/>
      <c r="B58" s="811"/>
      <c r="C58" s="82"/>
      <c r="D58" s="82"/>
      <c r="E58" s="82"/>
    </row>
    <row r="59" spans="1:5" s="73" customFormat="1" x14ac:dyDescent="0.2">
      <c r="A59" s="811"/>
      <c r="B59" s="811"/>
      <c r="C59" s="62"/>
      <c r="D59" s="62"/>
      <c r="E59" s="62"/>
    </row>
    <row r="60" spans="1:5" s="73" customFormat="1" x14ac:dyDescent="0.2">
      <c r="A60" s="811"/>
      <c r="B60" s="811"/>
      <c r="C60" s="82"/>
      <c r="D60" s="82"/>
      <c r="E60" s="82"/>
    </row>
    <row r="61" spans="1:5" s="73" customFormat="1" x14ac:dyDescent="0.2">
      <c r="A61" s="811"/>
      <c r="B61" s="811"/>
      <c r="C61" s="82"/>
      <c r="D61" s="82"/>
      <c r="E61" s="82"/>
    </row>
    <row r="62" spans="1:5" x14ac:dyDescent="0.2">
      <c r="A62" s="811"/>
      <c r="B62" s="811"/>
      <c r="C62" s="82"/>
      <c r="D62" s="82"/>
      <c r="E62" s="82"/>
    </row>
    <row r="63" spans="1:5" x14ac:dyDescent="0.2">
      <c r="A63" s="811"/>
      <c r="B63" s="811"/>
      <c r="C63" s="82"/>
      <c r="D63" s="82"/>
      <c r="E63" s="82"/>
    </row>
    <row r="64" spans="1:5" x14ac:dyDescent="0.2">
      <c r="A64" s="811"/>
      <c r="B64" s="811"/>
      <c r="C64" s="82"/>
      <c r="D64" s="62"/>
      <c r="E64" s="62"/>
    </row>
    <row r="65" spans="1:5" x14ac:dyDescent="0.2">
      <c r="A65" s="811"/>
      <c r="B65" s="811"/>
      <c r="C65" s="82"/>
      <c r="D65" s="82"/>
      <c r="E65" s="82"/>
    </row>
    <row r="66" spans="1:5" x14ac:dyDescent="0.2">
      <c r="A66" s="811"/>
      <c r="B66" s="811"/>
      <c r="C66" s="62"/>
      <c r="D66" s="62"/>
      <c r="E66" s="62"/>
    </row>
    <row r="67" spans="1:5" x14ac:dyDescent="0.2">
      <c r="A67" s="811"/>
      <c r="B67" s="811"/>
      <c r="C67" s="62"/>
      <c r="D67" s="62"/>
      <c r="E67" s="62"/>
    </row>
    <row r="68" spans="1:5" x14ac:dyDescent="0.2">
      <c r="A68" s="811"/>
      <c r="B68" s="811"/>
      <c r="C68" s="82"/>
      <c r="D68" s="82"/>
      <c r="E68" s="82"/>
    </row>
    <row r="69" spans="1:5" x14ac:dyDescent="0.2">
      <c r="A69" s="812"/>
      <c r="B69" s="812"/>
      <c r="C69" s="83"/>
      <c r="D69" s="83"/>
      <c r="E69" s="83"/>
    </row>
    <row r="70" spans="1:5" x14ac:dyDescent="0.2">
      <c r="A70" s="811"/>
      <c r="B70" s="811"/>
      <c r="C70" s="82"/>
      <c r="D70" s="82"/>
      <c r="E70" s="82"/>
    </row>
    <row r="71" spans="1:5" x14ac:dyDescent="0.2">
      <c r="A71" s="812"/>
      <c r="B71" s="812"/>
      <c r="C71" s="83"/>
      <c r="D71" s="83"/>
      <c r="E71" s="83"/>
    </row>
  </sheetData>
  <mergeCells count="3">
    <mergeCell ref="C33:E33"/>
    <mergeCell ref="A1:K1"/>
    <mergeCell ref="A2:K2"/>
  </mergeCells>
  <printOptions horizontalCentered="1" verticalCentered="1"/>
  <pageMargins left="9.8425196850393706E-2" right="0.24" top="0.39370078740157499" bottom="0.196850393700787" header="0.511811023622047" footer="0.511811023622047"/>
  <pageSetup paperSize="9" scale="72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"/>
  <sheetViews>
    <sheetView zoomScaleSheetLayoutView="100" workbookViewId="0">
      <pane xSplit="2" ySplit="3" topLeftCell="C4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5.7109375" style="102" customWidth="1"/>
    <col min="2" max="2" width="36.140625" style="102" customWidth="1"/>
    <col min="3" max="35" width="8.7109375" style="84" customWidth="1"/>
    <col min="36" max="16384" width="9.140625" style="84"/>
  </cols>
  <sheetData>
    <row r="1" spans="1:35" ht="19.5" customHeight="1" x14ac:dyDescent="0.2">
      <c r="A1" s="1821" t="s">
        <v>899</v>
      </c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</row>
    <row r="2" spans="1:35" s="85" customFormat="1" ht="15" customHeight="1" x14ac:dyDescent="0.2">
      <c r="A2" s="817" t="s">
        <v>335</v>
      </c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</row>
    <row r="3" spans="1:35" s="91" customFormat="1" ht="33" customHeight="1" x14ac:dyDescent="0.2">
      <c r="A3" s="86" t="s">
        <v>676</v>
      </c>
      <c r="B3" s="86" t="s">
        <v>246</v>
      </c>
      <c r="C3" s="87" t="s">
        <v>336</v>
      </c>
      <c r="D3" s="88" t="s">
        <v>337</v>
      </c>
      <c r="E3" s="87" t="s">
        <v>338</v>
      </c>
      <c r="F3" s="88" t="s">
        <v>339</v>
      </c>
      <c r="G3" s="87" t="s">
        <v>340</v>
      </c>
      <c r="H3" s="88" t="s">
        <v>341</v>
      </c>
      <c r="I3" s="87" t="s">
        <v>342</v>
      </c>
      <c r="J3" s="88" t="s">
        <v>343</v>
      </c>
      <c r="K3" s="87" t="s">
        <v>344</v>
      </c>
      <c r="L3" s="88" t="s">
        <v>345</v>
      </c>
      <c r="M3" s="87" t="s">
        <v>346</v>
      </c>
      <c r="N3" s="88" t="s">
        <v>347</v>
      </c>
      <c r="O3" s="87" t="s">
        <v>348</v>
      </c>
      <c r="P3" s="89" t="s">
        <v>349</v>
      </c>
      <c r="Q3" s="89" t="s">
        <v>350</v>
      </c>
      <c r="R3" s="89" t="s">
        <v>351</v>
      </c>
      <c r="S3" s="87" t="s">
        <v>352</v>
      </c>
      <c r="T3" s="89" t="s">
        <v>353</v>
      </c>
      <c r="U3" s="89" t="s">
        <v>354</v>
      </c>
      <c r="V3" s="89" t="s">
        <v>355</v>
      </c>
      <c r="W3" s="87" t="s">
        <v>356</v>
      </c>
      <c r="X3" s="90" t="s">
        <v>357</v>
      </c>
      <c r="Y3" s="90" t="s">
        <v>358</v>
      </c>
      <c r="Z3" s="90" t="s">
        <v>359</v>
      </c>
      <c r="AA3" s="90" t="s">
        <v>360</v>
      </c>
      <c r="AB3" s="90" t="s">
        <v>670</v>
      </c>
      <c r="AC3" s="90" t="s">
        <v>671</v>
      </c>
      <c r="AD3" s="90" t="s">
        <v>672</v>
      </c>
      <c r="AE3" s="90" t="s">
        <v>673</v>
      </c>
      <c r="AF3" s="90" t="s">
        <v>758</v>
      </c>
      <c r="AG3" s="90" t="s">
        <v>759</v>
      </c>
      <c r="AH3" s="90" t="s">
        <v>760</v>
      </c>
      <c r="AI3" s="90" t="s">
        <v>761</v>
      </c>
    </row>
    <row r="4" spans="1:35" s="85" customFormat="1" ht="20.25" customHeight="1" x14ac:dyDescent="0.2">
      <c r="A4" s="98"/>
      <c r="B4" s="98" t="s">
        <v>703</v>
      </c>
      <c r="C4" s="99"/>
      <c r="D4" s="50"/>
      <c r="E4" s="50"/>
      <c r="F4" s="50"/>
      <c r="G4" s="50"/>
      <c r="H4" s="47"/>
      <c r="I4" s="47"/>
      <c r="J4" s="47"/>
      <c r="K4" s="47"/>
      <c r="L4" s="50"/>
      <c r="M4" s="50"/>
      <c r="N4" s="50"/>
      <c r="O4" s="50"/>
      <c r="P4" s="47"/>
      <c r="Q4" s="47"/>
      <c r="R4" s="47"/>
      <c r="S4" s="47"/>
      <c r="T4" s="47"/>
      <c r="U4" s="47"/>
      <c r="V4" s="47"/>
      <c r="W4" s="47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</row>
    <row r="5" spans="1:35" s="85" customFormat="1" ht="20.25" customHeight="1" x14ac:dyDescent="0.2">
      <c r="A5" s="92">
        <v>1</v>
      </c>
      <c r="B5" s="92" t="s">
        <v>0</v>
      </c>
      <c r="C5" s="93">
        <v>1.5428580233020328</v>
      </c>
      <c r="D5" s="50">
        <v>1.52</v>
      </c>
      <c r="E5" s="50">
        <v>1.53</v>
      </c>
      <c r="F5" s="50">
        <v>1.51</v>
      </c>
      <c r="G5" s="50">
        <v>1.55</v>
      </c>
      <c r="H5" s="94">
        <v>1.518122255385804</v>
      </c>
      <c r="I5" s="94">
        <v>1.56210327764266</v>
      </c>
      <c r="J5" s="94">
        <v>1.5534000668173689</v>
      </c>
      <c r="K5" s="94">
        <v>1.55</v>
      </c>
      <c r="L5" s="50">
        <v>1.7330099633166001</v>
      </c>
      <c r="M5" s="50">
        <v>1.51589594521197</v>
      </c>
      <c r="N5" s="50">
        <v>1.51061744400634</v>
      </c>
      <c r="O5" s="50">
        <v>1.58</v>
      </c>
      <c r="P5" s="95">
        <v>1.5318000000000001</v>
      </c>
      <c r="Q5" s="95">
        <v>1.5101</v>
      </c>
      <c r="R5" s="95">
        <v>1.5116000000000001</v>
      </c>
      <c r="S5" s="95">
        <v>1.5848</v>
      </c>
      <c r="T5" s="95">
        <v>1.5178</v>
      </c>
      <c r="U5" s="95">
        <v>1.5097</v>
      </c>
      <c r="V5" s="95">
        <v>1.5019</v>
      </c>
      <c r="W5" s="95">
        <v>1.6005</v>
      </c>
      <c r="X5" s="96">
        <v>1.603</v>
      </c>
      <c r="Y5" s="96">
        <v>1.554</v>
      </c>
      <c r="Z5" s="96">
        <v>1.5174000000000001</v>
      </c>
      <c r="AA5" s="96">
        <v>1.5457000000000001</v>
      </c>
      <c r="AB5" s="96">
        <v>1.6</v>
      </c>
      <c r="AC5" s="96">
        <v>1.65</v>
      </c>
      <c r="AD5" s="96">
        <v>1.64</v>
      </c>
      <c r="AE5" s="96">
        <v>1.76</v>
      </c>
      <c r="AF5" s="96">
        <v>1.73</v>
      </c>
      <c r="AG5" s="96">
        <v>1.83</v>
      </c>
      <c r="AH5" s="96">
        <v>1.77</v>
      </c>
      <c r="AI5" s="96">
        <v>1.85</v>
      </c>
    </row>
    <row r="6" spans="1:35" s="85" customFormat="1" ht="20.25" customHeight="1" x14ac:dyDescent="0.2">
      <c r="A6" s="98"/>
      <c r="B6" s="98" t="s">
        <v>174</v>
      </c>
      <c r="C6" s="93"/>
      <c r="D6" s="50"/>
      <c r="E6" s="47"/>
      <c r="F6" s="50"/>
      <c r="G6" s="50"/>
      <c r="H6" s="94"/>
      <c r="I6" s="94"/>
      <c r="J6" s="94"/>
      <c r="K6" s="94"/>
      <c r="L6" s="50"/>
      <c r="M6" s="50"/>
      <c r="N6" s="50"/>
      <c r="O6" s="50"/>
      <c r="P6" s="95"/>
      <c r="Q6" s="95"/>
      <c r="R6" s="95"/>
      <c r="S6" s="95"/>
      <c r="T6" s="95"/>
      <c r="U6" s="95"/>
      <c r="V6" s="95"/>
      <c r="W6" s="95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</row>
    <row r="7" spans="1:35" s="85" customFormat="1" ht="20.25" customHeight="1" x14ac:dyDescent="0.2">
      <c r="A7" s="92">
        <v>2</v>
      </c>
      <c r="B7" s="92" t="s">
        <v>77</v>
      </c>
      <c r="C7" s="93">
        <v>1.8643789374875896</v>
      </c>
      <c r="D7" s="50">
        <v>2.08</v>
      </c>
      <c r="E7" s="50">
        <v>2.13</v>
      </c>
      <c r="F7" s="50">
        <v>2.23</v>
      </c>
      <c r="G7" s="50">
        <v>2.0499999999999998</v>
      </c>
      <c r="H7" s="94">
        <v>2.1441996647471813</v>
      </c>
      <c r="I7" s="94">
        <v>2.1355860325804348</v>
      </c>
      <c r="J7" s="94">
        <v>2.1146528516292129</v>
      </c>
      <c r="K7" s="94">
        <v>2.11</v>
      </c>
      <c r="L7" s="50">
        <v>2.12281562725672</v>
      </c>
      <c r="M7" s="50">
        <v>2.0453613193943601</v>
      </c>
      <c r="N7" s="50">
        <v>2.03424490092375</v>
      </c>
      <c r="O7" s="50">
        <v>2</v>
      </c>
      <c r="P7" s="95">
        <v>2.04</v>
      </c>
      <c r="Q7" s="95">
        <v>2.02</v>
      </c>
      <c r="R7" s="95">
        <v>2.09</v>
      </c>
      <c r="S7" s="95">
        <v>2.14</v>
      </c>
      <c r="T7" s="95">
        <v>2.12</v>
      </c>
      <c r="U7" s="95">
        <v>2.04</v>
      </c>
      <c r="V7" s="95">
        <v>2.04</v>
      </c>
      <c r="W7" s="95">
        <v>1.98</v>
      </c>
      <c r="X7" s="96">
        <v>1.96</v>
      </c>
      <c r="Y7" s="96">
        <v>1.96</v>
      </c>
      <c r="Z7" s="96">
        <v>1.91</v>
      </c>
      <c r="AA7" s="96">
        <v>1.78</v>
      </c>
      <c r="AB7" s="96">
        <v>1.83</v>
      </c>
      <c r="AC7" s="96">
        <v>1.76</v>
      </c>
      <c r="AD7" s="96">
        <v>1.7</v>
      </c>
      <c r="AE7" s="96">
        <v>1.8</v>
      </c>
      <c r="AF7" s="96">
        <v>1.82</v>
      </c>
      <c r="AG7" s="96">
        <v>1.89</v>
      </c>
      <c r="AH7" s="96">
        <v>1.94</v>
      </c>
      <c r="AI7" s="96">
        <v>1.88</v>
      </c>
    </row>
    <row r="8" spans="1:35" s="85" customFormat="1" ht="20.25" customHeight="1" x14ac:dyDescent="0.2">
      <c r="A8" s="92">
        <v>3</v>
      </c>
      <c r="B8" s="92" t="s">
        <v>72</v>
      </c>
      <c r="C8" s="93">
        <v>2.2764000000000002</v>
      </c>
      <c r="D8" s="50">
        <v>1.95</v>
      </c>
      <c r="E8" s="47">
        <v>1.94</v>
      </c>
      <c r="F8" s="50">
        <v>1.61</v>
      </c>
      <c r="G8" s="50">
        <v>2.0299999999999998</v>
      </c>
      <c r="H8" s="94">
        <v>1.9741511780329308</v>
      </c>
      <c r="I8" s="94">
        <v>2.2067238619735612</v>
      </c>
      <c r="J8" s="94">
        <v>1.7026430460567967</v>
      </c>
      <c r="K8" s="94">
        <v>2.2010681844607629</v>
      </c>
      <c r="L8" s="50">
        <v>3.1395090824626202</v>
      </c>
      <c r="M8" s="50">
        <v>2.78278897128417</v>
      </c>
      <c r="N8" s="50">
        <v>2.2360763612242902</v>
      </c>
      <c r="O8" s="50">
        <v>2.08</v>
      </c>
      <c r="P8" s="95">
        <v>1.74</v>
      </c>
      <c r="Q8" s="95">
        <v>1.69</v>
      </c>
      <c r="R8" s="95">
        <v>2.06</v>
      </c>
      <c r="S8" s="95">
        <v>2.3199999999999998</v>
      </c>
      <c r="T8" s="95">
        <v>1.95</v>
      </c>
      <c r="U8" s="95">
        <v>2.15</v>
      </c>
      <c r="V8" s="95">
        <v>1.99</v>
      </c>
      <c r="W8" s="95">
        <v>2.59</v>
      </c>
      <c r="X8" s="96">
        <v>2.74</v>
      </c>
      <c r="Y8" s="96">
        <v>2.4500000000000002</v>
      </c>
      <c r="Z8" s="96">
        <v>2.04</v>
      </c>
      <c r="AA8" s="96">
        <v>2.36</v>
      </c>
      <c r="AB8" s="96">
        <v>2.34</v>
      </c>
      <c r="AC8" s="96">
        <v>2.92</v>
      </c>
      <c r="AD8" s="96">
        <v>2.68</v>
      </c>
      <c r="AE8" s="96">
        <v>2.41</v>
      </c>
      <c r="AF8" s="96">
        <v>2.74</v>
      </c>
      <c r="AG8" s="96">
        <v>2.93</v>
      </c>
      <c r="AH8" s="96">
        <v>2.89</v>
      </c>
      <c r="AI8" s="96">
        <v>3.33</v>
      </c>
    </row>
    <row r="9" spans="1:35" s="85" customFormat="1" ht="20.25" customHeight="1" x14ac:dyDescent="0.2">
      <c r="A9" s="92">
        <v>4</v>
      </c>
      <c r="B9" s="92" t="s">
        <v>675</v>
      </c>
      <c r="C9" s="93">
        <v>4.7200297207853152</v>
      </c>
      <c r="D9" s="50">
        <v>4.76</v>
      </c>
      <c r="E9" s="50">
        <v>5.53</v>
      </c>
      <c r="F9" s="50">
        <v>6.03</v>
      </c>
      <c r="G9" s="50">
        <v>5.07</v>
      </c>
      <c r="H9" s="94">
        <v>5.129288798913552</v>
      </c>
      <c r="I9" s="94">
        <v>4.8496644839909226</v>
      </c>
      <c r="J9" s="94">
        <v>4.7983216444800654</v>
      </c>
      <c r="K9" s="94">
        <v>4.0626143736149363</v>
      </c>
      <c r="L9" s="50">
        <v>4.1516404574788703</v>
      </c>
      <c r="M9" s="50">
        <v>3.8322706088145</v>
      </c>
      <c r="N9" s="50">
        <v>3.6629974253175099</v>
      </c>
      <c r="O9" s="50">
        <v>3.5222796089844599</v>
      </c>
      <c r="P9" s="95">
        <v>3.55</v>
      </c>
      <c r="Q9" s="95">
        <v>3.69</v>
      </c>
      <c r="R9" s="95">
        <v>3.78</v>
      </c>
      <c r="S9" s="95">
        <v>3.71</v>
      </c>
      <c r="T9" s="95">
        <v>3.8281999999999998</v>
      </c>
      <c r="U9" s="95">
        <v>3.8161999999999998</v>
      </c>
      <c r="V9" s="95">
        <v>3.8490000000000002</v>
      </c>
      <c r="W9" s="95">
        <v>3.3443000000000001</v>
      </c>
      <c r="X9" s="96">
        <v>3.1985999999999999</v>
      </c>
      <c r="Y9" s="96">
        <v>3.2197</v>
      </c>
      <c r="Z9" s="96">
        <v>3.2879999999999998</v>
      </c>
      <c r="AA9" s="96">
        <v>2.9803000000000002</v>
      </c>
      <c r="AB9" s="96">
        <v>3.2873000000000001</v>
      </c>
      <c r="AC9" s="96">
        <v>3.3212999999999999</v>
      </c>
      <c r="AD9" s="96">
        <v>3.4843000000000002</v>
      </c>
      <c r="AE9" s="96">
        <v>3.3956</v>
      </c>
      <c r="AF9" s="96">
        <v>3.08</v>
      </c>
      <c r="AG9" s="96">
        <v>3.03</v>
      </c>
      <c r="AH9" s="96">
        <v>3.14</v>
      </c>
      <c r="AI9" s="96">
        <v>3.12</v>
      </c>
    </row>
    <row r="10" spans="1:35" s="85" customFormat="1" ht="20.25" customHeight="1" x14ac:dyDescent="0.2">
      <c r="A10" s="92">
        <v>5</v>
      </c>
      <c r="B10" s="92" t="s">
        <v>75</v>
      </c>
      <c r="C10" s="93">
        <v>4.1502849002849</v>
      </c>
      <c r="D10" s="50">
        <v>4.09</v>
      </c>
      <c r="E10" s="50">
        <v>4.04</v>
      </c>
      <c r="F10" s="50">
        <v>3.74</v>
      </c>
      <c r="G10" s="50">
        <v>3.8</v>
      </c>
      <c r="H10" s="94">
        <v>3.9229435728292197</v>
      </c>
      <c r="I10" s="94">
        <v>3.9285482049637341</v>
      </c>
      <c r="J10" s="94">
        <v>3.8949370106918857</v>
      </c>
      <c r="K10" s="94">
        <v>3.8375033337806479</v>
      </c>
      <c r="L10" s="50">
        <v>3.8558879093771199</v>
      </c>
      <c r="M10" s="50">
        <v>3.7600122921060302</v>
      </c>
      <c r="N10" s="50">
        <v>3.6738421731683402</v>
      </c>
      <c r="O10" s="50">
        <v>3.46</v>
      </c>
      <c r="P10" s="95">
        <v>3.36</v>
      </c>
      <c r="Q10" s="95">
        <v>3.09</v>
      </c>
      <c r="R10" s="95">
        <v>3.03</v>
      </c>
      <c r="S10" s="95">
        <v>2.94</v>
      </c>
      <c r="T10" s="95">
        <v>2.92</v>
      </c>
      <c r="U10" s="95">
        <v>2.89</v>
      </c>
      <c r="V10" s="95">
        <v>2.95</v>
      </c>
      <c r="W10" s="95">
        <v>2.99</v>
      </c>
      <c r="X10" s="96">
        <v>3.07</v>
      </c>
      <c r="Y10" s="96">
        <v>3.09</v>
      </c>
      <c r="Z10" s="96">
        <v>3.01</v>
      </c>
      <c r="AA10" s="96">
        <v>2.42</v>
      </c>
      <c r="AB10" s="96">
        <v>2.48</v>
      </c>
      <c r="AC10" s="96">
        <v>2.42</v>
      </c>
      <c r="AD10" s="96">
        <v>2.5</v>
      </c>
      <c r="AE10" s="96">
        <v>2.2400000000000002</v>
      </c>
      <c r="AF10" s="96">
        <v>2.2200000000000002</v>
      </c>
      <c r="AG10" s="96">
        <v>2.23</v>
      </c>
      <c r="AH10" s="96">
        <v>2.3199999999999998</v>
      </c>
      <c r="AI10" s="96">
        <v>1.82</v>
      </c>
    </row>
    <row r="11" spans="1:35" s="85" customFormat="1" ht="20.25" customHeight="1" x14ac:dyDescent="0.2">
      <c r="A11" s="92">
        <v>6</v>
      </c>
      <c r="B11" s="92" t="s">
        <v>47</v>
      </c>
      <c r="C11" s="93">
        <v>7.3353513235009986</v>
      </c>
      <c r="D11" s="50">
        <v>7.86</v>
      </c>
      <c r="E11" s="50">
        <v>8.0299999999999994</v>
      </c>
      <c r="F11" s="50">
        <v>7.78</v>
      </c>
      <c r="G11" s="50">
        <v>7.61</v>
      </c>
      <c r="H11" s="94">
        <v>7.8720314794434882</v>
      </c>
      <c r="I11" s="94">
        <v>8.0930137835856417</v>
      </c>
      <c r="J11" s="94">
        <v>7.9719858285315945</v>
      </c>
      <c r="K11" s="94">
        <v>7.93</v>
      </c>
      <c r="L11" s="50">
        <v>8.0821409612284807</v>
      </c>
      <c r="M11" s="50">
        <v>7.8438876173546399</v>
      </c>
      <c r="N11" s="50">
        <v>7.7098568836559602</v>
      </c>
      <c r="O11" s="50">
        <v>5.8204655289867597</v>
      </c>
      <c r="P11" s="95">
        <v>5.99</v>
      </c>
      <c r="Q11" s="95">
        <v>6.07</v>
      </c>
      <c r="R11" s="95">
        <v>6.01</v>
      </c>
      <c r="S11" s="95">
        <v>5.92</v>
      </c>
      <c r="T11" s="95">
        <v>7.74</v>
      </c>
      <c r="U11" s="95">
        <v>7.49</v>
      </c>
      <c r="V11" s="95">
        <v>7.67</v>
      </c>
      <c r="W11" s="95">
        <v>8.0399999999999991</v>
      </c>
      <c r="X11" s="96">
        <v>7.9</v>
      </c>
      <c r="Y11" s="96">
        <v>7.7</v>
      </c>
      <c r="Z11" s="96">
        <v>7.56</v>
      </c>
      <c r="AA11" s="96">
        <v>7.45</v>
      </c>
      <c r="AB11" s="96">
        <v>7.6</v>
      </c>
      <c r="AC11" s="96">
        <v>7.3</v>
      </c>
      <c r="AD11" s="96">
        <v>7.08</v>
      </c>
      <c r="AE11" s="96">
        <v>6.66</v>
      </c>
      <c r="AF11" s="96">
        <v>6.48</v>
      </c>
      <c r="AG11" s="96">
        <v>6.26</v>
      </c>
      <c r="AH11" s="96">
        <v>6.04</v>
      </c>
      <c r="AI11" s="96">
        <v>5.81</v>
      </c>
    </row>
    <row r="12" spans="1:35" s="85" customFormat="1" ht="20.25" customHeight="1" x14ac:dyDescent="0.2">
      <c r="A12" s="92">
        <v>7</v>
      </c>
      <c r="B12" s="92" t="s">
        <v>48</v>
      </c>
      <c r="C12" s="93">
        <v>2.0896020176900594</v>
      </c>
      <c r="D12" s="50">
        <v>2.0299999999999998</v>
      </c>
      <c r="E12" s="50">
        <v>1.79</v>
      </c>
      <c r="F12" s="50">
        <v>1.63</v>
      </c>
      <c r="G12" s="50">
        <v>2.0699999999999998</v>
      </c>
      <c r="H12" s="94">
        <v>2.0016600327949687</v>
      </c>
      <c r="I12" s="94">
        <v>1.6157024409492673</v>
      </c>
      <c r="J12" s="94">
        <v>1.6888603455259565</v>
      </c>
      <c r="K12" s="94">
        <v>2.19</v>
      </c>
      <c r="L12" s="50">
        <v>2.26886588348852</v>
      </c>
      <c r="M12" s="50">
        <v>1.8225073772662099</v>
      </c>
      <c r="N12" s="50">
        <v>1.5802667630698199</v>
      </c>
      <c r="O12" s="50">
        <v>1.82</v>
      </c>
      <c r="P12" s="95">
        <v>1.63</v>
      </c>
      <c r="Q12" s="95">
        <v>2.0299999999999998</v>
      </c>
      <c r="R12" s="95">
        <v>1.95</v>
      </c>
      <c r="S12" s="95">
        <v>1.79</v>
      </c>
      <c r="T12" s="95">
        <v>1.62</v>
      </c>
      <c r="U12" s="95">
        <v>1.62</v>
      </c>
      <c r="V12" s="95">
        <v>1.7</v>
      </c>
      <c r="W12" s="95">
        <v>1.71</v>
      </c>
      <c r="X12" s="96">
        <v>1.76</v>
      </c>
      <c r="Y12" s="96">
        <v>1.92</v>
      </c>
      <c r="Z12" s="96">
        <v>1.68</v>
      </c>
      <c r="AA12" s="96">
        <v>1.86</v>
      </c>
      <c r="AB12" s="96">
        <v>1.95</v>
      </c>
      <c r="AC12" s="96">
        <v>1.76</v>
      </c>
      <c r="AD12" s="96">
        <v>1.84</v>
      </c>
      <c r="AE12" s="96">
        <v>1.78</v>
      </c>
      <c r="AF12" s="96">
        <v>1.73</v>
      </c>
      <c r="AG12" s="96">
        <v>1.88</v>
      </c>
      <c r="AH12" s="96">
        <v>1.67</v>
      </c>
      <c r="AI12" s="96">
        <v>1.62</v>
      </c>
    </row>
    <row r="13" spans="1:35" s="85" customFormat="1" ht="20.25" customHeight="1" x14ac:dyDescent="0.2">
      <c r="A13" s="92">
        <v>8</v>
      </c>
      <c r="B13" s="92" t="s">
        <v>49</v>
      </c>
      <c r="C13" s="93">
        <v>3.5937417130734555</v>
      </c>
      <c r="D13" s="50">
        <v>3.66</v>
      </c>
      <c r="E13" s="50">
        <v>3.97</v>
      </c>
      <c r="F13" s="50">
        <v>3.15</v>
      </c>
      <c r="G13" s="50">
        <v>3.16</v>
      </c>
      <c r="H13" s="94">
        <v>3.5326766393352833</v>
      </c>
      <c r="I13" s="94">
        <v>3.8399538378750062</v>
      </c>
      <c r="J13" s="94">
        <v>4.0446491007358567</v>
      </c>
      <c r="K13" s="94">
        <v>4.1134822293759168</v>
      </c>
      <c r="L13" s="50">
        <v>4.2211022495427004</v>
      </c>
      <c r="M13" s="50">
        <v>4.2790895815212799</v>
      </c>
      <c r="N13" s="50">
        <v>4.2619381845607496</v>
      </c>
      <c r="O13" s="50">
        <v>4.0055795306736099</v>
      </c>
      <c r="P13" s="95">
        <v>3.73</v>
      </c>
      <c r="Q13" s="95">
        <v>3.85</v>
      </c>
      <c r="R13" s="95">
        <v>3.79</v>
      </c>
      <c r="S13" s="95">
        <v>3.82</v>
      </c>
      <c r="T13" s="95">
        <v>3.7</v>
      </c>
      <c r="U13" s="95">
        <v>3.72</v>
      </c>
      <c r="V13" s="95">
        <v>3.73</v>
      </c>
      <c r="W13" s="95">
        <v>3.93</v>
      </c>
      <c r="X13" s="96">
        <v>3.91</v>
      </c>
      <c r="Y13" s="96">
        <v>3.82</v>
      </c>
      <c r="Z13" s="96">
        <v>3.75</v>
      </c>
      <c r="AA13" s="96">
        <v>3.65</v>
      </c>
      <c r="AB13" s="96">
        <v>3.49</v>
      </c>
      <c r="AC13" s="96">
        <v>3.12</v>
      </c>
      <c r="AD13" s="96">
        <v>2.89</v>
      </c>
      <c r="AE13" s="96">
        <v>3.27</v>
      </c>
      <c r="AF13" s="96">
        <v>2.88</v>
      </c>
      <c r="AG13" s="96">
        <v>2.72</v>
      </c>
      <c r="AH13" s="96">
        <v>2.74</v>
      </c>
      <c r="AI13" s="96">
        <v>2.82</v>
      </c>
    </row>
    <row r="14" spans="1:35" s="85" customFormat="1" ht="20.25" customHeight="1" x14ac:dyDescent="0.2">
      <c r="A14" s="92">
        <v>9</v>
      </c>
      <c r="B14" s="92" t="s">
        <v>50</v>
      </c>
      <c r="C14" s="93">
        <v>2.1982360000000001</v>
      </c>
      <c r="D14" s="50">
        <v>2.08</v>
      </c>
      <c r="E14" s="50">
        <v>2.16</v>
      </c>
      <c r="F14" s="50">
        <v>1.96</v>
      </c>
      <c r="G14" s="50">
        <v>2.54</v>
      </c>
      <c r="H14" s="94">
        <v>2.27</v>
      </c>
      <c r="I14" s="94">
        <v>2.5751637427962799</v>
      </c>
      <c r="J14" s="94">
        <v>2.4157275029313605</v>
      </c>
      <c r="K14" s="94">
        <v>2.6359705344221598</v>
      </c>
      <c r="L14" s="50">
        <v>2.5109850071771</v>
      </c>
      <c r="M14" s="50">
        <v>2.1505244394527199</v>
      </c>
      <c r="N14" s="50">
        <v>2.21783520125806</v>
      </c>
      <c r="O14" s="50">
        <v>2.1979812496780999</v>
      </c>
      <c r="P14" s="95">
        <v>2.2799999999999998</v>
      </c>
      <c r="Q14" s="95">
        <v>2.2400000000000002</v>
      </c>
      <c r="R14" s="95">
        <v>2.2200000000000002</v>
      </c>
      <c r="S14" s="95">
        <v>2.19</v>
      </c>
      <c r="T14" s="95">
        <v>2.222448977777709</v>
      </c>
      <c r="U14" s="95">
        <v>2.4455913281336037</v>
      </c>
      <c r="V14" s="95">
        <v>2.3717477414788042</v>
      </c>
      <c r="W14" s="95">
        <v>2.2932110018657634</v>
      </c>
      <c r="X14" s="96">
        <v>2.14</v>
      </c>
      <c r="Y14" s="96">
        <v>2.11</v>
      </c>
      <c r="Z14" s="96">
        <v>2.2400000000000002</v>
      </c>
      <c r="AA14" s="96">
        <v>2.3199999999999998</v>
      </c>
      <c r="AB14" s="96">
        <v>2.39</v>
      </c>
      <c r="AC14" s="96">
        <v>2.16</v>
      </c>
      <c r="AD14" s="96">
        <v>2.19</v>
      </c>
      <c r="AE14" s="96">
        <v>2.15</v>
      </c>
      <c r="AF14" s="96">
        <v>1.84</v>
      </c>
      <c r="AG14" s="96">
        <v>2.06</v>
      </c>
      <c r="AH14" s="96">
        <v>1.9</v>
      </c>
      <c r="AI14" s="96">
        <v>2.11</v>
      </c>
    </row>
    <row r="15" spans="1:35" s="85" customFormat="1" ht="20.25" customHeight="1" x14ac:dyDescent="0.2">
      <c r="A15" s="92">
        <v>10</v>
      </c>
      <c r="B15" s="92" t="s">
        <v>67</v>
      </c>
      <c r="C15" s="93">
        <v>2.3867860839821775</v>
      </c>
      <c r="D15" s="50">
        <v>2.2400000000000002</v>
      </c>
      <c r="E15" s="50">
        <v>2.77</v>
      </c>
      <c r="F15" s="50">
        <v>2.69</v>
      </c>
      <c r="G15" s="50">
        <v>2.9</v>
      </c>
      <c r="H15" s="94">
        <v>2.7414205871164334</v>
      </c>
      <c r="I15" s="94">
        <v>2.5227538512103709</v>
      </c>
      <c r="J15" s="94">
        <v>2.4170997416204116</v>
      </c>
      <c r="K15" s="94">
        <v>2.6502830682877558</v>
      </c>
      <c r="L15" s="50">
        <v>2.5196482693000202</v>
      </c>
      <c r="M15" s="50">
        <v>2.4033461097857902</v>
      </c>
      <c r="N15" s="50">
        <v>2.1889120722193498</v>
      </c>
      <c r="O15" s="50">
        <v>2.52</v>
      </c>
      <c r="P15" s="95">
        <v>2.27</v>
      </c>
      <c r="Q15" s="95">
        <v>2.11</v>
      </c>
      <c r="R15" s="95">
        <v>2.0099999999999998</v>
      </c>
      <c r="S15" s="95">
        <v>2.0699999999999998</v>
      </c>
      <c r="T15" s="95">
        <v>1.93</v>
      </c>
      <c r="U15" s="95">
        <v>1.8</v>
      </c>
      <c r="V15" s="95">
        <v>1.86</v>
      </c>
      <c r="W15" s="95">
        <v>2.08</v>
      </c>
      <c r="X15" s="96">
        <v>1.97</v>
      </c>
      <c r="Y15" s="96">
        <v>1.9</v>
      </c>
      <c r="Z15" s="96">
        <v>1.8</v>
      </c>
      <c r="AA15" s="96">
        <v>2.1</v>
      </c>
      <c r="AB15" s="96">
        <v>2.13</v>
      </c>
      <c r="AC15" s="96">
        <v>2.16</v>
      </c>
      <c r="AD15" s="96">
        <v>2.17</v>
      </c>
      <c r="AE15" s="96">
        <v>2.2400000000000002</v>
      </c>
      <c r="AF15" s="96">
        <v>2.19</v>
      </c>
      <c r="AG15" s="96">
        <v>2.0699999999999998</v>
      </c>
      <c r="AH15" s="96">
        <v>2.02</v>
      </c>
      <c r="AI15" s="96">
        <v>2.17</v>
      </c>
    </row>
    <row r="16" spans="1:35" s="85" customFormat="1" ht="20.25" customHeight="1" x14ac:dyDescent="0.2">
      <c r="A16" s="92">
        <v>11</v>
      </c>
      <c r="B16" s="92" t="s">
        <v>74</v>
      </c>
      <c r="C16" s="93">
        <v>3.1800569887677184</v>
      </c>
      <c r="D16" s="50">
        <v>3.12</v>
      </c>
      <c r="E16" s="50">
        <v>2.98</v>
      </c>
      <c r="F16" s="50">
        <v>2.86</v>
      </c>
      <c r="G16" s="50">
        <v>2.91</v>
      </c>
      <c r="H16" s="94">
        <v>2.7324643199021246</v>
      </c>
      <c r="I16" s="94">
        <v>2.5778116193342671</v>
      </c>
      <c r="J16" s="94">
        <v>2.3461003314985289</v>
      </c>
      <c r="K16" s="94">
        <v>2.0313156744351462</v>
      </c>
      <c r="L16" s="50">
        <v>1.7092248718862</v>
      </c>
      <c r="M16" s="50">
        <v>1.8054331027939401</v>
      </c>
      <c r="N16" s="50">
        <v>1.7131581334339301</v>
      </c>
      <c r="O16" s="50">
        <v>1.61</v>
      </c>
      <c r="P16" s="95">
        <v>2.0299999999999998</v>
      </c>
      <c r="Q16" s="95">
        <v>2.38</v>
      </c>
      <c r="R16" s="95">
        <v>1.71</v>
      </c>
      <c r="S16" s="95">
        <v>2.09</v>
      </c>
      <c r="T16" s="95">
        <v>1.94</v>
      </c>
      <c r="U16" s="95">
        <v>1.64</v>
      </c>
      <c r="V16" s="95">
        <v>1.56</v>
      </c>
      <c r="W16" s="95">
        <v>1.62</v>
      </c>
      <c r="X16" s="96">
        <v>1.56</v>
      </c>
      <c r="Y16" s="96">
        <v>1.54</v>
      </c>
      <c r="Z16" s="96">
        <v>1.66</v>
      </c>
      <c r="AA16" s="96">
        <v>1.59</v>
      </c>
      <c r="AB16" s="96">
        <v>1.72</v>
      </c>
      <c r="AC16" s="96">
        <v>1.56</v>
      </c>
      <c r="AD16" s="96">
        <v>1.6</v>
      </c>
      <c r="AE16" s="96">
        <v>2.0299999999999998</v>
      </c>
      <c r="AF16" s="96">
        <v>1.84</v>
      </c>
      <c r="AG16" s="96">
        <v>1.53</v>
      </c>
      <c r="AH16" s="96">
        <v>1.5</v>
      </c>
      <c r="AI16" s="96">
        <v>1.83</v>
      </c>
    </row>
    <row r="17" spans="1:35" s="85" customFormat="1" ht="20.25" customHeight="1" x14ac:dyDescent="0.2">
      <c r="A17" s="92">
        <v>12</v>
      </c>
      <c r="B17" s="92" t="s">
        <v>710</v>
      </c>
      <c r="C17" s="93">
        <v>1.9390097573226428</v>
      </c>
      <c r="D17" s="50">
        <v>1.92</v>
      </c>
      <c r="E17" s="50">
        <v>2.04</v>
      </c>
      <c r="F17" s="50">
        <v>1.87</v>
      </c>
      <c r="G17" s="50">
        <v>1.96</v>
      </c>
      <c r="H17" s="94">
        <v>2.0814851300844084</v>
      </c>
      <c r="I17" s="94">
        <v>2.0425679249563427</v>
      </c>
      <c r="J17" s="94">
        <v>1.947008670427711</v>
      </c>
      <c r="K17" s="94">
        <v>1.9836024137590358</v>
      </c>
      <c r="L17" s="50">
        <v>2.0374658003544401</v>
      </c>
      <c r="M17" s="50">
        <v>2.0864547415324401</v>
      </c>
      <c r="N17" s="50">
        <v>1.94908937706269</v>
      </c>
      <c r="O17" s="50">
        <v>1.9160343232847099</v>
      </c>
      <c r="P17" s="95">
        <v>1.98</v>
      </c>
      <c r="Q17" s="95">
        <v>2.0099999999999998</v>
      </c>
      <c r="R17" s="95">
        <v>1.91</v>
      </c>
      <c r="S17" s="95">
        <v>1.92</v>
      </c>
      <c r="T17" s="95">
        <v>1.97</v>
      </c>
      <c r="U17" s="95">
        <v>1.93</v>
      </c>
      <c r="V17" s="95">
        <v>1.91</v>
      </c>
      <c r="W17" s="95">
        <v>1.88</v>
      </c>
      <c r="X17" s="96">
        <v>1.93</v>
      </c>
      <c r="Y17" s="96">
        <v>1.92</v>
      </c>
      <c r="Z17" s="96">
        <v>1.95</v>
      </c>
      <c r="AA17" s="96">
        <v>1.84</v>
      </c>
      <c r="AB17" s="96">
        <v>1.9</v>
      </c>
      <c r="AC17" s="96">
        <v>2.0299999999999998</v>
      </c>
      <c r="AD17" s="96">
        <v>2.02</v>
      </c>
      <c r="AE17" s="96">
        <v>2.0099999999999998</v>
      </c>
      <c r="AF17" s="96">
        <v>2.0299999999999998</v>
      </c>
      <c r="AG17" s="96">
        <v>1.9</v>
      </c>
      <c r="AH17" s="96">
        <v>1.9</v>
      </c>
      <c r="AI17" s="96">
        <v>1.76</v>
      </c>
    </row>
    <row r="18" spans="1:35" s="85" customFormat="1" ht="20.25" customHeight="1" x14ac:dyDescent="0.2">
      <c r="A18" s="92">
        <v>13</v>
      </c>
      <c r="B18" s="92" t="s">
        <v>51</v>
      </c>
      <c r="C18" s="93">
        <v>3.7233153332158286</v>
      </c>
      <c r="D18" s="50">
        <v>3.84</v>
      </c>
      <c r="E18" s="50">
        <v>3.57</v>
      </c>
      <c r="F18" s="50">
        <v>3.6960000000000002</v>
      </c>
      <c r="G18" s="50">
        <v>3.37</v>
      </c>
      <c r="H18" s="94">
        <v>3.404310096955907</v>
      </c>
      <c r="I18" s="94">
        <v>3.2823751028830928</v>
      </c>
      <c r="J18" s="94">
        <v>3.1969086329619194</v>
      </c>
      <c r="K18" s="94">
        <v>3.2</v>
      </c>
      <c r="L18" s="50">
        <v>3.20484165176719</v>
      </c>
      <c r="M18" s="50">
        <v>3.0586732892835302</v>
      </c>
      <c r="N18" s="50">
        <v>2.9432160824620501</v>
      </c>
      <c r="O18" s="50">
        <v>2.80712640328399</v>
      </c>
      <c r="P18" s="95">
        <v>2.89</v>
      </c>
      <c r="Q18" s="95">
        <v>2.76</v>
      </c>
      <c r="R18" s="95">
        <v>2.52</v>
      </c>
      <c r="S18" s="95">
        <v>2.52</v>
      </c>
      <c r="T18" s="95">
        <v>2.3456000000000001</v>
      </c>
      <c r="U18" s="95">
        <v>2.3426</v>
      </c>
      <c r="V18" s="95">
        <v>2.2433999999999998</v>
      </c>
      <c r="W18" s="95">
        <v>2.149</v>
      </c>
      <c r="X18" s="96">
        <v>2.1667999999999998</v>
      </c>
      <c r="Y18" s="96">
        <v>2.1059999999999999</v>
      </c>
      <c r="Z18" s="96">
        <v>2.0714999999999999</v>
      </c>
      <c r="AA18" s="96">
        <v>1.9409000000000001</v>
      </c>
      <c r="AB18" s="96">
        <v>2.0510000000000002</v>
      </c>
      <c r="AC18" s="96">
        <v>2.0550000000000002</v>
      </c>
      <c r="AD18" s="96">
        <v>2.2606999999999999</v>
      </c>
      <c r="AE18" s="96">
        <v>2.1678999999999999</v>
      </c>
      <c r="AF18" s="96">
        <v>1.94</v>
      </c>
      <c r="AG18" s="96">
        <v>2</v>
      </c>
      <c r="AH18" s="96">
        <v>2.02</v>
      </c>
      <c r="AI18" s="96">
        <v>2.04</v>
      </c>
    </row>
    <row r="19" spans="1:35" s="85" customFormat="1" ht="20.25" customHeight="1" x14ac:dyDescent="0.2">
      <c r="A19" s="92">
        <v>14</v>
      </c>
      <c r="B19" s="92" t="s">
        <v>52</v>
      </c>
      <c r="C19" s="93">
        <v>2.4728903913665321</v>
      </c>
      <c r="D19" s="50">
        <v>2.3199999999999998</v>
      </c>
      <c r="E19" s="50">
        <v>2.1800000000000002</v>
      </c>
      <c r="F19" s="50">
        <v>2.12</v>
      </c>
      <c r="G19" s="50">
        <v>2.0299999999999998</v>
      </c>
      <c r="H19" s="94">
        <v>1.6329803094802895</v>
      </c>
      <c r="I19" s="94">
        <v>1.5814101017413278</v>
      </c>
      <c r="J19" s="94">
        <v>2.1648124877406727</v>
      </c>
      <c r="K19" s="94">
        <v>2.1745011152124065</v>
      </c>
      <c r="L19" s="50">
        <v>2.07668428957165</v>
      </c>
      <c r="M19" s="50">
        <v>1.9058619748264001</v>
      </c>
      <c r="N19" s="50">
        <v>1.85553489756456</v>
      </c>
      <c r="O19" s="50">
        <v>1.84010525090382</v>
      </c>
      <c r="P19" s="95">
        <v>1.83</v>
      </c>
      <c r="Q19" s="95">
        <v>1.73</v>
      </c>
      <c r="R19" s="95">
        <v>1.68</v>
      </c>
      <c r="S19" s="95">
        <v>2.0699999999999998</v>
      </c>
      <c r="T19" s="95">
        <v>1.97</v>
      </c>
      <c r="U19" s="95">
        <v>1.73</v>
      </c>
      <c r="V19" s="95">
        <v>1.68</v>
      </c>
      <c r="W19" s="95">
        <v>1.74</v>
      </c>
      <c r="X19" s="96">
        <v>1.79</v>
      </c>
      <c r="Y19" s="96">
        <v>1.81</v>
      </c>
      <c r="Z19" s="96">
        <v>1.82</v>
      </c>
      <c r="AA19" s="96">
        <v>1.72</v>
      </c>
      <c r="AB19" s="96">
        <v>1.802</v>
      </c>
      <c r="AC19" s="96">
        <v>1.7809999999999999</v>
      </c>
      <c r="AD19" s="96">
        <v>1.6719999999999999</v>
      </c>
      <c r="AE19" s="96">
        <v>1.8129999999999999</v>
      </c>
      <c r="AF19" s="96">
        <v>1.76</v>
      </c>
      <c r="AG19" s="96">
        <v>1.6</v>
      </c>
      <c r="AH19" s="96">
        <v>1.61</v>
      </c>
      <c r="AI19" s="96">
        <v>1.65</v>
      </c>
    </row>
    <row r="20" spans="1:35" s="85" customFormat="1" ht="20.25" customHeight="1" x14ac:dyDescent="0.2">
      <c r="A20" s="92">
        <v>15</v>
      </c>
      <c r="B20" s="92" t="s">
        <v>78</v>
      </c>
      <c r="C20" s="93">
        <v>3.0197487996093644</v>
      </c>
      <c r="D20" s="79">
        <v>3.06</v>
      </c>
      <c r="E20" s="79">
        <v>2.98</v>
      </c>
      <c r="F20" s="79">
        <v>3.01</v>
      </c>
      <c r="G20" s="79">
        <v>3.13</v>
      </c>
      <c r="H20" s="94">
        <v>3.2116217977479358</v>
      </c>
      <c r="I20" s="94">
        <v>3.1603088465253619</v>
      </c>
      <c r="J20" s="94">
        <v>3.1993814354700039</v>
      </c>
      <c r="K20" s="94">
        <v>3.1052886517037019</v>
      </c>
      <c r="L20" s="50">
        <v>3.1308578498038502</v>
      </c>
      <c r="M20" s="50">
        <v>3.0438385770166301</v>
      </c>
      <c r="N20" s="50">
        <v>3.0633725096765301</v>
      </c>
      <c r="O20" s="50">
        <v>3.0024512556057199</v>
      </c>
      <c r="P20" s="95">
        <v>3.04</v>
      </c>
      <c r="Q20" s="95">
        <v>3.08</v>
      </c>
      <c r="R20" s="95">
        <v>3.08</v>
      </c>
      <c r="S20" s="95">
        <v>3.05</v>
      </c>
      <c r="T20" s="95">
        <v>3.11</v>
      </c>
      <c r="U20" s="95">
        <v>3.1</v>
      </c>
      <c r="V20" s="95">
        <v>3.1</v>
      </c>
      <c r="W20" s="95">
        <v>3.02</v>
      </c>
      <c r="X20" s="96">
        <v>3.02</v>
      </c>
      <c r="Y20" s="96">
        <v>3.06</v>
      </c>
      <c r="Z20" s="96">
        <v>3.04</v>
      </c>
      <c r="AA20" s="96">
        <v>2.9</v>
      </c>
      <c r="AB20" s="96">
        <v>3</v>
      </c>
      <c r="AC20" s="96">
        <v>3</v>
      </c>
      <c r="AD20" s="96">
        <v>3.01</v>
      </c>
      <c r="AE20" s="96">
        <v>2.9</v>
      </c>
      <c r="AF20" s="96">
        <v>2.57</v>
      </c>
      <c r="AG20" s="96">
        <v>2.61</v>
      </c>
      <c r="AH20" s="96">
        <v>2.66</v>
      </c>
      <c r="AI20" s="96">
        <v>2.73</v>
      </c>
    </row>
    <row r="21" spans="1:35" s="85" customFormat="1" ht="20.25" customHeight="1" x14ac:dyDescent="0.2">
      <c r="A21" s="92">
        <v>16</v>
      </c>
      <c r="B21" s="92" t="s">
        <v>53</v>
      </c>
      <c r="C21" s="93">
        <v>4.8499999999999996</v>
      </c>
      <c r="D21" s="50">
        <v>5</v>
      </c>
      <c r="E21" s="50">
        <v>4.87</v>
      </c>
      <c r="F21" s="50">
        <v>4.6900000000000004</v>
      </c>
      <c r="G21" s="50">
        <v>4.25</v>
      </c>
      <c r="H21" s="94">
        <v>4.2662290274310077</v>
      </c>
      <c r="I21" s="94">
        <v>4.010168860455444</v>
      </c>
      <c r="J21" s="94">
        <v>4.0207870234392535</v>
      </c>
      <c r="K21" s="94">
        <v>3.4344206615339621</v>
      </c>
      <c r="L21" s="50">
        <v>3.4685929434048099</v>
      </c>
      <c r="M21" s="50">
        <v>3.4252519483875701</v>
      </c>
      <c r="N21" s="50">
        <v>3.3001824924910301</v>
      </c>
      <c r="O21" s="50">
        <v>3.09</v>
      </c>
      <c r="P21" s="95">
        <v>2.95</v>
      </c>
      <c r="Q21" s="95">
        <v>2.95</v>
      </c>
      <c r="R21" s="95">
        <v>2.8</v>
      </c>
      <c r="S21" s="95">
        <v>2.75</v>
      </c>
      <c r="T21" s="95">
        <v>2.62</v>
      </c>
      <c r="U21" s="95">
        <v>2.61</v>
      </c>
      <c r="V21" s="95">
        <v>2.39</v>
      </c>
      <c r="W21" s="95">
        <v>2.42</v>
      </c>
      <c r="X21" s="96">
        <v>2.25</v>
      </c>
      <c r="Y21" s="96">
        <v>2.2400000000000002</v>
      </c>
      <c r="Z21" s="96">
        <v>2.2000000000000002</v>
      </c>
      <c r="AA21" s="96">
        <v>2.0699999999999998</v>
      </c>
      <c r="AB21" s="96">
        <v>2.12</v>
      </c>
      <c r="AC21" s="96">
        <v>2.0699999999999998</v>
      </c>
      <c r="AD21" s="96">
        <v>2.08</v>
      </c>
      <c r="AE21" s="96">
        <v>2.02</v>
      </c>
      <c r="AF21" s="96">
        <v>1.97</v>
      </c>
      <c r="AG21" s="96">
        <v>2.11</v>
      </c>
      <c r="AH21" s="96">
        <v>2.0699999999999998</v>
      </c>
      <c r="AI21" s="96">
        <v>2.0099999999999998</v>
      </c>
    </row>
    <row r="22" spans="1:35" s="85" customFormat="1" ht="20.25" customHeight="1" x14ac:dyDescent="0.2">
      <c r="A22" s="92">
        <v>17</v>
      </c>
      <c r="B22" s="92" t="s">
        <v>65</v>
      </c>
      <c r="C22" s="93">
        <v>2.2787863637783956</v>
      </c>
      <c r="D22" s="50">
        <v>2.4300000000000002</v>
      </c>
      <c r="E22" s="50">
        <v>2.48</v>
      </c>
      <c r="F22" s="50">
        <v>2.4</v>
      </c>
      <c r="G22" s="50">
        <v>2.19</v>
      </c>
      <c r="H22" s="94">
        <v>2.1796391387384522</v>
      </c>
      <c r="I22" s="94">
        <v>2.182740831771246</v>
      </c>
      <c r="J22" s="94">
        <v>2.1828022946620202</v>
      </c>
      <c r="K22" s="94">
        <v>2.1105384704936712</v>
      </c>
      <c r="L22" s="50">
        <v>2.2088265390536002</v>
      </c>
      <c r="M22" s="50">
        <v>2.10830382733204</v>
      </c>
      <c r="N22" s="50">
        <v>2.14469192289959</v>
      </c>
      <c r="O22" s="50">
        <v>2.0299999999999998</v>
      </c>
      <c r="P22" s="95">
        <v>2.04</v>
      </c>
      <c r="Q22" s="95">
        <v>2.09</v>
      </c>
      <c r="R22" s="95">
        <v>2.06</v>
      </c>
      <c r="S22" s="95">
        <v>2.02</v>
      </c>
      <c r="T22" s="95">
        <v>2.02</v>
      </c>
      <c r="U22" s="95">
        <v>2.0099999999999998</v>
      </c>
      <c r="V22" s="95">
        <v>2</v>
      </c>
      <c r="W22" s="95">
        <v>1.97</v>
      </c>
      <c r="X22" s="96">
        <v>2.0099999999999998</v>
      </c>
      <c r="Y22" s="96">
        <v>1.97</v>
      </c>
      <c r="Z22" s="96">
        <v>1.97</v>
      </c>
      <c r="AA22" s="96">
        <v>1.89</v>
      </c>
      <c r="AB22" s="96">
        <v>2.04</v>
      </c>
      <c r="AC22" s="96">
        <v>1.97</v>
      </c>
      <c r="AD22" s="96">
        <v>1.94</v>
      </c>
      <c r="AE22" s="96">
        <v>1.9</v>
      </c>
      <c r="AF22" s="96">
        <v>1.8</v>
      </c>
      <c r="AG22" s="96">
        <v>1.8</v>
      </c>
      <c r="AH22" s="96">
        <v>1.8</v>
      </c>
      <c r="AI22" s="96">
        <v>2.09</v>
      </c>
    </row>
    <row r="23" spans="1:35" s="85" customFormat="1" ht="20.25" customHeight="1" x14ac:dyDescent="0.2">
      <c r="A23" s="92">
        <v>18</v>
      </c>
      <c r="B23" s="97" t="s">
        <v>81</v>
      </c>
      <c r="C23" s="93">
        <v>5.3746</v>
      </c>
      <c r="D23" s="50">
        <v>12.5</v>
      </c>
      <c r="E23" s="50">
        <v>12.42</v>
      </c>
      <c r="F23" s="50">
        <v>12.56</v>
      </c>
      <c r="G23" s="50">
        <v>12.69</v>
      </c>
      <c r="H23" s="94">
        <v>12.791890125240002</v>
      </c>
      <c r="I23" s="94">
        <v>13.124813819982</v>
      </c>
      <c r="J23" s="94">
        <v>12.148727757100701</v>
      </c>
      <c r="K23" s="94">
        <v>10.311688906151891</v>
      </c>
      <c r="L23" s="50">
        <v>10.1688511792754</v>
      </c>
      <c r="M23" s="50">
        <v>8.9390610091145302</v>
      </c>
      <c r="N23" s="50">
        <v>8.1521665110184998</v>
      </c>
      <c r="O23" s="50">
        <v>7.6828190322858099</v>
      </c>
      <c r="P23" s="95">
        <v>7.13</v>
      </c>
      <c r="Q23" s="95">
        <v>6.76</v>
      </c>
      <c r="R23" s="95">
        <v>6.11</v>
      </c>
      <c r="S23" s="95">
        <v>5.52</v>
      </c>
      <c r="T23" s="95">
        <v>5.33</v>
      </c>
      <c r="U23" s="95">
        <v>4.91</v>
      </c>
      <c r="V23" s="95">
        <v>4.8</v>
      </c>
      <c r="W23" s="95">
        <v>4.5999999999999996</v>
      </c>
      <c r="X23" s="96">
        <v>3.51</v>
      </c>
      <c r="Y23" s="96">
        <v>3.38</v>
      </c>
      <c r="Z23" s="96">
        <v>3.46</v>
      </c>
      <c r="AA23" s="96">
        <v>3.5</v>
      </c>
      <c r="AB23" s="96">
        <v>3.87</v>
      </c>
      <c r="AC23" s="96">
        <v>4.2</v>
      </c>
      <c r="AD23" s="96">
        <v>4.29</v>
      </c>
      <c r="AE23" s="96">
        <v>4.42</v>
      </c>
      <c r="AF23" s="96">
        <v>4.17</v>
      </c>
      <c r="AG23" s="96">
        <v>3.9</v>
      </c>
      <c r="AH23" s="96">
        <v>3.86</v>
      </c>
      <c r="AI23" s="96">
        <v>4.04</v>
      </c>
    </row>
    <row r="24" spans="1:35" s="85" customFormat="1" ht="20.25" customHeight="1" x14ac:dyDescent="0.2">
      <c r="A24" s="92">
        <v>19</v>
      </c>
      <c r="B24" s="92" t="s">
        <v>73</v>
      </c>
      <c r="C24" s="93">
        <v>4.4199274384576173</v>
      </c>
      <c r="D24" s="50">
        <v>4.28</v>
      </c>
      <c r="E24" s="50">
        <v>4.1399999999999997</v>
      </c>
      <c r="F24" s="50">
        <v>4.12</v>
      </c>
      <c r="G24" s="50">
        <v>3.55</v>
      </c>
      <c r="H24" s="94">
        <v>3.6538477823687052</v>
      </c>
      <c r="I24" s="94">
        <v>3.6835553584773479</v>
      </c>
      <c r="J24" s="94">
        <v>3.6200125973896089</v>
      </c>
      <c r="K24" s="94">
        <v>3.0356113839150782</v>
      </c>
      <c r="L24" s="50">
        <v>3.1074831018183402</v>
      </c>
      <c r="M24" s="50">
        <v>3.1390667286893001</v>
      </c>
      <c r="N24" s="50">
        <v>3.1304732830613999</v>
      </c>
      <c r="O24" s="50">
        <v>2.72406089521259</v>
      </c>
      <c r="P24" s="95">
        <v>2.72</v>
      </c>
      <c r="Q24" s="95">
        <v>2.76</v>
      </c>
      <c r="R24" s="95">
        <v>2.75</v>
      </c>
      <c r="S24" s="95">
        <v>2.66</v>
      </c>
      <c r="T24" s="95">
        <v>2.67</v>
      </c>
      <c r="U24" s="95">
        <v>2.81</v>
      </c>
      <c r="V24" s="95">
        <v>2.79</v>
      </c>
      <c r="W24" s="95">
        <v>2.6</v>
      </c>
      <c r="X24" s="96">
        <v>2.66</v>
      </c>
      <c r="Y24" s="96">
        <v>2.62</v>
      </c>
      <c r="Z24" s="96">
        <v>2.5499999999999998</v>
      </c>
      <c r="AA24" s="96">
        <v>1.84</v>
      </c>
      <c r="AB24" s="96">
        <v>2.0699999999999998</v>
      </c>
      <c r="AC24" s="96">
        <v>2.14</v>
      </c>
      <c r="AD24" s="96">
        <v>2.46</v>
      </c>
      <c r="AE24" s="96">
        <v>2.4500000000000002</v>
      </c>
      <c r="AF24" s="96">
        <v>2.35</v>
      </c>
      <c r="AG24" s="96">
        <v>2.34</v>
      </c>
      <c r="AH24" s="96">
        <v>2.2999999999999998</v>
      </c>
      <c r="AI24" s="96">
        <v>2.35</v>
      </c>
    </row>
    <row r="25" spans="1:35" s="85" customFormat="1" ht="20.25" customHeight="1" x14ac:dyDescent="0.2">
      <c r="A25" s="92">
        <v>20</v>
      </c>
      <c r="B25" s="92" t="s">
        <v>54</v>
      </c>
      <c r="C25" s="93">
        <v>6.840904000000001</v>
      </c>
      <c r="D25" s="50">
        <v>6.2</v>
      </c>
      <c r="E25" s="50">
        <v>6.91</v>
      </c>
      <c r="F25" s="50">
        <v>5.65</v>
      </c>
      <c r="G25" s="50">
        <v>7.55</v>
      </c>
      <c r="H25" s="94">
        <v>8.15</v>
      </c>
      <c r="I25" s="94">
        <v>8.0500000000000007</v>
      </c>
      <c r="J25" s="94">
        <v>8.24</v>
      </c>
      <c r="K25" s="94">
        <v>8.0399999999999991</v>
      </c>
      <c r="L25" s="50">
        <v>8.1</v>
      </c>
      <c r="M25" s="50">
        <v>8.19</v>
      </c>
      <c r="N25" s="50">
        <v>8.1199999999999992</v>
      </c>
      <c r="O25" s="50">
        <v>8.1999999999999993</v>
      </c>
      <c r="P25" s="95">
        <v>7.8</v>
      </c>
      <c r="Q25" s="95">
        <v>7.95</v>
      </c>
      <c r="R25" s="95">
        <v>8.35</v>
      </c>
      <c r="S25" s="95">
        <v>9.02</v>
      </c>
      <c r="T25" s="95">
        <v>9.24</v>
      </c>
      <c r="U25" s="95">
        <v>9.42</v>
      </c>
      <c r="V25" s="95">
        <v>9.4700000000000006</v>
      </c>
      <c r="W25" s="95">
        <v>8.44</v>
      </c>
      <c r="X25" s="96">
        <v>8.19</v>
      </c>
      <c r="Y25" s="96">
        <v>7.94</v>
      </c>
      <c r="Z25" s="96">
        <v>8.0299999999999994</v>
      </c>
      <c r="AA25" s="96">
        <v>9.1300000000000008</v>
      </c>
      <c r="AB25" s="96">
        <v>9.33</v>
      </c>
      <c r="AC25" s="96">
        <v>9</v>
      </c>
      <c r="AD25" s="96">
        <v>8.85</v>
      </c>
      <c r="AE25" s="96">
        <v>9.26</v>
      </c>
      <c r="AF25" s="96">
        <v>9.58</v>
      </c>
      <c r="AG25" s="96">
        <v>9.5299999999999994</v>
      </c>
      <c r="AH25" s="96">
        <v>9.23</v>
      </c>
      <c r="AI25" s="96">
        <v>6.75</v>
      </c>
    </row>
    <row r="26" spans="1:35" s="85" customFormat="1" ht="20.25" customHeight="1" x14ac:dyDescent="0.2">
      <c r="A26" s="92">
        <v>21</v>
      </c>
      <c r="B26" s="92" t="s">
        <v>55</v>
      </c>
      <c r="C26" s="93">
        <v>2.2793905189124715</v>
      </c>
      <c r="D26" s="50">
        <v>2.2799999999999998</v>
      </c>
      <c r="E26" s="50">
        <v>2.35</v>
      </c>
      <c r="F26" s="50">
        <v>2.27</v>
      </c>
      <c r="G26" s="50">
        <v>2.16</v>
      </c>
      <c r="H26" s="94">
        <v>2.0993615762274902</v>
      </c>
      <c r="I26" s="94">
        <v>2.1481273780541303</v>
      </c>
      <c r="J26" s="94">
        <v>2.1620876990960514</v>
      </c>
      <c r="K26" s="94">
        <v>2.12</v>
      </c>
      <c r="L26" s="50">
        <v>2.1793081383763901</v>
      </c>
      <c r="M26" s="50">
        <v>2.13920212196911</v>
      </c>
      <c r="N26" s="50">
        <v>2.0870305634631099</v>
      </c>
      <c r="O26" s="50">
        <v>2.03846876367346</v>
      </c>
      <c r="P26" s="95">
        <v>2.11</v>
      </c>
      <c r="Q26" s="95">
        <v>2.09</v>
      </c>
      <c r="R26" s="95">
        <v>2.06</v>
      </c>
      <c r="S26" s="95">
        <v>2.06</v>
      </c>
      <c r="T26" s="95">
        <v>2.14</v>
      </c>
      <c r="U26" s="95">
        <v>2.21</v>
      </c>
      <c r="V26" s="95">
        <v>2.23</v>
      </c>
      <c r="W26" s="95">
        <v>2.13</v>
      </c>
      <c r="X26" s="96">
        <v>2.17</v>
      </c>
      <c r="Y26" s="96">
        <v>2.2000000000000002</v>
      </c>
      <c r="Z26" s="96">
        <v>2.2999999999999998</v>
      </c>
      <c r="AA26" s="96">
        <v>1.95</v>
      </c>
      <c r="AB26" s="96">
        <v>2.39</v>
      </c>
      <c r="AC26" s="96">
        <v>2.4500000000000002</v>
      </c>
      <c r="AD26" s="96">
        <v>2.34</v>
      </c>
      <c r="AE26" s="96">
        <v>2.15</v>
      </c>
      <c r="AF26" s="96">
        <v>2.15</v>
      </c>
      <c r="AG26" s="96">
        <v>2.12</v>
      </c>
      <c r="AH26" s="96">
        <v>2.09</v>
      </c>
      <c r="AI26" s="96">
        <v>2.0499999999999998</v>
      </c>
    </row>
    <row r="27" spans="1:35" s="85" customFormat="1" ht="20.25" customHeight="1" x14ac:dyDescent="0.2">
      <c r="A27" s="92">
        <v>22</v>
      </c>
      <c r="B27" s="92" t="s">
        <v>56</v>
      </c>
      <c r="C27" s="93">
        <v>6.4145641648373886</v>
      </c>
      <c r="D27" s="50">
        <v>6.59</v>
      </c>
      <c r="E27" s="50">
        <v>5.0999999999999996</v>
      </c>
      <c r="F27" s="50">
        <v>5.18</v>
      </c>
      <c r="G27" s="50">
        <v>4.1500000000000004</v>
      </c>
      <c r="H27" s="94">
        <v>3.405224456388499</v>
      </c>
      <c r="I27" s="94">
        <v>3.2859505309808399</v>
      </c>
      <c r="J27" s="94">
        <v>2.9771611718012587</v>
      </c>
      <c r="K27" s="94">
        <v>2.4331397574107658</v>
      </c>
      <c r="L27" s="50">
        <v>2.3408290313250899</v>
      </c>
      <c r="M27" s="50">
        <v>2.3983558979969799</v>
      </c>
      <c r="N27" s="50">
        <v>2.2977486639479401</v>
      </c>
      <c r="O27" s="50">
        <v>2.0299999999999998</v>
      </c>
      <c r="P27" s="95">
        <v>2.2000000000000002</v>
      </c>
      <c r="Q27" s="95">
        <v>2.2999999999999998</v>
      </c>
      <c r="R27" s="95">
        <v>2.11</v>
      </c>
      <c r="S27" s="95">
        <v>2.0299999999999998</v>
      </c>
      <c r="T27" s="95">
        <v>2.0099999999999998</v>
      </c>
      <c r="U27" s="95">
        <v>2.0499999999999998</v>
      </c>
      <c r="V27" s="95">
        <v>2.14</v>
      </c>
      <c r="W27" s="95">
        <v>1.82</v>
      </c>
      <c r="X27" s="96">
        <v>1.95</v>
      </c>
      <c r="Y27" s="96">
        <v>1.93</v>
      </c>
      <c r="Z27" s="96">
        <v>1.86</v>
      </c>
      <c r="AA27" s="96">
        <v>1.78</v>
      </c>
      <c r="AB27" s="96">
        <v>2.09</v>
      </c>
      <c r="AC27" s="96">
        <v>2.1800000000000002</v>
      </c>
      <c r="AD27" s="96">
        <v>1.95</v>
      </c>
      <c r="AE27" s="96">
        <v>1.8</v>
      </c>
      <c r="AF27" s="96">
        <v>2.38</v>
      </c>
      <c r="AG27" s="96">
        <v>2.11</v>
      </c>
      <c r="AH27" s="96">
        <v>2.06</v>
      </c>
      <c r="AI27" s="96">
        <v>2.0499999999999998</v>
      </c>
    </row>
    <row r="28" spans="1:35" s="85" customFormat="1" ht="20.25" customHeight="1" x14ac:dyDescent="0.2">
      <c r="A28" s="92">
        <v>23</v>
      </c>
      <c r="B28" s="92" t="s">
        <v>57</v>
      </c>
      <c r="C28" s="93">
        <v>2.378975629904998</v>
      </c>
      <c r="D28" s="50">
        <v>2.1800000000000002</v>
      </c>
      <c r="E28" s="50">
        <v>2.31</v>
      </c>
      <c r="F28" s="50">
        <v>2.2999999999999998</v>
      </c>
      <c r="G28" s="50">
        <v>2.5099999999999998</v>
      </c>
      <c r="H28" s="94">
        <v>1.7128407726369836</v>
      </c>
      <c r="I28" s="94">
        <v>1.769467154241642</v>
      </c>
      <c r="J28" s="94">
        <v>1.8896514517894307</v>
      </c>
      <c r="K28" s="94">
        <v>1.8593775268719837</v>
      </c>
      <c r="L28" s="50">
        <v>1.91739271557715</v>
      </c>
      <c r="M28" s="50">
        <v>1.92517304327586</v>
      </c>
      <c r="N28" s="50">
        <v>2.0487584719952099</v>
      </c>
      <c r="O28" s="50">
        <v>2.7821991981199599</v>
      </c>
      <c r="P28" s="95">
        <v>2.6</v>
      </c>
      <c r="Q28" s="95">
        <v>2.6</v>
      </c>
      <c r="R28" s="95">
        <v>2.65</v>
      </c>
      <c r="S28" s="95">
        <v>2.78</v>
      </c>
      <c r="T28" s="95">
        <v>2.78</v>
      </c>
      <c r="U28" s="95">
        <v>2.74</v>
      </c>
      <c r="V28" s="95">
        <v>2.9</v>
      </c>
      <c r="W28" s="95">
        <v>2.5299999999999998</v>
      </c>
      <c r="X28" s="96">
        <v>2.65</v>
      </c>
      <c r="Y28" s="96">
        <v>2.6</v>
      </c>
      <c r="Z28" s="96">
        <v>2.6</v>
      </c>
      <c r="AA28" s="96">
        <v>2.4</v>
      </c>
      <c r="AB28" s="96">
        <v>2.5299999999999998</v>
      </c>
      <c r="AC28" s="96">
        <v>2.37</v>
      </c>
      <c r="AD28" s="96">
        <v>2.27</v>
      </c>
      <c r="AE28" s="96">
        <v>2.06</v>
      </c>
      <c r="AF28" s="96">
        <v>2.06</v>
      </c>
      <c r="AG28" s="96">
        <v>1.82</v>
      </c>
      <c r="AH28" s="96">
        <v>1.86</v>
      </c>
      <c r="AI28" s="96">
        <v>2</v>
      </c>
    </row>
    <row r="29" spans="1:35" s="85" customFormat="1" ht="20.25" customHeight="1" x14ac:dyDescent="0.2">
      <c r="A29" s="513">
        <v>24</v>
      </c>
      <c r="B29" s="513" t="s">
        <v>58</v>
      </c>
      <c r="C29" s="514">
        <v>4.0924959538459866</v>
      </c>
      <c r="D29" s="52">
        <v>4.33</v>
      </c>
      <c r="E29" s="52">
        <v>4.58</v>
      </c>
      <c r="F29" s="52">
        <v>4.4000000000000004</v>
      </c>
      <c r="G29" s="52">
        <v>4.17</v>
      </c>
      <c r="H29" s="515">
        <v>3.6206168247407069</v>
      </c>
      <c r="I29" s="515">
        <v>3.6141744525127351</v>
      </c>
      <c r="J29" s="515">
        <v>3.5326063293808176</v>
      </c>
      <c r="K29" s="515">
        <v>3.4758051550799047</v>
      </c>
      <c r="L29" s="52">
        <v>3.4009574736042398</v>
      </c>
      <c r="M29" s="52">
        <v>3.2861420096881102</v>
      </c>
      <c r="N29" s="52">
        <v>3.2181080501813701</v>
      </c>
      <c r="O29" s="52">
        <v>3.1466669011203101</v>
      </c>
      <c r="P29" s="516">
        <v>3.05</v>
      </c>
      <c r="Q29" s="516">
        <v>2.98</v>
      </c>
      <c r="R29" s="516">
        <v>2.95</v>
      </c>
      <c r="S29" s="516">
        <v>2.93</v>
      </c>
      <c r="T29" s="516">
        <v>2.91</v>
      </c>
      <c r="U29" s="516">
        <v>2.68</v>
      </c>
      <c r="V29" s="516">
        <v>2.59</v>
      </c>
      <c r="W29" s="516">
        <v>2.68</v>
      </c>
      <c r="X29" s="517">
        <v>2.2000000000000002</v>
      </c>
      <c r="Y29" s="517">
        <v>2.04</v>
      </c>
      <c r="Z29" s="517">
        <v>1.84</v>
      </c>
      <c r="AA29" s="517">
        <v>2.35</v>
      </c>
      <c r="AB29" s="517">
        <v>2.14</v>
      </c>
      <c r="AC29" s="517">
        <v>1.98</v>
      </c>
      <c r="AD29" s="517">
        <v>2.0499999999999998</v>
      </c>
      <c r="AE29" s="517">
        <v>2.04</v>
      </c>
      <c r="AF29" s="517">
        <v>1.95</v>
      </c>
      <c r="AG29" s="517">
        <v>1.86</v>
      </c>
      <c r="AH29" s="517">
        <v>1.79</v>
      </c>
      <c r="AI29" s="517">
        <v>1.96</v>
      </c>
    </row>
    <row r="30" spans="1:35" s="100" customFormat="1" ht="14.25" customHeight="1" x14ac:dyDescent="0.2">
      <c r="B30" s="1455"/>
      <c r="C30" s="1455"/>
      <c r="D30" s="1455"/>
      <c r="E30" s="1455"/>
      <c r="F30" s="1455"/>
      <c r="G30" s="1455"/>
      <c r="H30" s="1455"/>
      <c r="I30" s="1455"/>
      <c r="J30" s="1455"/>
      <c r="K30" s="1455"/>
    </row>
    <row r="31" spans="1:35" s="85" customFormat="1" ht="14.25" x14ac:dyDescent="0.2"/>
    <row r="32" spans="1:35" s="85" customFormat="1" ht="15" customHeight="1" x14ac:dyDescent="0.2">
      <c r="A32" s="101"/>
      <c r="B32" s="101"/>
    </row>
    <row r="33" spans="1:2" s="85" customFormat="1" ht="14.25" customHeight="1" x14ac:dyDescent="0.2">
      <c r="A33" s="101"/>
      <c r="B33" s="101"/>
    </row>
    <row r="34" spans="1:2" ht="12.75" customHeight="1" x14ac:dyDescent="0.2">
      <c r="A34" s="101"/>
      <c r="B34" s="101"/>
    </row>
  </sheetData>
  <mergeCells count="1">
    <mergeCell ref="B30:K30"/>
  </mergeCells>
  <printOptions horizontalCentered="1" verticalCentered="1"/>
  <pageMargins left="0" right="0.70866141732283505" top="0.2" bottom="0.18" header="0.17" footer="0.16"/>
  <pageSetup paperSize="9" scale="75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8"/>
  <sheetViews>
    <sheetView showGridLines="0" showZeros="0" zoomScaleNormal="100" zoomScaleSheetLayoutView="50" workbookViewId="0">
      <pane xSplit="1" ySplit="4" topLeftCell="B17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46.140625" style="1233" customWidth="1"/>
    <col min="2" max="2" width="11.85546875" style="1233" bestFit="1" customWidth="1"/>
    <col min="3" max="3" width="12.85546875" style="1233" bestFit="1" customWidth="1"/>
    <col min="4" max="4" width="12.42578125" style="1233" bestFit="1" customWidth="1"/>
    <col min="5" max="5" width="12.85546875" style="1233" bestFit="1" customWidth="1"/>
    <col min="6" max="6" width="11.85546875" style="1233" bestFit="1" customWidth="1"/>
    <col min="7" max="7" width="10.28515625" style="1233" bestFit="1" customWidth="1"/>
    <col min="8" max="8" width="9.85546875" style="1233" bestFit="1" customWidth="1"/>
    <col min="9" max="15" width="10.28515625" style="1233" bestFit="1" customWidth="1"/>
    <col min="16" max="18" width="7.5703125" style="1233" customWidth="1"/>
    <col min="19" max="19" width="8.28515625" style="1233" customWidth="1"/>
    <col min="20" max="24" width="11.85546875" style="1233" bestFit="1" customWidth="1"/>
    <col min="25" max="27" width="7.5703125" style="1233" customWidth="1"/>
    <col min="28" max="28" width="8.28515625" style="1233" customWidth="1"/>
    <col min="29" max="29" width="11.85546875" style="1233" bestFit="1" customWidth="1"/>
    <col min="30" max="30" width="12.42578125" style="1233" bestFit="1" customWidth="1"/>
    <col min="31" max="33" width="11.85546875" style="1233" bestFit="1" customWidth="1"/>
    <col min="34" max="36" width="7.5703125" style="1233" customWidth="1"/>
    <col min="37" max="37" width="8.28515625" style="1233" customWidth="1"/>
    <col min="38" max="39" width="12.85546875" style="1233" bestFit="1" customWidth="1"/>
    <col min="40" max="40" width="12.42578125" style="1233" bestFit="1" customWidth="1"/>
    <col min="41" max="42" width="12.85546875" style="1233" bestFit="1" customWidth="1"/>
    <col min="43" max="45" width="8.5703125" style="1233" customWidth="1"/>
    <col min="46" max="46" width="8.28515625" style="1233" customWidth="1"/>
    <col min="47" max="51" width="11.85546875" style="1233" bestFit="1" customWidth="1"/>
    <col min="52" max="54" width="7.5703125" style="1233" customWidth="1"/>
    <col min="55" max="55" width="8.28515625" style="1233" customWidth="1"/>
    <col min="56" max="60" width="11.85546875" style="1233" bestFit="1" customWidth="1"/>
    <col min="61" max="61" width="7.5703125" style="1233" customWidth="1"/>
    <col min="62" max="63" width="7.85546875" style="1233" customWidth="1"/>
    <col min="64" max="64" width="8.28515625" style="1233" customWidth="1"/>
    <col min="65" max="69" width="10.28515625" style="1233" bestFit="1" customWidth="1"/>
    <col min="70" max="72" width="7.5703125" style="1233" customWidth="1"/>
    <col min="73" max="73" width="8.28515625" style="1233" customWidth="1"/>
    <col min="74" max="78" width="11.85546875" style="1233" bestFit="1" customWidth="1"/>
    <col min="79" max="81" width="7.5703125" style="1233" customWidth="1"/>
    <col min="82" max="82" width="8.28515625" style="1233" customWidth="1"/>
    <col min="83" max="83" width="10.28515625" style="1233" bestFit="1" customWidth="1"/>
    <col min="84" max="84" width="11.85546875" style="1233" bestFit="1" customWidth="1"/>
    <col min="85" max="85" width="10.28515625" style="1233" bestFit="1" customWidth="1"/>
    <col min="86" max="87" width="11.85546875" style="1233" bestFit="1" customWidth="1"/>
    <col min="88" max="90" width="7.5703125" style="1233" customWidth="1"/>
    <col min="91" max="91" width="8.28515625" style="1233" customWidth="1"/>
    <col min="92" max="96" width="12.85546875" style="1233" bestFit="1" customWidth="1"/>
    <col min="97" max="97" width="8.5703125" style="1233" customWidth="1"/>
    <col min="98" max="99" width="9.42578125" style="1233" customWidth="1"/>
    <col min="100" max="100" width="8.28515625" style="1233" customWidth="1"/>
    <col min="101" max="105" width="12.85546875" style="1233" bestFit="1" customWidth="1"/>
    <col min="106" max="106" width="8.5703125" style="1233" customWidth="1"/>
    <col min="107" max="108" width="9.140625" style="1233" customWidth="1"/>
    <col min="109" max="109" width="8.28515625" style="1233" customWidth="1"/>
    <col min="110" max="114" width="11.85546875" style="1233" bestFit="1" customWidth="1"/>
    <col min="115" max="117" width="7.5703125" style="1233" customWidth="1"/>
    <col min="118" max="118" width="8.28515625" style="1233" customWidth="1"/>
    <col min="119" max="123" width="11.85546875" style="1233" bestFit="1" customWidth="1"/>
    <col min="124" max="124" width="8.28515625" style="1233" customWidth="1"/>
    <col min="125" max="126" width="8.7109375" style="1233" customWidth="1"/>
    <col min="127" max="127" width="8.28515625" style="1233" customWidth="1"/>
    <col min="128" max="132" width="14" style="1233" bestFit="1" customWidth="1"/>
    <col min="133" max="135" width="9.5703125" style="1233" customWidth="1"/>
    <col min="136" max="136" width="14" style="1233" bestFit="1" customWidth="1"/>
    <col min="137" max="137" width="11.85546875" style="1233" bestFit="1" customWidth="1"/>
    <col min="138" max="141" width="12.85546875" style="1233" bestFit="1" customWidth="1"/>
    <col min="142" max="144" width="8.5703125" style="1233" customWidth="1"/>
    <col min="145" max="145" width="8.28515625" style="1233" customWidth="1"/>
    <col min="146" max="147" width="12.42578125" style="1233" bestFit="1" customWidth="1"/>
    <col min="148" max="150" width="11.85546875" style="1233" bestFit="1" customWidth="1"/>
    <col min="151" max="151" width="7.5703125" style="1233" customWidth="1"/>
    <col min="152" max="153" width="8.140625" style="1233" customWidth="1"/>
    <col min="154" max="154" width="8.28515625" style="1233" customWidth="1"/>
    <col min="155" max="156" width="10.28515625" style="1233" bestFit="1" customWidth="1"/>
    <col min="157" max="159" width="11.85546875" style="1233" bestFit="1" customWidth="1"/>
    <col min="160" max="162" width="7.5703125" style="1233" customWidth="1"/>
    <col min="163" max="163" width="8.28515625" style="1233" customWidth="1"/>
    <col min="164" max="168" width="11.85546875" style="1233" bestFit="1" customWidth="1"/>
    <col min="169" max="169" width="7.5703125" style="1233" customWidth="1"/>
    <col min="170" max="171" width="8.140625" style="1233" customWidth="1"/>
    <col min="172" max="172" width="8.28515625" style="1233" customWidth="1"/>
    <col min="173" max="173" width="10.85546875" style="1233" bestFit="1" customWidth="1"/>
    <col min="174" max="177" width="10.28515625" style="1233" bestFit="1" customWidth="1"/>
    <col min="178" max="180" width="7.5703125" style="1233" customWidth="1"/>
    <col min="181" max="181" width="8.28515625" style="1233" customWidth="1"/>
    <col min="182" max="186" width="12.85546875" style="1233" bestFit="1" customWidth="1"/>
    <col min="187" max="189" width="8.5703125" style="1233" customWidth="1"/>
    <col min="190" max="190" width="8.28515625" style="1233" customWidth="1"/>
    <col min="191" max="191" width="10.28515625" style="1233" bestFit="1" customWidth="1"/>
    <col min="192" max="195" width="11.85546875" style="1233" bestFit="1" customWidth="1"/>
    <col min="196" max="198" width="7.5703125" style="1233" customWidth="1"/>
    <col min="199" max="199" width="8.28515625" style="1233" customWidth="1"/>
    <col min="200" max="204" width="11.85546875" style="1233" bestFit="1" customWidth="1"/>
    <col min="205" max="207" width="7.5703125" style="1233" customWidth="1"/>
    <col min="208" max="208" width="8.28515625" style="1233" customWidth="1"/>
    <col min="209" max="210" width="11.85546875" style="1233" bestFit="1" customWidth="1"/>
    <col min="211" max="211" width="12.42578125" style="1233" bestFit="1" customWidth="1"/>
    <col min="212" max="213" width="11.85546875" style="1233" bestFit="1" customWidth="1"/>
    <col min="214" max="214" width="7.5703125" style="1233" customWidth="1"/>
    <col min="215" max="215" width="8.140625" style="1233" customWidth="1"/>
    <col min="216" max="216" width="8.7109375" style="1233" customWidth="1"/>
    <col min="217" max="217" width="8.28515625" style="1233" customWidth="1"/>
    <col min="218" max="218" width="14" style="1268" bestFit="1" customWidth="1"/>
    <col min="219" max="220" width="14" style="1233" bestFit="1" customWidth="1"/>
    <col min="221" max="221" width="14" style="1268" bestFit="1" customWidth="1"/>
    <col min="222" max="224" width="14" style="1233" bestFit="1" customWidth="1"/>
    <col min="225" max="225" width="12.5703125" style="1233" customWidth="1"/>
    <col min="226" max="226" width="15" style="1233" bestFit="1" customWidth="1"/>
    <col min="227" max="16384" width="9.140625" style="1233"/>
  </cols>
  <sheetData>
    <row r="1" spans="1:226" x14ac:dyDescent="0.2">
      <c r="A1" s="1202" t="s">
        <v>900</v>
      </c>
      <c r="B1" s="1202"/>
      <c r="C1" s="1202"/>
      <c r="D1" s="1202"/>
      <c r="E1" s="1202"/>
      <c r="F1" s="1202"/>
      <c r="G1" s="1202"/>
      <c r="H1" s="1202"/>
      <c r="I1" s="1202"/>
      <c r="J1" s="1202"/>
      <c r="K1" s="1202"/>
      <c r="L1" s="1202"/>
      <c r="M1" s="1202"/>
      <c r="N1" s="1202"/>
      <c r="O1" s="1202"/>
      <c r="P1" s="1202"/>
      <c r="Q1" s="1202"/>
      <c r="R1" s="1202"/>
      <c r="S1" s="1202"/>
      <c r="T1" s="1232"/>
      <c r="U1" s="1232"/>
      <c r="V1" s="1232"/>
      <c r="W1" s="1232"/>
      <c r="X1" s="1232"/>
      <c r="Y1" s="1232"/>
      <c r="Z1" s="1232"/>
      <c r="AA1" s="1232"/>
      <c r="AB1" s="1202"/>
      <c r="AC1" s="1202"/>
      <c r="AD1" s="1202"/>
      <c r="AE1" s="1202"/>
      <c r="AF1" s="1202"/>
      <c r="AG1" s="1202"/>
      <c r="AH1" s="1202"/>
      <c r="AI1" s="1202"/>
      <c r="AJ1" s="1202"/>
      <c r="AK1" s="1202"/>
      <c r="AL1" s="1202"/>
      <c r="AM1" s="1202"/>
      <c r="AN1" s="1202"/>
      <c r="AO1" s="1202"/>
      <c r="AP1" s="1202"/>
      <c r="AQ1" s="1202"/>
      <c r="AR1" s="1202"/>
      <c r="AS1" s="1202"/>
      <c r="AT1" s="1202"/>
      <c r="AU1" s="1202"/>
      <c r="AV1" s="1202"/>
      <c r="AW1" s="1232"/>
      <c r="AX1" s="1232"/>
      <c r="AY1" s="1232"/>
      <c r="AZ1" s="1232"/>
      <c r="BA1" s="1232"/>
      <c r="BB1" s="1232"/>
      <c r="BC1" s="1202"/>
      <c r="BD1" s="1232"/>
      <c r="BE1" s="1232"/>
      <c r="BF1" s="1232"/>
      <c r="BG1" s="1232"/>
      <c r="BH1" s="1232"/>
      <c r="BI1" s="1232"/>
      <c r="BJ1" s="1232"/>
      <c r="BK1" s="1232"/>
      <c r="BL1" s="1202"/>
      <c r="BM1" s="1232"/>
      <c r="BN1" s="1232"/>
      <c r="BO1" s="1232"/>
      <c r="BP1" s="1232"/>
      <c r="BQ1" s="1232"/>
      <c r="BR1" s="1232"/>
      <c r="BS1" s="1232"/>
      <c r="BT1" s="1232"/>
      <c r="BU1" s="1202"/>
      <c r="BV1" s="1232"/>
      <c r="BW1" s="1232"/>
      <c r="BX1" s="1232"/>
      <c r="BY1" s="1232"/>
      <c r="BZ1" s="1232"/>
      <c r="CA1" s="1232"/>
      <c r="CB1" s="1232"/>
      <c r="CC1" s="1232"/>
      <c r="CD1" s="1202"/>
      <c r="CE1" s="1232"/>
      <c r="CF1" s="1232"/>
      <c r="CG1" s="1232"/>
      <c r="CH1" s="1232"/>
      <c r="CI1" s="1232"/>
      <c r="CJ1" s="1232"/>
      <c r="CK1" s="1232"/>
      <c r="CL1" s="1232"/>
      <c r="CM1" s="1202"/>
      <c r="CN1" s="1232"/>
      <c r="CO1" s="1232"/>
      <c r="CP1" s="1232"/>
      <c r="CQ1" s="1232"/>
      <c r="CR1" s="1232"/>
      <c r="CS1" s="1232"/>
      <c r="CT1" s="1232"/>
      <c r="CU1" s="1232"/>
      <c r="CV1" s="1202"/>
      <c r="CW1" s="1232"/>
      <c r="CX1" s="1232"/>
      <c r="CY1" s="1232"/>
      <c r="CZ1" s="1232"/>
      <c r="DA1" s="1232"/>
      <c r="DB1" s="1232"/>
      <c r="DC1" s="1232"/>
      <c r="DD1" s="1232"/>
      <c r="DE1" s="1202"/>
      <c r="DF1" s="1232"/>
      <c r="DG1" s="1232"/>
      <c r="DH1" s="1232"/>
      <c r="DI1" s="1232"/>
      <c r="DJ1" s="1232"/>
      <c r="DK1" s="1232"/>
      <c r="DL1" s="1232"/>
      <c r="DM1" s="1232"/>
      <c r="DN1" s="1202"/>
      <c r="DO1" s="1232"/>
      <c r="DP1" s="1232"/>
      <c r="DQ1" s="1232"/>
      <c r="DR1" s="1232"/>
      <c r="DS1" s="1232"/>
      <c r="DT1" s="1232"/>
      <c r="DU1" s="1232"/>
      <c r="DV1" s="1232"/>
      <c r="DW1" s="1202"/>
      <c r="DX1" s="1232"/>
      <c r="DY1" s="1232"/>
      <c r="DZ1" s="1232"/>
      <c r="EA1" s="1232"/>
      <c r="EB1" s="1232"/>
      <c r="EC1" s="1232"/>
      <c r="ED1" s="1232"/>
      <c r="EE1" s="1232"/>
      <c r="EF1" s="1202"/>
      <c r="EG1" s="1232"/>
      <c r="EH1" s="1232"/>
      <c r="EI1" s="1232"/>
      <c r="EJ1" s="1232"/>
      <c r="EK1" s="1232"/>
      <c r="EL1" s="1232"/>
      <c r="EM1" s="1232"/>
      <c r="EN1" s="1232"/>
      <c r="EO1" s="1202"/>
      <c r="EP1" s="1232"/>
      <c r="EQ1" s="1232"/>
      <c r="ER1" s="1232"/>
      <c r="ES1" s="1232"/>
      <c r="ET1" s="1232"/>
      <c r="EU1" s="1232"/>
      <c r="EV1" s="1232"/>
      <c r="EW1" s="1232"/>
      <c r="EX1" s="1202"/>
      <c r="EY1" s="1232"/>
      <c r="EZ1" s="1232"/>
      <c r="FA1" s="1232"/>
      <c r="FB1" s="1232"/>
      <c r="FC1" s="1232"/>
      <c r="FD1" s="1232"/>
      <c r="FE1" s="1232"/>
      <c r="FF1" s="1232"/>
      <c r="FG1" s="1202"/>
      <c r="FH1" s="1232"/>
      <c r="FI1" s="1232"/>
      <c r="FJ1" s="1232"/>
      <c r="FK1" s="1232"/>
      <c r="FL1" s="1232"/>
      <c r="FM1" s="1232"/>
      <c r="FN1" s="1232"/>
      <c r="FO1" s="1232"/>
      <c r="FP1" s="1202"/>
      <c r="FQ1" s="1232"/>
      <c r="FR1" s="1232"/>
      <c r="FS1" s="1232"/>
      <c r="FT1" s="1232"/>
      <c r="FU1" s="1232"/>
      <c r="FV1" s="1232"/>
      <c r="FW1" s="1232"/>
      <c r="FX1" s="1232"/>
      <c r="FY1" s="1202"/>
      <c r="FZ1" s="1232"/>
      <c r="GA1" s="1232"/>
      <c r="GB1" s="1232"/>
      <c r="GC1" s="1232"/>
      <c r="GD1" s="1232"/>
      <c r="GE1" s="1232"/>
      <c r="GF1" s="1232"/>
      <c r="GG1" s="1232"/>
      <c r="GH1" s="1202"/>
      <c r="GI1" s="1232"/>
      <c r="GJ1" s="1232"/>
      <c r="GK1" s="1232"/>
      <c r="GL1" s="1232"/>
      <c r="GM1" s="1232"/>
      <c r="GN1" s="1232"/>
      <c r="GO1" s="1232"/>
      <c r="GP1" s="1232"/>
      <c r="GQ1" s="1202"/>
      <c r="GR1" s="1232"/>
      <c r="GS1" s="1232"/>
      <c r="GT1" s="1232"/>
      <c r="GU1" s="1232"/>
      <c r="GV1" s="1232"/>
      <c r="GW1" s="1232"/>
      <c r="GX1" s="1232"/>
      <c r="GY1" s="1232"/>
      <c r="GZ1" s="1202"/>
      <c r="HA1" s="1232"/>
      <c r="HB1" s="1232"/>
      <c r="HC1" s="1232"/>
      <c r="HD1" s="1232"/>
      <c r="HE1" s="1232"/>
      <c r="HF1" s="1232"/>
      <c r="HG1" s="1232"/>
      <c r="HH1" s="1232"/>
      <c r="HI1" s="1202"/>
      <c r="HJ1" s="1232"/>
      <c r="HK1" s="1232"/>
      <c r="HL1" s="1232"/>
      <c r="HM1" s="1232"/>
      <c r="HN1" s="1232"/>
      <c r="HR1" s="1202"/>
    </row>
    <row r="2" spans="1:226" x14ac:dyDescent="0.2">
      <c r="A2" s="1461" t="s">
        <v>713</v>
      </c>
      <c r="B2" s="1461"/>
      <c r="C2" s="1461"/>
      <c r="D2" s="1461"/>
      <c r="E2" s="1461"/>
      <c r="F2" s="1461"/>
      <c r="G2" s="1461"/>
      <c r="H2" s="1461"/>
      <c r="I2" s="1461"/>
      <c r="J2" s="1461"/>
      <c r="K2" s="1461"/>
      <c r="L2" s="1461"/>
      <c r="M2" s="1461"/>
      <c r="N2" s="1461"/>
      <c r="O2" s="1461"/>
      <c r="P2" s="1461"/>
      <c r="Q2" s="1461"/>
      <c r="R2" s="1461"/>
      <c r="S2" s="1461"/>
      <c r="T2" s="1461"/>
      <c r="U2" s="1461"/>
      <c r="V2" s="1461"/>
      <c r="W2" s="1461"/>
      <c r="X2" s="1461"/>
      <c r="Y2" s="1461"/>
      <c r="Z2" s="1461"/>
      <c r="AA2" s="1461"/>
      <c r="AB2" s="1461"/>
      <c r="AC2" s="1461"/>
      <c r="AD2" s="1461"/>
      <c r="AE2" s="1461"/>
      <c r="AF2" s="1461"/>
      <c r="AG2" s="1461"/>
      <c r="AH2" s="1461"/>
      <c r="AI2" s="1461"/>
      <c r="AJ2" s="1461"/>
      <c r="AK2" s="1461"/>
      <c r="AL2" s="1461"/>
      <c r="AM2" s="1461"/>
      <c r="AN2" s="1461"/>
      <c r="AO2" s="1461"/>
      <c r="AP2" s="1461"/>
      <c r="AQ2" s="1461"/>
      <c r="AR2" s="1461"/>
      <c r="AS2" s="1461"/>
      <c r="AT2" s="1461"/>
      <c r="AU2" s="1461"/>
      <c r="AV2" s="1461"/>
      <c r="AW2" s="1461"/>
      <c r="AX2" s="1461"/>
      <c r="AY2" s="1461"/>
      <c r="AZ2" s="1461"/>
      <c r="BA2" s="1461"/>
      <c r="BB2" s="1461"/>
      <c r="BC2" s="1461"/>
      <c r="BD2" s="1461"/>
      <c r="BE2" s="1461"/>
      <c r="BF2" s="1461"/>
      <c r="BG2" s="1461"/>
      <c r="BH2" s="1461"/>
      <c r="BI2" s="1461"/>
      <c r="BJ2" s="1461"/>
      <c r="BK2" s="1461"/>
      <c r="BL2" s="1461"/>
      <c r="BM2" s="1461"/>
      <c r="BN2" s="1461"/>
      <c r="BO2" s="1461"/>
      <c r="BP2" s="1461"/>
      <c r="BQ2" s="1461"/>
      <c r="BR2" s="1461"/>
      <c r="BS2" s="1461"/>
      <c r="BT2" s="1461"/>
      <c r="BU2" s="1461"/>
      <c r="BV2" s="1461"/>
      <c r="BW2" s="1461"/>
      <c r="BX2" s="1461"/>
      <c r="BY2" s="1461"/>
      <c r="BZ2" s="1461"/>
      <c r="CA2" s="1461"/>
      <c r="CB2" s="1461"/>
      <c r="CC2" s="1461"/>
      <c r="CD2" s="1461"/>
      <c r="CE2" s="1461"/>
      <c r="CF2" s="1461"/>
      <c r="CG2" s="1461"/>
      <c r="CH2" s="1461"/>
      <c r="CI2" s="1461"/>
      <c r="CJ2" s="1461"/>
      <c r="CK2" s="1461"/>
      <c r="CL2" s="1461"/>
      <c r="CM2" s="1461"/>
      <c r="CN2" s="1461"/>
      <c r="CO2" s="1461"/>
      <c r="CP2" s="1461"/>
      <c r="CQ2" s="1461"/>
      <c r="CR2" s="1461"/>
      <c r="CS2" s="1461"/>
      <c r="CT2" s="1461"/>
      <c r="CU2" s="1461"/>
      <c r="CV2" s="1461"/>
      <c r="CW2" s="1461"/>
      <c r="CX2" s="1461"/>
      <c r="CY2" s="1461"/>
      <c r="CZ2" s="1461"/>
      <c r="DA2" s="1461"/>
      <c r="DB2" s="1461"/>
      <c r="DC2" s="1461"/>
      <c r="DD2" s="1461"/>
      <c r="DE2" s="1461"/>
      <c r="DF2" s="1461"/>
      <c r="DG2" s="1461"/>
      <c r="DH2" s="1461"/>
      <c r="DI2" s="1461"/>
      <c r="DJ2" s="1461"/>
      <c r="DK2" s="1461"/>
      <c r="DL2" s="1461"/>
      <c r="DM2" s="1461"/>
      <c r="DN2" s="1461"/>
      <c r="DO2" s="1461"/>
      <c r="DP2" s="1461"/>
      <c r="DQ2" s="1461"/>
      <c r="DR2" s="1461"/>
      <c r="DS2" s="1461"/>
      <c r="DT2" s="1461"/>
      <c r="DU2" s="1461"/>
      <c r="DV2" s="1461"/>
      <c r="DW2" s="1461"/>
      <c r="DX2" s="1461"/>
      <c r="DY2" s="1461"/>
      <c r="DZ2" s="1461"/>
      <c r="EA2" s="1461"/>
      <c r="EB2" s="1461"/>
      <c r="EC2" s="1461"/>
      <c r="ED2" s="1461"/>
      <c r="EE2" s="1461"/>
      <c r="EF2" s="1461"/>
      <c r="EG2" s="1461"/>
      <c r="EH2" s="1461"/>
      <c r="EI2" s="1461"/>
      <c r="EJ2" s="1461"/>
      <c r="EK2" s="1461"/>
      <c r="EL2" s="1461"/>
      <c r="EM2" s="1461"/>
      <c r="EN2" s="1461"/>
      <c r="EO2" s="1461"/>
      <c r="EP2" s="1461"/>
      <c r="EQ2" s="1461"/>
      <c r="ER2" s="1461"/>
      <c r="ES2" s="1461"/>
      <c r="ET2" s="1461"/>
      <c r="EU2" s="1461"/>
      <c r="EV2" s="1461"/>
      <c r="EW2" s="1461"/>
      <c r="EX2" s="1461"/>
      <c r="EY2" s="1461"/>
      <c r="EZ2" s="1461"/>
      <c r="FA2" s="1461"/>
      <c r="FB2" s="1461"/>
      <c r="FC2" s="1461"/>
      <c r="FD2" s="1461"/>
      <c r="FE2" s="1461"/>
      <c r="FF2" s="1461"/>
      <c r="FG2" s="1461"/>
      <c r="FH2" s="1461"/>
      <c r="FI2" s="1461"/>
      <c r="FJ2" s="1461"/>
      <c r="FK2" s="1461"/>
      <c r="FL2" s="1461"/>
      <c r="FM2" s="1461"/>
      <c r="FN2" s="1461"/>
      <c r="FO2" s="1461"/>
      <c r="FP2" s="1461"/>
      <c r="FQ2" s="1461"/>
      <c r="FR2" s="1461"/>
      <c r="FS2" s="1461"/>
      <c r="FT2" s="1461"/>
      <c r="FU2" s="1461"/>
      <c r="FV2" s="1461"/>
      <c r="FW2" s="1461"/>
      <c r="FX2" s="1461"/>
      <c r="FY2" s="1461"/>
      <c r="FZ2" s="1461"/>
      <c r="GA2" s="1461"/>
      <c r="GB2" s="1461"/>
      <c r="GC2" s="1461"/>
      <c r="GD2" s="1461"/>
      <c r="GE2" s="1461"/>
      <c r="GF2" s="1461"/>
      <c r="GG2" s="1461"/>
      <c r="GH2" s="1461"/>
      <c r="GI2" s="1461"/>
      <c r="GJ2" s="1461"/>
      <c r="GK2" s="1461"/>
      <c r="GL2" s="1461"/>
      <c r="GM2" s="1461"/>
      <c r="GN2" s="1461"/>
      <c r="GO2" s="1461"/>
      <c r="GP2" s="1461"/>
      <c r="GQ2" s="1461"/>
      <c r="GR2" s="1461"/>
      <c r="GS2" s="1461"/>
      <c r="GT2" s="1461"/>
      <c r="GU2" s="1461"/>
      <c r="GV2" s="1461"/>
      <c r="GW2" s="1461"/>
      <c r="GX2" s="1461"/>
      <c r="GY2" s="1461"/>
      <c r="GZ2" s="1461"/>
      <c r="HA2" s="1461"/>
      <c r="HB2" s="1461"/>
      <c r="HC2" s="1461"/>
      <c r="HD2" s="1461"/>
      <c r="HE2" s="1461"/>
      <c r="HF2" s="1461"/>
      <c r="HG2" s="1461"/>
      <c r="HH2" s="1461"/>
      <c r="HI2" s="1461"/>
      <c r="HJ2" s="1461"/>
      <c r="HK2" s="1461"/>
      <c r="HL2" s="1461"/>
      <c r="HM2" s="1461"/>
      <c r="HN2" s="1461"/>
      <c r="HO2" s="1461"/>
      <c r="HP2" s="1461"/>
      <c r="HQ2" s="1461"/>
      <c r="HR2" s="1461"/>
    </row>
    <row r="3" spans="1:226" ht="12.75" customHeight="1" x14ac:dyDescent="0.2">
      <c r="A3" s="1459" t="s">
        <v>237</v>
      </c>
      <c r="B3" s="1456" t="s">
        <v>277</v>
      </c>
      <c r="C3" s="1457"/>
      <c r="D3" s="1457"/>
      <c r="E3" s="1457"/>
      <c r="F3" s="1457"/>
      <c r="G3" s="1457"/>
      <c r="H3" s="1457"/>
      <c r="I3" s="1457"/>
      <c r="J3" s="1458"/>
      <c r="K3" s="1374" t="s">
        <v>362</v>
      </c>
      <c r="L3" s="1375"/>
      <c r="M3" s="1375"/>
      <c r="N3" s="1375"/>
      <c r="O3" s="1375"/>
      <c r="P3" s="1375"/>
      <c r="Q3" s="1375"/>
      <c r="R3" s="1375"/>
      <c r="S3" s="1376"/>
      <c r="T3" s="1456" t="s">
        <v>656</v>
      </c>
      <c r="U3" s="1457"/>
      <c r="V3" s="1457"/>
      <c r="W3" s="1457"/>
      <c r="X3" s="1457"/>
      <c r="Y3" s="1457"/>
      <c r="Z3" s="1457"/>
      <c r="AA3" s="1457"/>
      <c r="AB3" s="1458"/>
      <c r="AC3" s="1456" t="s">
        <v>279</v>
      </c>
      <c r="AD3" s="1457"/>
      <c r="AE3" s="1457"/>
      <c r="AF3" s="1457"/>
      <c r="AG3" s="1457"/>
      <c r="AH3" s="1457"/>
      <c r="AI3" s="1457"/>
      <c r="AJ3" s="1457"/>
      <c r="AK3" s="1458"/>
      <c r="AL3" s="1456" t="s">
        <v>280</v>
      </c>
      <c r="AM3" s="1457"/>
      <c r="AN3" s="1457"/>
      <c r="AO3" s="1457"/>
      <c r="AP3" s="1457"/>
      <c r="AQ3" s="1457"/>
      <c r="AR3" s="1457"/>
      <c r="AS3" s="1457"/>
      <c r="AT3" s="1458"/>
      <c r="AU3" s="1456" t="s">
        <v>281</v>
      </c>
      <c r="AV3" s="1457"/>
      <c r="AW3" s="1457"/>
      <c r="AX3" s="1457"/>
      <c r="AY3" s="1457"/>
      <c r="AZ3" s="1457"/>
      <c r="BA3" s="1457"/>
      <c r="BB3" s="1457"/>
      <c r="BC3" s="1458"/>
      <c r="BD3" s="1374" t="s">
        <v>282</v>
      </c>
      <c r="BE3" s="1375"/>
      <c r="BF3" s="1375"/>
      <c r="BG3" s="1375"/>
      <c r="BH3" s="1375"/>
      <c r="BI3" s="1375"/>
      <c r="BJ3" s="1375"/>
      <c r="BK3" s="1375"/>
      <c r="BL3" s="1376"/>
      <c r="BM3" s="1374" t="s">
        <v>283</v>
      </c>
      <c r="BN3" s="1375"/>
      <c r="BO3" s="1375"/>
      <c r="BP3" s="1375"/>
      <c r="BQ3" s="1375"/>
      <c r="BR3" s="1375"/>
      <c r="BS3" s="1375"/>
      <c r="BT3" s="1375"/>
      <c r="BU3" s="1376"/>
      <c r="BV3" s="1456" t="s">
        <v>284</v>
      </c>
      <c r="BW3" s="1457"/>
      <c r="BX3" s="1457"/>
      <c r="BY3" s="1457"/>
      <c r="BZ3" s="1457"/>
      <c r="CA3" s="1457"/>
      <c r="CB3" s="1457"/>
      <c r="CC3" s="1457"/>
      <c r="CD3" s="1458"/>
      <c r="CE3" s="1385" t="s">
        <v>363</v>
      </c>
      <c r="CF3" s="1386"/>
      <c r="CG3" s="1386"/>
      <c r="CH3" s="1386"/>
      <c r="CI3" s="1386"/>
      <c r="CJ3" s="1386"/>
      <c r="CK3" s="1386"/>
      <c r="CL3" s="1386"/>
      <c r="CM3" s="1387"/>
      <c r="CN3" s="1456" t="s">
        <v>98</v>
      </c>
      <c r="CO3" s="1457"/>
      <c r="CP3" s="1457"/>
      <c r="CQ3" s="1457"/>
      <c r="CR3" s="1457"/>
      <c r="CS3" s="1457"/>
      <c r="CT3" s="1457"/>
      <c r="CU3" s="1457"/>
      <c r="CV3" s="1458"/>
      <c r="CW3" s="1456" t="s">
        <v>286</v>
      </c>
      <c r="CX3" s="1457"/>
      <c r="CY3" s="1457"/>
      <c r="CZ3" s="1457"/>
      <c r="DA3" s="1457"/>
      <c r="DB3" s="1457"/>
      <c r="DC3" s="1457"/>
      <c r="DD3" s="1457"/>
      <c r="DE3" s="1458"/>
      <c r="DF3" s="1463" t="s">
        <v>287</v>
      </c>
      <c r="DG3" s="1464"/>
      <c r="DH3" s="1464"/>
      <c r="DI3" s="1464"/>
      <c r="DJ3" s="1464"/>
      <c r="DK3" s="1464"/>
      <c r="DL3" s="1464"/>
      <c r="DM3" s="1464"/>
      <c r="DN3" s="1465"/>
      <c r="DO3" s="1456" t="s">
        <v>288</v>
      </c>
      <c r="DP3" s="1457"/>
      <c r="DQ3" s="1457"/>
      <c r="DR3" s="1457"/>
      <c r="DS3" s="1457"/>
      <c r="DT3" s="1457"/>
      <c r="DU3" s="1457"/>
      <c r="DV3" s="1457"/>
      <c r="DW3" s="1458"/>
      <c r="DX3" s="1456" t="s">
        <v>112</v>
      </c>
      <c r="DY3" s="1457"/>
      <c r="DZ3" s="1457"/>
      <c r="EA3" s="1457"/>
      <c r="EB3" s="1457"/>
      <c r="EC3" s="1457"/>
      <c r="ED3" s="1457"/>
      <c r="EE3" s="1457"/>
      <c r="EF3" s="1458"/>
      <c r="EG3" s="1456" t="s">
        <v>289</v>
      </c>
      <c r="EH3" s="1457"/>
      <c r="EI3" s="1457"/>
      <c r="EJ3" s="1457"/>
      <c r="EK3" s="1457"/>
      <c r="EL3" s="1457"/>
      <c r="EM3" s="1457"/>
      <c r="EN3" s="1457"/>
      <c r="EO3" s="1458"/>
      <c r="EP3" s="1456" t="s">
        <v>290</v>
      </c>
      <c r="EQ3" s="1457"/>
      <c r="ER3" s="1457"/>
      <c r="ES3" s="1457"/>
      <c r="ET3" s="1457"/>
      <c r="EU3" s="1457"/>
      <c r="EV3" s="1457"/>
      <c r="EW3" s="1457"/>
      <c r="EX3" s="1458"/>
      <c r="EY3" s="1374" t="s">
        <v>291</v>
      </c>
      <c r="EZ3" s="1375"/>
      <c r="FA3" s="1375"/>
      <c r="FB3" s="1375"/>
      <c r="FC3" s="1375"/>
      <c r="FD3" s="1375"/>
      <c r="FE3" s="1375"/>
      <c r="FF3" s="1375"/>
      <c r="FG3" s="1376"/>
      <c r="FH3" s="1456" t="s">
        <v>292</v>
      </c>
      <c r="FI3" s="1457"/>
      <c r="FJ3" s="1457"/>
      <c r="FK3" s="1457"/>
      <c r="FL3" s="1457"/>
      <c r="FM3" s="1457"/>
      <c r="FN3" s="1457"/>
      <c r="FO3" s="1457"/>
      <c r="FP3" s="1458"/>
      <c r="FQ3" s="1456" t="s">
        <v>364</v>
      </c>
      <c r="FR3" s="1457"/>
      <c r="FS3" s="1457"/>
      <c r="FT3" s="1457"/>
      <c r="FU3" s="1457"/>
      <c r="FV3" s="1457"/>
      <c r="FW3" s="1457"/>
      <c r="FX3" s="1457"/>
      <c r="FY3" s="1458"/>
      <c r="FZ3" s="1456" t="s">
        <v>226</v>
      </c>
      <c r="GA3" s="1457"/>
      <c r="GB3" s="1457"/>
      <c r="GC3" s="1457"/>
      <c r="GD3" s="1457"/>
      <c r="GE3" s="1457"/>
      <c r="GF3" s="1457"/>
      <c r="GG3" s="1457"/>
      <c r="GH3" s="1458"/>
      <c r="GI3" s="1463" t="s">
        <v>365</v>
      </c>
      <c r="GJ3" s="1464"/>
      <c r="GK3" s="1464"/>
      <c r="GL3" s="1464"/>
      <c r="GM3" s="1464"/>
      <c r="GN3" s="1464"/>
      <c r="GO3" s="1464"/>
      <c r="GP3" s="1464"/>
      <c r="GQ3" s="1465"/>
      <c r="GR3" s="1374" t="s">
        <v>366</v>
      </c>
      <c r="GS3" s="1375"/>
      <c r="GT3" s="1375"/>
      <c r="GU3" s="1375"/>
      <c r="GV3" s="1375"/>
      <c r="GW3" s="1375"/>
      <c r="GX3" s="1375"/>
      <c r="GY3" s="1375"/>
      <c r="GZ3" s="1376"/>
      <c r="HA3" s="1456" t="s">
        <v>224</v>
      </c>
      <c r="HB3" s="1457"/>
      <c r="HC3" s="1457"/>
      <c r="HD3" s="1457"/>
      <c r="HE3" s="1457"/>
      <c r="HF3" s="1457"/>
      <c r="HG3" s="1457"/>
      <c r="HH3" s="1457"/>
      <c r="HI3" s="1458"/>
      <c r="HJ3" s="1462" t="s">
        <v>123</v>
      </c>
      <c r="HK3" s="1462"/>
      <c r="HL3" s="1462"/>
      <c r="HM3" s="1462"/>
      <c r="HN3" s="1462"/>
      <c r="HO3" s="1462"/>
      <c r="HP3" s="1462"/>
      <c r="HQ3" s="1462"/>
      <c r="HR3" s="1462"/>
    </row>
    <row r="4" spans="1:226" s="1236" customFormat="1" ht="18.75" customHeight="1" x14ac:dyDescent="0.2">
      <c r="A4" s="1460"/>
      <c r="B4" s="1220" t="s">
        <v>83</v>
      </c>
      <c r="C4" s="1220" t="s">
        <v>84</v>
      </c>
      <c r="D4" s="1220" t="s">
        <v>85</v>
      </c>
      <c r="E4" s="1220" t="s">
        <v>86</v>
      </c>
      <c r="F4" s="1220" t="s">
        <v>117</v>
      </c>
      <c r="G4" s="1220" t="s">
        <v>87</v>
      </c>
      <c r="H4" s="1220" t="s">
        <v>88</v>
      </c>
      <c r="I4" s="1220" t="s">
        <v>652</v>
      </c>
      <c r="J4" s="1220" t="s">
        <v>755</v>
      </c>
      <c r="K4" s="1220" t="s">
        <v>83</v>
      </c>
      <c r="L4" s="1220" t="s">
        <v>84</v>
      </c>
      <c r="M4" s="1220" t="s">
        <v>85</v>
      </c>
      <c r="N4" s="1220" t="s">
        <v>86</v>
      </c>
      <c r="O4" s="1220" t="s">
        <v>117</v>
      </c>
      <c r="P4" s="1220" t="s">
        <v>87</v>
      </c>
      <c r="Q4" s="1220" t="s">
        <v>88</v>
      </c>
      <c r="R4" s="1220" t="s">
        <v>652</v>
      </c>
      <c r="S4" s="1220" t="s">
        <v>755</v>
      </c>
      <c r="T4" s="1220" t="s">
        <v>83</v>
      </c>
      <c r="U4" s="1220" t="s">
        <v>84</v>
      </c>
      <c r="V4" s="1220" t="s">
        <v>85</v>
      </c>
      <c r="W4" s="1220" t="s">
        <v>86</v>
      </c>
      <c r="X4" s="1220" t="s">
        <v>117</v>
      </c>
      <c r="Y4" s="1220" t="s">
        <v>87</v>
      </c>
      <c r="Z4" s="1220" t="s">
        <v>88</v>
      </c>
      <c r="AA4" s="1220" t="s">
        <v>652</v>
      </c>
      <c r="AB4" s="1220" t="s">
        <v>755</v>
      </c>
      <c r="AC4" s="1220" t="s">
        <v>83</v>
      </c>
      <c r="AD4" s="1220" t="s">
        <v>84</v>
      </c>
      <c r="AE4" s="1220" t="s">
        <v>85</v>
      </c>
      <c r="AF4" s="1220" t="s">
        <v>86</v>
      </c>
      <c r="AG4" s="1220" t="s">
        <v>117</v>
      </c>
      <c r="AH4" s="1220" t="s">
        <v>87</v>
      </c>
      <c r="AI4" s="1220" t="s">
        <v>88</v>
      </c>
      <c r="AJ4" s="1220" t="s">
        <v>652</v>
      </c>
      <c r="AK4" s="1220" t="s">
        <v>755</v>
      </c>
      <c r="AL4" s="1220" t="s">
        <v>83</v>
      </c>
      <c r="AM4" s="1220" t="s">
        <v>84</v>
      </c>
      <c r="AN4" s="1220" t="s">
        <v>85</v>
      </c>
      <c r="AO4" s="1220" t="s">
        <v>86</v>
      </c>
      <c r="AP4" s="1220" t="s">
        <v>117</v>
      </c>
      <c r="AQ4" s="1220" t="s">
        <v>87</v>
      </c>
      <c r="AR4" s="1220" t="s">
        <v>88</v>
      </c>
      <c r="AS4" s="1220" t="s">
        <v>652</v>
      </c>
      <c r="AT4" s="1220" t="s">
        <v>755</v>
      </c>
      <c r="AU4" s="1220" t="s">
        <v>83</v>
      </c>
      <c r="AV4" s="1220" t="s">
        <v>84</v>
      </c>
      <c r="AW4" s="1220" t="s">
        <v>85</v>
      </c>
      <c r="AX4" s="1220" t="s">
        <v>86</v>
      </c>
      <c r="AY4" s="1220" t="s">
        <v>117</v>
      </c>
      <c r="AZ4" s="1220" t="s">
        <v>87</v>
      </c>
      <c r="BA4" s="1220" t="s">
        <v>88</v>
      </c>
      <c r="BB4" s="1220" t="s">
        <v>652</v>
      </c>
      <c r="BC4" s="1220" t="s">
        <v>755</v>
      </c>
      <c r="BD4" s="1220" t="s">
        <v>83</v>
      </c>
      <c r="BE4" s="1220" t="s">
        <v>84</v>
      </c>
      <c r="BF4" s="1220" t="s">
        <v>85</v>
      </c>
      <c r="BG4" s="1220" t="s">
        <v>86</v>
      </c>
      <c r="BH4" s="1220" t="s">
        <v>117</v>
      </c>
      <c r="BI4" s="1220" t="s">
        <v>87</v>
      </c>
      <c r="BJ4" s="1220" t="s">
        <v>88</v>
      </c>
      <c r="BK4" s="1220" t="s">
        <v>652</v>
      </c>
      <c r="BL4" s="1220" t="s">
        <v>755</v>
      </c>
      <c r="BM4" s="1220" t="s">
        <v>83</v>
      </c>
      <c r="BN4" s="1220" t="s">
        <v>84</v>
      </c>
      <c r="BO4" s="1220" t="s">
        <v>85</v>
      </c>
      <c r="BP4" s="1220" t="s">
        <v>86</v>
      </c>
      <c r="BQ4" s="1220" t="s">
        <v>117</v>
      </c>
      <c r="BR4" s="1220" t="s">
        <v>87</v>
      </c>
      <c r="BS4" s="1220" t="s">
        <v>88</v>
      </c>
      <c r="BT4" s="1220" t="s">
        <v>652</v>
      </c>
      <c r="BU4" s="1220" t="s">
        <v>755</v>
      </c>
      <c r="BV4" s="1220" t="s">
        <v>83</v>
      </c>
      <c r="BW4" s="1220" t="s">
        <v>84</v>
      </c>
      <c r="BX4" s="1220" t="s">
        <v>85</v>
      </c>
      <c r="BY4" s="1220" t="s">
        <v>86</v>
      </c>
      <c r="BZ4" s="1220" t="s">
        <v>117</v>
      </c>
      <c r="CA4" s="1220" t="s">
        <v>87</v>
      </c>
      <c r="CB4" s="1220" t="s">
        <v>88</v>
      </c>
      <c r="CC4" s="1220" t="s">
        <v>652</v>
      </c>
      <c r="CD4" s="1220" t="s">
        <v>755</v>
      </c>
      <c r="CE4" s="1220" t="s">
        <v>83</v>
      </c>
      <c r="CF4" s="1220" t="s">
        <v>84</v>
      </c>
      <c r="CG4" s="1220" t="s">
        <v>85</v>
      </c>
      <c r="CH4" s="1220" t="s">
        <v>86</v>
      </c>
      <c r="CI4" s="1220" t="s">
        <v>117</v>
      </c>
      <c r="CJ4" s="1220" t="s">
        <v>87</v>
      </c>
      <c r="CK4" s="1220" t="s">
        <v>88</v>
      </c>
      <c r="CL4" s="1220" t="s">
        <v>652</v>
      </c>
      <c r="CM4" s="1220" t="s">
        <v>755</v>
      </c>
      <c r="CN4" s="1220" t="s">
        <v>83</v>
      </c>
      <c r="CO4" s="1220" t="s">
        <v>84</v>
      </c>
      <c r="CP4" s="1220" t="s">
        <v>85</v>
      </c>
      <c r="CQ4" s="1220" t="s">
        <v>86</v>
      </c>
      <c r="CR4" s="1220" t="s">
        <v>117</v>
      </c>
      <c r="CS4" s="1220" t="s">
        <v>87</v>
      </c>
      <c r="CT4" s="1220" t="s">
        <v>88</v>
      </c>
      <c r="CU4" s="1220" t="s">
        <v>652</v>
      </c>
      <c r="CV4" s="1220" t="s">
        <v>755</v>
      </c>
      <c r="CW4" s="1220" t="s">
        <v>83</v>
      </c>
      <c r="CX4" s="1220" t="s">
        <v>84</v>
      </c>
      <c r="CY4" s="1220" t="s">
        <v>85</v>
      </c>
      <c r="CZ4" s="1220" t="s">
        <v>86</v>
      </c>
      <c r="DA4" s="1220" t="s">
        <v>117</v>
      </c>
      <c r="DB4" s="1220" t="s">
        <v>87</v>
      </c>
      <c r="DC4" s="1220" t="s">
        <v>88</v>
      </c>
      <c r="DD4" s="1220" t="s">
        <v>652</v>
      </c>
      <c r="DE4" s="1220" t="s">
        <v>755</v>
      </c>
      <c r="DF4" s="1220" t="s">
        <v>83</v>
      </c>
      <c r="DG4" s="1220" t="s">
        <v>84</v>
      </c>
      <c r="DH4" s="1220" t="s">
        <v>85</v>
      </c>
      <c r="DI4" s="1220" t="s">
        <v>86</v>
      </c>
      <c r="DJ4" s="1220" t="s">
        <v>117</v>
      </c>
      <c r="DK4" s="1220" t="s">
        <v>87</v>
      </c>
      <c r="DL4" s="1220" t="s">
        <v>88</v>
      </c>
      <c r="DM4" s="1220" t="s">
        <v>652</v>
      </c>
      <c r="DN4" s="1220" t="s">
        <v>755</v>
      </c>
      <c r="DO4" s="1220" t="s">
        <v>83</v>
      </c>
      <c r="DP4" s="1220" t="s">
        <v>84</v>
      </c>
      <c r="DQ4" s="1220" t="s">
        <v>85</v>
      </c>
      <c r="DR4" s="1220" t="s">
        <v>86</v>
      </c>
      <c r="DS4" s="1220" t="s">
        <v>117</v>
      </c>
      <c r="DT4" s="1220" t="s">
        <v>87</v>
      </c>
      <c r="DU4" s="1220" t="s">
        <v>88</v>
      </c>
      <c r="DV4" s="1220" t="s">
        <v>652</v>
      </c>
      <c r="DW4" s="1220" t="s">
        <v>755</v>
      </c>
      <c r="DX4" s="1220" t="s">
        <v>83</v>
      </c>
      <c r="DY4" s="1220" t="s">
        <v>84</v>
      </c>
      <c r="DZ4" s="1220" t="s">
        <v>85</v>
      </c>
      <c r="EA4" s="1220" t="s">
        <v>86</v>
      </c>
      <c r="EB4" s="1220" t="s">
        <v>117</v>
      </c>
      <c r="EC4" s="1220" t="s">
        <v>87</v>
      </c>
      <c r="ED4" s="1220" t="s">
        <v>88</v>
      </c>
      <c r="EE4" s="1220" t="s">
        <v>652</v>
      </c>
      <c r="EF4" s="1220" t="s">
        <v>755</v>
      </c>
      <c r="EG4" s="1220" t="s">
        <v>83</v>
      </c>
      <c r="EH4" s="1220" t="s">
        <v>84</v>
      </c>
      <c r="EI4" s="1220" t="s">
        <v>85</v>
      </c>
      <c r="EJ4" s="1220" t="s">
        <v>86</v>
      </c>
      <c r="EK4" s="1220" t="s">
        <v>117</v>
      </c>
      <c r="EL4" s="1220" t="s">
        <v>87</v>
      </c>
      <c r="EM4" s="1220" t="s">
        <v>88</v>
      </c>
      <c r="EN4" s="1220" t="s">
        <v>652</v>
      </c>
      <c r="EO4" s="1220" t="s">
        <v>755</v>
      </c>
      <c r="EP4" s="1220" t="s">
        <v>83</v>
      </c>
      <c r="EQ4" s="1220" t="s">
        <v>84</v>
      </c>
      <c r="ER4" s="1220" t="s">
        <v>85</v>
      </c>
      <c r="ES4" s="1220" t="s">
        <v>86</v>
      </c>
      <c r="ET4" s="1220" t="s">
        <v>117</v>
      </c>
      <c r="EU4" s="1220" t="s">
        <v>87</v>
      </c>
      <c r="EV4" s="1220" t="s">
        <v>88</v>
      </c>
      <c r="EW4" s="1220" t="s">
        <v>652</v>
      </c>
      <c r="EX4" s="1220" t="s">
        <v>755</v>
      </c>
      <c r="EY4" s="1220" t="s">
        <v>83</v>
      </c>
      <c r="EZ4" s="1220" t="s">
        <v>84</v>
      </c>
      <c r="FA4" s="1220" t="s">
        <v>85</v>
      </c>
      <c r="FB4" s="1220" t="s">
        <v>86</v>
      </c>
      <c r="FC4" s="1220" t="s">
        <v>117</v>
      </c>
      <c r="FD4" s="1220" t="s">
        <v>87</v>
      </c>
      <c r="FE4" s="1220" t="s">
        <v>88</v>
      </c>
      <c r="FF4" s="1220" t="s">
        <v>652</v>
      </c>
      <c r="FG4" s="1220" t="s">
        <v>755</v>
      </c>
      <c r="FH4" s="1220" t="s">
        <v>83</v>
      </c>
      <c r="FI4" s="1220" t="s">
        <v>84</v>
      </c>
      <c r="FJ4" s="1220" t="s">
        <v>85</v>
      </c>
      <c r="FK4" s="1220" t="s">
        <v>86</v>
      </c>
      <c r="FL4" s="1220" t="s">
        <v>117</v>
      </c>
      <c r="FM4" s="1220" t="s">
        <v>87</v>
      </c>
      <c r="FN4" s="1220" t="s">
        <v>88</v>
      </c>
      <c r="FO4" s="1220" t="s">
        <v>652</v>
      </c>
      <c r="FP4" s="1220" t="s">
        <v>755</v>
      </c>
      <c r="FQ4" s="1220" t="s">
        <v>83</v>
      </c>
      <c r="FR4" s="1220" t="s">
        <v>84</v>
      </c>
      <c r="FS4" s="1220" t="s">
        <v>85</v>
      </c>
      <c r="FT4" s="1220" t="s">
        <v>86</v>
      </c>
      <c r="FU4" s="1220" t="s">
        <v>117</v>
      </c>
      <c r="FV4" s="1220" t="s">
        <v>87</v>
      </c>
      <c r="FW4" s="1220" t="s">
        <v>88</v>
      </c>
      <c r="FX4" s="1220" t="s">
        <v>652</v>
      </c>
      <c r="FY4" s="1220" t="s">
        <v>755</v>
      </c>
      <c r="FZ4" s="1220" t="s">
        <v>83</v>
      </c>
      <c r="GA4" s="1220" t="s">
        <v>84</v>
      </c>
      <c r="GB4" s="1220" t="s">
        <v>85</v>
      </c>
      <c r="GC4" s="1220" t="s">
        <v>86</v>
      </c>
      <c r="GD4" s="1220" t="s">
        <v>117</v>
      </c>
      <c r="GE4" s="1220" t="s">
        <v>87</v>
      </c>
      <c r="GF4" s="1220" t="s">
        <v>88</v>
      </c>
      <c r="GG4" s="1220" t="s">
        <v>652</v>
      </c>
      <c r="GH4" s="1220" t="s">
        <v>755</v>
      </c>
      <c r="GI4" s="1220" t="s">
        <v>83</v>
      </c>
      <c r="GJ4" s="1220" t="s">
        <v>84</v>
      </c>
      <c r="GK4" s="1220" t="s">
        <v>85</v>
      </c>
      <c r="GL4" s="1220" t="s">
        <v>86</v>
      </c>
      <c r="GM4" s="1220" t="s">
        <v>117</v>
      </c>
      <c r="GN4" s="1220" t="s">
        <v>87</v>
      </c>
      <c r="GO4" s="1220" t="s">
        <v>88</v>
      </c>
      <c r="GP4" s="1220" t="s">
        <v>652</v>
      </c>
      <c r="GQ4" s="1220" t="s">
        <v>755</v>
      </c>
      <c r="GR4" s="1220" t="s">
        <v>83</v>
      </c>
      <c r="GS4" s="1220" t="s">
        <v>84</v>
      </c>
      <c r="GT4" s="1220" t="s">
        <v>85</v>
      </c>
      <c r="GU4" s="1220" t="s">
        <v>86</v>
      </c>
      <c r="GV4" s="1220" t="s">
        <v>117</v>
      </c>
      <c r="GW4" s="1220" t="s">
        <v>87</v>
      </c>
      <c r="GX4" s="1220" t="s">
        <v>88</v>
      </c>
      <c r="GY4" s="1220" t="s">
        <v>652</v>
      </c>
      <c r="GZ4" s="1220" t="s">
        <v>755</v>
      </c>
      <c r="HA4" s="1220" t="s">
        <v>83</v>
      </c>
      <c r="HB4" s="1220" t="s">
        <v>84</v>
      </c>
      <c r="HC4" s="1220" t="s">
        <v>85</v>
      </c>
      <c r="HD4" s="1220" t="s">
        <v>86</v>
      </c>
      <c r="HE4" s="1220" t="s">
        <v>117</v>
      </c>
      <c r="HF4" s="1220" t="s">
        <v>87</v>
      </c>
      <c r="HG4" s="1220" t="s">
        <v>88</v>
      </c>
      <c r="HH4" s="1220" t="s">
        <v>652</v>
      </c>
      <c r="HI4" s="1220" t="s">
        <v>755</v>
      </c>
      <c r="HJ4" s="1220" t="s">
        <v>83</v>
      </c>
      <c r="HK4" s="1220" t="s">
        <v>84</v>
      </c>
      <c r="HL4" s="1235" t="s">
        <v>85</v>
      </c>
      <c r="HM4" s="1220" t="s">
        <v>86</v>
      </c>
      <c r="HN4" s="1220" t="s">
        <v>117</v>
      </c>
      <c r="HO4" s="1220" t="s">
        <v>87</v>
      </c>
      <c r="HP4" s="1220" t="s">
        <v>88</v>
      </c>
      <c r="HQ4" s="1220" t="s">
        <v>652</v>
      </c>
      <c r="HR4" s="1220" t="s">
        <v>755</v>
      </c>
    </row>
    <row r="5" spans="1:226" x14ac:dyDescent="0.2">
      <c r="A5" s="1237" t="s">
        <v>367</v>
      </c>
      <c r="B5" s="1237"/>
      <c r="C5" s="1238"/>
      <c r="D5" s="1238"/>
      <c r="E5" s="1238"/>
      <c r="F5" s="1238"/>
      <c r="G5" s="1238"/>
      <c r="H5" s="1238"/>
      <c r="I5" s="1238"/>
      <c r="J5" s="1238"/>
      <c r="K5" s="1238"/>
      <c r="L5" s="1239"/>
      <c r="M5" s="1239"/>
      <c r="N5" s="1239"/>
      <c r="O5" s="1239"/>
      <c r="P5" s="1239"/>
      <c r="Q5" s="1239"/>
      <c r="R5" s="1239"/>
      <c r="S5" s="1238"/>
      <c r="T5" s="1238"/>
      <c r="U5" s="1238"/>
      <c r="V5" s="1238"/>
      <c r="W5" s="1238"/>
      <c r="X5" s="1238"/>
      <c r="Y5" s="1238"/>
      <c r="Z5" s="1238"/>
      <c r="AA5" s="1238"/>
      <c r="AB5" s="1238"/>
      <c r="AC5" s="1239"/>
      <c r="AD5" s="1239"/>
      <c r="AE5" s="1239"/>
      <c r="AF5" s="1239"/>
      <c r="AG5" s="1239"/>
      <c r="AH5" s="1239"/>
      <c r="AI5" s="1239"/>
      <c r="AJ5" s="1239"/>
      <c r="AK5" s="1238"/>
      <c r="AL5" s="1239"/>
      <c r="AM5" s="1239"/>
      <c r="AN5" s="1239"/>
      <c r="AO5" s="1239"/>
      <c r="AP5" s="1239"/>
      <c r="AQ5" s="1239"/>
      <c r="AR5" s="1239"/>
      <c r="AS5" s="1239"/>
      <c r="AT5" s="1238"/>
      <c r="AU5" s="1239"/>
      <c r="AV5" s="1237"/>
      <c r="AW5" s="1237"/>
      <c r="AX5" s="1237"/>
      <c r="AY5" s="1237"/>
      <c r="AZ5" s="1237"/>
      <c r="BA5" s="1237"/>
      <c r="BB5" s="1237"/>
      <c r="BC5" s="1238"/>
      <c r="BD5" s="1238"/>
      <c r="BE5" s="1238"/>
      <c r="BF5" s="1238"/>
      <c r="BG5" s="1238"/>
      <c r="BH5" s="1238"/>
      <c r="BI5" s="1238"/>
      <c r="BJ5" s="1238"/>
      <c r="BK5" s="1238"/>
      <c r="BL5" s="1238"/>
      <c r="BM5" s="1238"/>
      <c r="BN5" s="1240"/>
      <c r="BO5" s="1240"/>
      <c r="BP5" s="1240"/>
      <c r="BQ5" s="1240"/>
      <c r="BR5" s="1240"/>
      <c r="BS5" s="1240"/>
      <c r="BT5" s="1240"/>
      <c r="BU5" s="1238"/>
      <c r="BV5" s="1240"/>
      <c r="BW5" s="1238"/>
      <c r="BX5" s="1238"/>
      <c r="BY5" s="1238"/>
      <c r="BZ5" s="1238"/>
      <c r="CA5" s="1238"/>
      <c r="CB5" s="1238"/>
      <c r="CC5" s="1238"/>
      <c r="CD5" s="1238"/>
      <c r="CE5" s="1238"/>
      <c r="CF5" s="1239"/>
      <c r="CG5" s="1239"/>
      <c r="CH5" s="1239"/>
      <c r="CI5" s="1239"/>
      <c r="CJ5" s="1239"/>
      <c r="CK5" s="1239"/>
      <c r="CL5" s="1239"/>
      <c r="CM5" s="1238"/>
      <c r="CN5" s="1239"/>
      <c r="CO5" s="1238"/>
      <c r="CP5" s="1238"/>
      <c r="CQ5" s="1238"/>
      <c r="CR5" s="1238"/>
      <c r="CS5" s="1238"/>
      <c r="CT5" s="1238"/>
      <c r="CU5" s="1238"/>
      <c r="CV5" s="1238"/>
      <c r="CW5" s="1238"/>
      <c r="CX5" s="1238"/>
      <c r="CY5" s="1238"/>
      <c r="CZ5" s="1238"/>
      <c r="DA5" s="1238"/>
      <c r="DB5" s="1238"/>
      <c r="DC5" s="1238"/>
      <c r="DD5" s="1238"/>
      <c r="DE5" s="1238"/>
      <c r="DF5" s="1238"/>
      <c r="DG5" s="1239"/>
      <c r="DH5" s="1239"/>
      <c r="DI5" s="1239"/>
      <c r="DJ5" s="1239"/>
      <c r="DK5" s="1239"/>
      <c r="DL5" s="1239"/>
      <c r="DM5" s="1239"/>
      <c r="DN5" s="1238"/>
      <c r="DO5" s="1241"/>
      <c r="DP5" s="1239"/>
      <c r="DQ5" s="1239"/>
      <c r="DR5" s="1239"/>
      <c r="DS5" s="1239"/>
      <c r="DT5" s="1239"/>
      <c r="DU5" s="1239"/>
      <c r="DV5" s="1239"/>
      <c r="DW5" s="1238"/>
      <c r="DX5" s="1239"/>
      <c r="DY5" s="1239"/>
      <c r="DZ5" s="1239"/>
      <c r="EA5" s="1239"/>
      <c r="EB5" s="1239"/>
      <c r="EC5" s="1239"/>
      <c r="ED5" s="1239"/>
      <c r="EE5" s="1239"/>
      <c r="EF5" s="1238"/>
      <c r="EG5" s="1239"/>
      <c r="EH5" s="1239"/>
      <c r="EI5" s="1239"/>
      <c r="EJ5" s="1239"/>
      <c r="EK5" s="1239"/>
      <c r="EL5" s="1239"/>
      <c r="EM5" s="1239"/>
      <c r="EN5" s="1239"/>
      <c r="EO5" s="1238"/>
      <c r="EP5" s="1239"/>
      <c r="EQ5" s="1242"/>
      <c r="ER5" s="1242"/>
      <c r="ES5" s="1242"/>
      <c r="ET5" s="1242"/>
      <c r="EU5" s="1242"/>
      <c r="EV5" s="1242"/>
      <c r="EW5" s="1242"/>
      <c r="EX5" s="1238"/>
      <c r="EY5" s="1238"/>
      <c r="EZ5" s="1238"/>
      <c r="FA5" s="1238"/>
      <c r="FB5" s="1238"/>
      <c r="FC5" s="1238"/>
      <c r="FD5" s="1238"/>
      <c r="FE5" s="1238"/>
      <c r="FF5" s="1238"/>
      <c r="FG5" s="1238"/>
      <c r="FH5" s="1242"/>
      <c r="FI5" s="1239"/>
      <c r="FJ5" s="1239"/>
      <c r="FK5" s="1239"/>
      <c r="FL5" s="1239"/>
      <c r="FM5" s="1239"/>
      <c r="FN5" s="1239"/>
      <c r="FO5" s="1239"/>
      <c r="FP5" s="1238"/>
      <c r="FQ5" s="1239"/>
      <c r="FR5" s="1239"/>
      <c r="FS5" s="1239"/>
      <c r="FT5" s="1239"/>
      <c r="FU5" s="1239"/>
      <c r="FV5" s="1239"/>
      <c r="FW5" s="1239"/>
      <c r="FX5" s="1239"/>
      <c r="FY5" s="1238"/>
      <c r="FZ5" s="1239"/>
      <c r="GA5" s="1239"/>
      <c r="GB5" s="1239"/>
      <c r="GC5" s="1239"/>
      <c r="GD5" s="1239"/>
      <c r="GE5" s="1239"/>
      <c r="GF5" s="1239"/>
      <c r="GG5" s="1239"/>
      <c r="GH5" s="1238"/>
      <c r="GI5" s="1239"/>
      <c r="GJ5" s="1238"/>
      <c r="GK5" s="1238"/>
      <c r="GL5" s="1238"/>
      <c r="GM5" s="1238"/>
      <c r="GN5" s="1238"/>
      <c r="GO5" s="1238"/>
      <c r="GP5" s="1238"/>
      <c r="GQ5" s="1238"/>
      <c r="GR5" s="1238"/>
      <c r="GS5" s="1239"/>
      <c r="GT5" s="1239"/>
      <c r="GU5" s="1239"/>
      <c r="GV5" s="1239"/>
      <c r="GW5" s="1239"/>
      <c r="GX5" s="1239"/>
      <c r="GY5" s="1239"/>
      <c r="GZ5" s="1238"/>
      <c r="HA5" s="1239"/>
      <c r="HB5" s="1239"/>
      <c r="HC5" s="1239"/>
      <c r="HD5" s="1239"/>
      <c r="HE5" s="1239"/>
      <c r="HF5" s="1239"/>
      <c r="HG5" s="1239"/>
      <c r="HH5" s="1239"/>
      <c r="HI5" s="1238"/>
      <c r="HJ5" s="1243"/>
      <c r="HK5" s="1244"/>
      <c r="HL5" s="1244"/>
      <c r="HM5" s="1243"/>
      <c r="HN5" s="1244"/>
      <c r="HO5" s="1244"/>
      <c r="HP5" s="1245"/>
      <c r="HQ5" s="1246"/>
      <c r="HR5" s="1238"/>
    </row>
    <row r="6" spans="1:226" x14ac:dyDescent="0.2">
      <c r="A6" s="1247" t="s">
        <v>368</v>
      </c>
      <c r="B6" s="929">
        <v>483305.21</v>
      </c>
      <c r="C6" s="664">
        <v>523322.46</v>
      </c>
      <c r="D6" s="664">
        <v>557971.25</v>
      </c>
      <c r="E6" s="664">
        <v>572395.51</v>
      </c>
      <c r="F6" s="664">
        <v>590300.32999999996</v>
      </c>
      <c r="G6" s="664">
        <v>751126.12</v>
      </c>
      <c r="H6" s="664">
        <v>800997.4</v>
      </c>
      <c r="I6" s="664">
        <v>977522.42</v>
      </c>
      <c r="J6" s="664">
        <v>1214023</v>
      </c>
      <c r="K6" s="929">
        <v>45300.26</v>
      </c>
      <c r="L6" s="664">
        <v>55919.96</v>
      </c>
      <c r="M6" s="664">
        <v>50160.254229999999</v>
      </c>
      <c r="N6" s="664">
        <v>45071.914879999997</v>
      </c>
      <c r="O6" s="664">
        <v>53120.67</v>
      </c>
      <c r="P6" s="664">
        <v>56888.19</v>
      </c>
      <c r="Q6" s="664">
        <v>57573.67</v>
      </c>
      <c r="R6" s="664">
        <v>52607.157119999996</v>
      </c>
      <c r="S6" s="664">
        <v>41646.22</v>
      </c>
      <c r="T6" s="929">
        <v>82624.679999999993</v>
      </c>
      <c r="U6" s="664">
        <v>106962.2</v>
      </c>
      <c r="V6" s="664">
        <v>123966.57067</v>
      </c>
      <c r="W6" s="664">
        <v>156518.63081999999</v>
      </c>
      <c r="X6" s="664">
        <v>178324.07</v>
      </c>
      <c r="Y6" s="664">
        <v>193251.67</v>
      </c>
      <c r="Z6" s="664">
        <v>184251.45</v>
      </c>
      <c r="AA6" s="664">
        <v>195863.74</v>
      </c>
      <c r="AB6" s="664">
        <v>220730.09792999999</v>
      </c>
      <c r="AC6" s="929">
        <v>187809.81</v>
      </c>
      <c r="AD6" s="664">
        <v>179625.13</v>
      </c>
      <c r="AE6" s="664">
        <v>149314.63185999999</v>
      </c>
      <c r="AF6" s="664">
        <v>133650.63157</v>
      </c>
      <c r="AG6" s="664">
        <v>134421.63</v>
      </c>
      <c r="AH6" s="664">
        <v>126493.72</v>
      </c>
      <c r="AI6" s="664">
        <v>119363.74</v>
      </c>
      <c r="AJ6" s="664">
        <v>116525.5</v>
      </c>
      <c r="AK6" s="664">
        <v>126814</v>
      </c>
      <c r="AL6" s="929">
        <v>584313.89</v>
      </c>
      <c r="AM6" s="664">
        <v>601729.93999999994</v>
      </c>
      <c r="AN6" s="664">
        <v>589731.21200000006</v>
      </c>
      <c r="AO6" s="664">
        <v>618332.15587999998</v>
      </c>
      <c r="AP6" s="664">
        <v>757837.46</v>
      </c>
      <c r="AQ6" s="664">
        <v>885716.27</v>
      </c>
      <c r="AR6" s="664">
        <v>975252.77</v>
      </c>
      <c r="AS6" s="664">
        <v>1202484.1399999999</v>
      </c>
      <c r="AT6" s="664">
        <v>1612705.38</v>
      </c>
      <c r="AU6" s="929">
        <v>87265.46</v>
      </c>
      <c r="AV6" s="664">
        <v>105331.7</v>
      </c>
      <c r="AW6" s="664">
        <v>120833.41034</v>
      </c>
      <c r="AX6" s="664">
        <v>139650.20186</v>
      </c>
      <c r="AY6" s="664">
        <v>168439.14</v>
      </c>
      <c r="AZ6" s="664">
        <v>207550.2</v>
      </c>
      <c r="BA6" s="664">
        <v>218725.86</v>
      </c>
      <c r="BB6" s="664">
        <v>228082.16</v>
      </c>
      <c r="BC6" s="664">
        <v>260155.63</v>
      </c>
      <c r="BD6" s="929">
        <v>182342.19</v>
      </c>
      <c r="BE6" s="664">
        <v>165701.56</v>
      </c>
      <c r="BF6" s="664">
        <v>205996.14048</v>
      </c>
      <c r="BG6" s="664">
        <v>229470.53111000001</v>
      </c>
      <c r="BH6" s="664">
        <v>278105.69</v>
      </c>
      <c r="BI6" s="664">
        <v>349074.48</v>
      </c>
      <c r="BJ6" s="664">
        <v>394282.25</v>
      </c>
      <c r="BK6" s="664">
        <v>511602.97</v>
      </c>
      <c r="BL6" s="664">
        <v>588992.27</v>
      </c>
      <c r="BM6" s="929">
        <v>11090.39</v>
      </c>
      <c r="BN6" s="664">
        <v>19308.22</v>
      </c>
      <c r="BO6" s="664">
        <v>31006.597404299999</v>
      </c>
      <c r="BP6" s="664">
        <v>44133.311263399999</v>
      </c>
      <c r="BQ6" s="664">
        <v>63825.96</v>
      </c>
      <c r="BR6" s="664">
        <v>91931.1</v>
      </c>
      <c r="BS6" s="664">
        <v>104848.47</v>
      </c>
      <c r="BT6" s="664">
        <v>124823.84</v>
      </c>
      <c r="BU6" s="664">
        <v>146420.41</v>
      </c>
      <c r="BV6" s="929">
        <v>183067.13</v>
      </c>
      <c r="BW6" s="664">
        <v>202747.51999999999</v>
      </c>
      <c r="BX6" s="664">
        <v>204699.15734000001</v>
      </c>
      <c r="BY6" s="664">
        <v>240857.94735999999</v>
      </c>
      <c r="BZ6" s="664">
        <v>253188.66</v>
      </c>
      <c r="CA6" s="664">
        <v>288619.7</v>
      </c>
      <c r="CB6" s="664">
        <v>321958.56</v>
      </c>
      <c r="CC6" s="664">
        <v>332474.95</v>
      </c>
      <c r="CD6" s="664">
        <v>376796.4</v>
      </c>
      <c r="CE6" s="929">
        <v>63415.73</v>
      </c>
      <c r="CF6" s="664">
        <v>60424.62</v>
      </c>
      <c r="CG6" s="664">
        <v>59249.938536599999</v>
      </c>
      <c r="CH6" s="664">
        <v>73984.718915200006</v>
      </c>
      <c r="CI6" s="664">
        <v>99229.33</v>
      </c>
      <c r="CJ6" s="664">
        <v>124316.47</v>
      </c>
      <c r="CK6" s="664">
        <v>148024.73000000001</v>
      </c>
      <c r="CL6" s="664">
        <v>132219.44</v>
      </c>
      <c r="CM6" s="664">
        <v>143353.63</v>
      </c>
      <c r="CN6" s="929">
        <v>1206290.1000000001</v>
      </c>
      <c r="CO6" s="664">
        <v>1482989.77</v>
      </c>
      <c r="CP6" s="664">
        <v>1631297.77018</v>
      </c>
      <c r="CQ6" s="664">
        <v>1944548.5813899999</v>
      </c>
      <c r="CR6" s="664">
        <v>2356441.33</v>
      </c>
      <c r="CS6" s="664">
        <v>2918602.41</v>
      </c>
      <c r="CT6" s="664">
        <v>3270689.38</v>
      </c>
      <c r="CU6" s="664">
        <v>3858349.33</v>
      </c>
      <c r="CV6" s="664">
        <v>4596282.78</v>
      </c>
      <c r="CW6" s="929">
        <v>1242864.95</v>
      </c>
      <c r="CX6" s="664">
        <v>1530661.75</v>
      </c>
      <c r="CY6" s="664">
        <v>1916439.1012200001</v>
      </c>
      <c r="CZ6" s="664">
        <v>2235400.2086100001</v>
      </c>
      <c r="DA6" s="664">
        <v>2706876.92</v>
      </c>
      <c r="DB6" s="664">
        <v>3092977.42</v>
      </c>
      <c r="DC6" s="664">
        <v>3343070.38</v>
      </c>
      <c r="DD6" s="664">
        <v>3573282.45</v>
      </c>
      <c r="DE6" s="664">
        <v>3745799.35</v>
      </c>
      <c r="DF6" s="929">
        <v>214335.74770000001</v>
      </c>
      <c r="DG6" s="664">
        <v>203410.73980000001</v>
      </c>
      <c r="DH6" s="664">
        <v>196739.99542180001</v>
      </c>
      <c r="DI6" s="664">
        <v>226517.46671770001</v>
      </c>
      <c r="DJ6" s="664">
        <v>230900.95869999999</v>
      </c>
      <c r="DK6" s="664">
        <v>321255.21919999999</v>
      </c>
      <c r="DL6" s="664">
        <v>336043.64289999998</v>
      </c>
      <c r="DM6" s="664">
        <v>405550.22</v>
      </c>
      <c r="DN6" s="664">
        <v>518656.44</v>
      </c>
      <c r="DO6" s="929">
        <v>270079</v>
      </c>
      <c r="DP6" s="664">
        <v>303805.49</v>
      </c>
      <c r="DQ6" s="664">
        <v>397168.19339999999</v>
      </c>
      <c r="DR6" s="664">
        <v>513954.81274999998</v>
      </c>
      <c r="DS6" s="664">
        <v>659867.22</v>
      </c>
      <c r="DT6" s="664">
        <v>816829.03</v>
      </c>
      <c r="DU6" s="664">
        <v>1034007.86</v>
      </c>
      <c r="DV6" s="664">
        <v>1110022.1100000001</v>
      </c>
      <c r="DW6" s="664">
        <v>1301511</v>
      </c>
      <c r="DX6" s="929">
        <v>23694230.07</v>
      </c>
      <c r="DY6" s="664">
        <v>23966765.140000001</v>
      </c>
      <c r="DZ6" s="664">
        <v>26644420.559999999</v>
      </c>
      <c r="EA6" s="664">
        <v>30048735.980000004</v>
      </c>
      <c r="EB6" s="664">
        <v>31822320.559999999</v>
      </c>
      <c r="EC6" s="664">
        <v>33750507.109999999</v>
      </c>
      <c r="ED6" s="664">
        <v>37938959.899999999</v>
      </c>
      <c r="EE6" s="664">
        <v>40328655.479999997</v>
      </c>
      <c r="EF6" s="664">
        <v>42802497.149999999</v>
      </c>
      <c r="EG6" s="929">
        <v>727854.32</v>
      </c>
      <c r="EH6" s="664">
        <v>817161.7</v>
      </c>
      <c r="EI6" s="664">
        <v>921616.41602</v>
      </c>
      <c r="EJ6" s="664">
        <v>1078040.2302600001</v>
      </c>
      <c r="EK6" s="664">
        <v>1250089.2</v>
      </c>
      <c r="EL6" s="664">
        <v>1457522.92</v>
      </c>
      <c r="EM6" s="664">
        <v>1618364.7</v>
      </c>
      <c r="EN6" s="664">
        <v>1901789.91</v>
      </c>
      <c r="EO6" s="664">
        <v>2241416.9</v>
      </c>
      <c r="EP6" s="929">
        <v>224058.65</v>
      </c>
      <c r="EQ6" s="664">
        <v>246118.58</v>
      </c>
      <c r="ER6" s="664">
        <v>282783.4547</v>
      </c>
      <c r="ES6" s="664">
        <v>323607.99601</v>
      </c>
      <c r="ET6" s="664">
        <v>395351.08</v>
      </c>
      <c r="EU6" s="664">
        <v>477719.66</v>
      </c>
      <c r="EV6" s="664">
        <v>550695.52</v>
      </c>
      <c r="EW6" s="664">
        <v>603281.87</v>
      </c>
      <c r="EX6" s="664">
        <v>734826</v>
      </c>
      <c r="EY6" s="929">
        <v>30586.25</v>
      </c>
      <c r="EZ6" s="664">
        <v>73509.66</v>
      </c>
      <c r="FA6" s="664">
        <v>92020.962159999995</v>
      </c>
      <c r="FB6" s="664">
        <v>114210.2727</v>
      </c>
      <c r="FC6" s="664">
        <v>184445.91</v>
      </c>
      <c r="FD6" s="664">
        <v>181686.03</v>
      </c>
      <c r="FE6" s="664">
        <v>122806.23</v>
      </c>
      <c r="FF6" s="664">
        <v>99360.044999999998</v>
      </c>
      <c r="FG6" s="664">
        <v>109877.51</v>
      </c>
      <c r="FH6" s="929">
        <v>428340.47</v>
      </c>
      <c r="FI6" s="664">
        <v>462108.15999999997</v>
      </c>
      <c r="FJ6" s="664">
        <v>439811.74411999999</v>
      </c>
      <c r="FK6" s="664">
        <v>402682.1324</v>
      </c>
      <c r="FL6" s="664">
        <v>406937.07</v>
      </c>
      <c r="FM6" s="664">
        <v>435792.68</v>
      </c>
      <c r="FN6" s="664">
        <v>444093.94</v>
      </c>
      <c r="FO6" s="664">
        <v>473645.05</v>
      </c>
      <c r="FP6" s="664">
        <v>503657</v>
      </c>
      <c r="FQ6" s="929">
        <v>20463.2</v>
      </c>
      <c r="FR6" s="664">
        <v>16685.79</v>
      </c>
      <c r="FS6" s="664">
        <v>15705.42</v>
      </c>
      <c r="FT6" s="664">
        <v>15394.06</v>
      </c>
      <c r="FU6" s="664">
        <v>11202.57</v>
      </c>
      <c r="FV6" s="664">
        <v>10070.89</v>
      </c>
      <c r="FW6" s="664">
        <v>8743.1299999999992</v>
      </c>
      <c r="FX6" s="664">
        <v>7320</v>
      </c>
      <c r="FY6" s="664">
        <v>6144</v>
      </c>
      <c r="FZ6" s="929">
        <v>1073860.27</v>
      </c>
      <c r="GA6" s="664">
        <v>1286711.02</v>
      </c>
      <c r="GB6" s="664">
        <v>1582536.48602</v>
      </c>
      <c r="GC6" s="664">
        <v>2101513.49957</v>
      </c>
      <c r="GD6" s="664">
        <v>2535418.9500000002</v>
      </c>
      <c r="GE6" s="664">
        <v>3298942.13</v>
      </c>
      <c r="GF6" s="664">
        <v>4063472.88</v>
      </c>
      <c r="GG6" s="664">
        <v>5025416.8099999996</v>
      </c>
      <c r="GH6" s="664">
        <v>5875963.6933899997</v>
      </c>
      <c r="GI6" s="929">
        <v>59423.68</v>
      </c>
      <c r="GJ6" s="664">
        <v>73465.62</v>
      </c>
      <c r="GK6" s="664">
        <v>102210.93611</v>
      </c>
      <c r="GL6" s="664">
        <v>120793.79816999999</v>
      </c>
      <c r="GM6" s="664">
        <v>149703.66</v>
      </c>
      <c r="GN6" s="664">
        <v>169946.23999999999</v>
      </c>
      <c r="GO6" s="664">
        <v>172905.46</v>
      </c>
      <c r="GP6" s="664">
        <v>201853.32</v>
      </c>
      <c r="GQ6" s="664">
        <v>234960.28</v>
      </c>
      <c r="GR6" s="929">
        <v>94875.08</v>
      </c>
      <c r="GS6" s="664">
        <v>113467.98</v>
      </c>
      <c r="GT6" s="664">
        <v>130747.05</v>
      </c>
      <c r="GU6" s="664">
        <v>151088.25</v>
      </c>
      <c r="GV6" s="664">
        <v>178300.66</v>
      </c>
      <c r="GW6" s="664">
        <v>199407.44</v>
      </c>
      <c r="GX6" s="664">
        <v>231035.91</v>
      </c>
      <c r="GY6" s="664">
        <v>299862.05</v>
      </c>
      <c r="GZ6" s="664">
        <v>413680.24</v>
      </c>
      <c r="HA6" s="929">
        <v>232370.35</v>
      </c>
      <c r="HB6" s="664">
        <v>212265.8</v>
      </c>
      <c r="HC6" s="664">
        <v>247896.02</v>
      </c>
      <c r="HD6" s="664">
        <v>317108.36</v>
      </c>
      <c r="HE6" s="664">
        <v>416295.01</v>
      </c>
      <c r="HF6" s="664">
        <v>606976.36</v>
      </c>
      <c r="HG6" s="664">
        <v>830850.79</v>
      </c>
      <c r="HH6" s="664">
        <v>1110508.57</v>
      </c>
      <c r="HI6" s="664">
        <v>1444502.68</v>
      </c>
      <c r="HJ6" s="928">
        <v>31430166.887699995</v>
      </c>
      <c r="HK6" s="928">
        <v>32810200.509799998</v>
      </c>
      <c r="HL6" s="928">
        <v>36694323.272212699</v>
      </c>
      <c r="HM6" s="928">
        <v>41847661.202236302</v>
      </c>
      <c r="HN6" s="664">
        <v>45880944.038699992</v>
      </c>
      <c r="HO6" s="664">
        <v>50813203.459200002</v>
      </c>
      <c r="HP6" s="671">
        <v>57291018.622900002</v>
      </c>
      <c r="HQ6" s="671">
        <v>62873103.532119989</v>
      </c>
      <c r="HR6" s="664">
        <v>69261412.061319992</v>
      </c>
    </row>
    <row r="7" spans="1:226" x14ac:dyDescent="0.2">
      <c r="A7" s="1247" t="s">
        <v>369</v>
      </c>
      <c r="B7" s="929">
        <v>-18820.080000000002</v>
      </c>
      <c r="C7" s="664">
        <v>-16485.830000000002</v>
      </c>
      <c r="D7" s="664">
        <v>-16797.73</v>
      </c>
      <c r="E7" s="664">
        <v>-19040.75</v>
      </c>
      <c r="F7" s="664">
        <v>-18155.009999999998</v>
      </c>
      <c r="G7" s="664">
        <v>-22563.58</v>
      </c>
      <c r="H7" s="664">
        <v>-25217.15</v>
      </c>
      <c r="I7" s="664">
        <v>-29294.43</v>
      </c>
      <c r="J7" s="664">
        <v>-49878</v>
      </c>
      <c r="K7" s="929">
        <v>-2215.06</v>
      </c>
      <c r="L7" s="664">
        <v>-2654.43</v>
      </c>
      <c r="M7" s="664">
        <v>-3028.6975900000002</v>
      </c>
      <c r="N7" s="664">
        <v>-3483.9365400000002</v>
      </c>
      <c r="O7" s="664">
        <v>-4097.7700000000004</v>
      </c>
      <c r="P7" s="664">
        <v>-5081.93</v>
      </c>
      <c r="Q7" s="664">
        <v>-6160.14</v>
      </c>
      <c r="R7" s="664">
        <v>-7142.10311</v>
      </c>
      <c r="S7" s="664">
        <v>-7654.52</v>
      </c>
      <c r="T7" s="929">
        <v>-853.16</v>
      </c>
      <c r="U7" s="664">
        <v>-891.02</v>
      </c>
      <c r="V7" s="664">
        <v>-884.14765999999997</v>
      </c>
      <c r="W7" s="664">
        <v>-1122.2624800000001</v>
      </c>
      <c r="X7" s="664">
        <v>-1106.6199999999999</v>
      </c>
      <c r="Y7" s="664">
        <v>-1403.12</v>
      </c>
      <c r="Z7" s="664">
        <v>-1614.79</v>
      </c>
      <c r="AA7" s="664">
        <v>-1725.39</v>
      </c>
      <c r="AB7" s="664">
        <v>-2201.6619900000001</v>
      </c>
      <c r="AC7" s="929">
        <v>-4854.8900000000003</v>
      </c>
      <c r="AD7" s="664">
        <v>-5386.88</v>
      </c>
      <c r="AE7" s="664">
        <v>-5296.4329600000001</v>
      </c>
      <c r="AF7" s="664">
        <v>-5413.1997499999998</v>
      </c>
      <c r="AG7" s="664">
        <v>-5290.33</v>
      </c>
      <c r="AH7" s="664">
        <v>-5499.92</v>
      </c>
      <c r="AI7" s="664">
        <v>-5858.98</v>
      </c>
      <c r="AJ7" s="664">
        <v>-6512.36</v>
      </c>
      <c r="AK7" s="664">
        <v>-7020</v>
      </c>
      <c r="AL7" s="929">
        <v>-6710.65</v>
      </c>
      <c r="AM7" s="664">
        <v>-6927.42</v>
      </c>
      <c r="AN7" s="664">
        <v>-6559.5990199999997</v>
      </c>
      <c r="AO7" s="664">
        <v>-6122.27988</v>
      </c>
      <c r="AP7" s="664">
        <v>-6106.81</v>
      </c>
      <c r="AQ7" s="664">
        <v>-5318.37</v>
      </c>
      <c r="AR7" s="664">
        <v>-7403.42</v>
      </c>
      <c r="AS7" s="664">
        <v>-9882.4699999999993</v>
      </c>
      <c r="AT7" s="664">
        <v>-20215.099999999999</v>
      </c>
      <c r="AU7" s="929">
        <v>-1147.6600000000001</v>
      </c>
      <c r="AV7" s="664">
        <v>-1528.44</v>
      </c>
      <c r="AW7" s="664">
        <v>-1889.2742900000001</v>
      </c>
      <c r="AX7" s="664">
        <v>-2203.4630200000001</v>
      </c>
      <c r="AY7" s="664">
        <v>-2469.33</v>
      </c>
      <c r="AZ7" s="664">
        <v>-2843.02</v>
      </c>
      <c r="BA7" s="664">
        <v>-3042.7</v>
      </c>
      <c r="BB7" s="664">
        <v>-3245.15</v>
      </c>
      <c r="BC7" s="664">
        <v>-4034.12</v>
      </c>
      <c r="BD7" s="929">
        <v>-1400.24</v>
      </c>
      <c r="BE7" s="664">
        <v>-1475.44</v>
      </c>
      <c r="BF7" s="664">
        <v>-1467.07302</v>
      </c>
      <c r="BG7" s="664">
        <v>-1470.5942399999999</v>
      </c>
      <c r="BH7" s="664">
        <v>-2874.95</v>
      </c>
      <c r="BI7" s="664">
        <v>-4038.06</v>
      </c>
      <c r="BJ7" s="664">
        <v>-5405.19</v>
      </c>
      <c r="BK7" s="664">
        <v>-8961.6299999999992</v>
      </c>
      <c r="BL7" s="664">
        <v>-6586.62</v>
      </c>
      <c r="BM7" s="929">
        <v>-469.68</v>
      </c>
      <c r="BN7" s="664">
        <v>-650.76</v>
      </c>
      <c r="BO7" s="664">
        <v>-988.53276140000003</v>
      </c>
      <c r="BP7" s="664">
        <v>-1544.1160712000001</v>
      </c>
      <c r="BQ7" s="664">
        <v>-1936.78</v>
      </c>
      <c r="BR7" s="664">
        <v>-3022.58</v>
      </c>
      <c r="BS7" s="664">
        <v>-4460.38</v>
      </c>
      <c r="BT7" s="664">
        <v>-3583.28</v>
      </c>
      <c r="BU7" s="664">
        <v>-3316.98</v>
      </c>
      <c r="BV7" s="929">
        <v>-620.14</v>
      </c>
      <c r="BW7" s="664">
        <v>-1326.86</v>
      </c>
      <c r="BX7" s="664">
        <v>-3075.0736700000002</v>
      </c>
      <c r="BY7" s="664">
        <v>-4956.2177700000002</v>
      </c>
      <c r="BZ7" s="664">
        <v>-7423.13</v>
      </c>
      <c r="CA7" s="664">
        <v>-7464.26</v>
      </c>
      <c r="CB7" s="664">
        <v>-7448.55</v>
      </c>
      <c r="CC7" s="664">
        <v>-7576.69</v>
      </c>
      <c r="CD7" s="664">
        <v>-15233.36</v>
      </c>
      <c r="CE7" s="929">
        <v>-1959.42</v>
      </c>
      <c r="CF7" s="664">
        <v>-1641.88</v>
      </c>
      <c r="CG7" s="664">
        <v>-2321.5441171000002</v>
      </c>
      <c r="CH7" s="664">
        <v>-3197.4292919999998</v>
      </c>
      <c r="CI7" s="664">
        <v>-3477.6</v>
      </c>
      <c r="CJ7" s="664">
        <v>-4356.99</v>
      </c>
      <c r="CK7" s="664">
        <v>-5139.37</v>
      </c>
      <c r="CL7" s="664">
        <v>-4584.92</v>
      </c>
      <c r="CM7" s="664">
        <v>-5726.63</v>
      </c>
      <c r="CN7" s="929">
        <v>-8646.85</v>
      </c>
      <c r="CO7" s="664">
        <v>-6744.62</v>
      </c>
      <c r="CP7" s="664">
        <v>-13419.802900000001</v>
      </c>
      <c r="CQ7" s="664">
        <v>-17062.144840000001</v>
      </c>
      <c r="CR7" s="664">
        <v>-19344.68</v>
      </c>
      <c r="CS7" s="664">
        <v>-26201.62</v>
      </c>
      <c r="CT7" s="664">
        <v>-48329.31</v>
      </c>
      <c r="CU7" s="664">
        <v>-46119.519999999997</v>
      </c>
      <c r="CV7" s="664">
        <v>-56636.56</v>
      </c>
      <c r="CW7" s="929">
        <v>-14599.68</v>
      </c>
      <c r="CX7" s="664">
        <v>-14617.1</v>
      </c>
      <c r="CY7" s="664">
        <v>-16569.383570000002</v>
      </c>
      <c r="CZ7" s="664">
        <v>-19875.44339</v>
      </c>
      <c r="DA7" s="664">
        <v>-25809.17</v>
      </c>
      <c r="DB7" s="664">
        <v>-35148.76</v>
      </c>
      <c r="DC7" s="664">
        <v>-55175.3</v>
      </c>
      <c r="DD7" s="664">
        <v>-75951.08</v>
      </c>
      <c r="DE7" s="664">
        <v>-113679.15</v>
      </c>
      <c r="DF7" s="929">
        <v>-1052.7213000000002</v>
      </c>
      <c r="DG7" s="664">
        <v>-1153.7723000000001</v>
      </c>
      <c r="DH7" s="664">
        <v>-3031.7621540999999</v>
      </c>
      <c r="DI7" s="664">
        <v>-4543.7572650000002</v>
      </c>
      <c r="DJ7" s="664">
        <v>-5128.8202000000001</v>
      </c>
      <c r="DK7" s="664">
        <v>-5479.5451000000003</v>
      </c>
      <c r="DL7" s="664">
        <v>-11514.019</v>
      </c>
      <c r="DM7" s="664">
        <v>-15456.16</v>
      </c>
      <c r="DN7" s="664">
        <v>-20135.91</v>
      </c>
      <c r="DO7" s="929">
        <v>-4985.28</v>
      </c>
      <c r="DP7" s="664">
        <v>-5726.34</v>
      </c>
      <c r="DQ7" s="664">
        <v>-5839.6159399999997</v>
      </c>
      <c r="DR7" s="664">
        <v>-7208.9740400000001</v>
      </c>
      <c r="DS7" s="664">
        <v>-8720.57</v>
      </c>
      <c r="DT7" s="664">
        <v>-11764.3</v>
      </c>
      <c r="DU7" s="664">
        <v>-14232.9</v>
      </c>
      <c r="DV7" s="664">
        <v>-19871.509999999998</v>
      </c>
      <c r="DW7" s="664">
        <v>-23748</v>
      </c>
      <c r="DX7" s="929">
        <v>-14422.71</v>
      </c>
      <c r="DY7" s="664">
        <v>-18487.97</v>
      </c>
      <c r="DZ7" s="664">
        <v>-21882.199999999997</v>
      </c>
      <c r="EA7" s="664">
        <v>-29067.579999999998</v>
      </c>
      <c r="EB7" s="664">
        <v>-37221.69</v>
      </c>
      <c r="EC7" s="664">
        <v>-31967.46</v>
      </c>
      <c r="ED7" s="664">
        <v>-32704.19</v>
      </c>
      <c r="EE7" s="664">
        <v>-44221.05</v>
      </c>
      <c r="EF7" s="664">
        <v>-60575.94</v>
      </c>
      <c r="EG7" s="929">
        <v>-6673.48</v>
      </c>
      <c r="EH7" s="664">
        <v>-6646.85</v>
      </c>
      <c r="EI7" s="664">
        <v>-7723.7604899999997</v>
      </c>
      <c r="EJ7" s="664">
        <v>-10016.282440000001</v>
      </c>
      <c r="EK7" s="664">
        <v>-12134.41</v>
      </c>
      <c r="EL7" s="664">
        <v>-15685.07</v>
      </c>
      <c r="EM7" s="664">
        <v>-20488.07</v>
      </c>
      <c r="EN7" s="664">
        <v>-27886.62</v>
      </c>
      <c r="EO7" s="664">
        <v>-42719.4</v>
      </c>
      <c r="EP7" s="929">
        <v>-6533.01</v>
      </c>
      <c r="EQ7" s="664">
        <v>-9564.1299999999992</v>
      </c>
      <c r="ER7" s="664">
        <v>-10060.54514</v>
      </c>
      <c r="ES7" s="664">
        <v>-9717.4247200000009</v>
      </c>
      <c r="ET7" s="664">
        <v>-9299.5499999999993</v>
      </c>
      <c r="EU7" s="664">
        <v>-11855.73</v>
      </c>
      <c r="EV7" s="664">
        <v>-15885.69</v>
      </c>
      <c r="EW7" s="664">
        <v>-21919.52</v>
      </c>
      <c r="EX7" s="664">
        <v>-38779</v>
      </c>
      <c r="EY7" s="929">
        <v>-357.28</v>
      </c>
      <c r="EZ7" s="664">
        <v>-1885.28</v>
      </c>
      <c r="FA7" s="664">
        <v>-3209.9153999999999</v>
      </c>
      <c r="FB7" s="664">
        <v>-5258.71245</v>
      </c>
      <c r="FC7" s="664">
        <v>-9868.7099999999991</v>
      </c>
      <c r="FD7" s="664">
        <v>-12549.08</v>
      </c>
      <c r="FE7" s="664">
        <v>-10075.540000000001</v>
      </c>
      <c r="FF7" s="664">
        <v>-5859.65</v>
      </c>
      <c r="FG7" s="664">
        <v>-4597.4399999999996</v>
      </c>
      <c r="FH7" s="929">
        <v>-2665.94</v>
      </c>
      <c r="FI7" s="664">
        <v>-2941.47</v>
      </c>
      <c r="FJ7" s="664">
        <v>-2747.6943299999998</v>
      </c>
      <c r="FK7" s="664">
        <v>-2756.5577600000001</v>
      </c>
      <c r="FL7" s="664">
        <v>-2768.36</v>
      </c>
      <c r="FM7" s="664">
        <v>-2225.77</v>
      </c>
      <c r="FN7" s="664">
        <v>-2263.39</v>
      </c>
      <c r="FO7" s="664">
        <v>-2435.41</v>
      </c>
      <c r="FP7" s="664">
        <v>-3684</v>
      </c>
      <c r="FQ7" s="929">
        <v>-13.62</v>
      </c>
      <c r="FR7" s="664">
        <v>-9.98</v>
      </c>
      <c r="FS7" s="664">
        <v>-8.25</v>
      </c>
      <c r="FT7" s="664">
        <v>-8.06</v>
      </c>
      <c r="FU7" s="664">
        <v>-7.75</v>
      </c>
      <c r="FV7" s="664">
        <v>-6.43</v>
      </c>
      <c r="FW7" s="664">
        <v>-5.08</v>
      </c>
      <c r="FX7" s="664">
        <v>-4.8</v>
      </c>
      <c r="FY7" s="664">
        <v>-4</v>
      </c>
      <c r="FZ7" s="929">
        <v>-8149.76</v>
      </c>
      <c r="GA7" s="664">
        <v>-8711.0300000000007</v>
      </c>
      <c r="GB7" s="664">
        <v>-15991.381649999999</v>
      </c>
      <c r="GC7" s="664">
        <v>-16268.18807</v>
      </c>
      <c r="GD7" s="664">
        <v>-19412.240000000002</v>
      </c>
      <c r="GE7" s="664">
        <v>-9906.99</v>
      </c>
      <c r="GF7" s="664">
        <v>-31071.73</v>
      </c>
      <c r="GG7" s="664">
        <v>-48588.91</v>
      </c>
      <c r="GH7" s="664">
        <v>-32734.517970000001</v>
      </c>
      <c r="GI7" s="929">
        <v>-303.52</v>
      </c>
      <c r="GJ7" s="664">
        <v>-185.36</v>
      </c>
      <c r="GK7" s="664">
        <v>-223.76231999999999</v>
      </c>
      <c r="GL7" s="664">
        <v>-283.42973999999998</v>
      </c>
      <c r="GM7" s="664">
        <v>-318.27999999999997</v>
      </c>
      <c r="GN7" s="664">
        <v>-470.78</v>
      </c>
      <c r="GO7" s="664">
        <v>-530.87</v>
      </c>
      <c r="GP7" s="664">
        <v>-542.30999999999995</v>
      </c>
      <c r="GQ7" s="664">
        <v>-945.77</v>
      </c>
      <c r="GR7" s="929">
        <v>-256.16000000000003</v>
      </c>
      <c r="GS7" s="664">
        <v>-417.04</v>
      </c>
      <c r="GT7" s="664">
        <v>-2981</v>
      </c>
      <c r="GU7" s="664">
        <v>-3107.37</v>
      </c>
      <c r="GV7" s="664">
        <v>-3501.99</v>
      </c>
      <c r="GW7" s="664">
        <v>-3757.56</v>
      </c>
      <c r="GX7" s="664">
        <v>-5767.97</v>
      </c>
      <c r="GY7" s="664">
        <v>-11169.42</v>
      </c>
      <c r="GZ7" s="664">
        <v>-22062.09</v>
      </c>
      <c r="HA7" s="929">
        <v>-1191.4100000000001</v>
      </c>
      <c r="HB7" s="664">
        <v>-1620.46</v>
      </c>
      <c r="HC7" s="664">
        <v>-4316.51</v>
      </c>
      <c r="HD7" s="664">
        <v>-5581.19</v>
      </c>
      <c r="HE7" s="664">
        <v>-6918.04</v>
      </c>
      <c r="HF7" s="664">
        <v>-11353.03</v>
      </c>
      <c r="HG7" s="664">
        <v>-20313.7</v>
      </c>
      <c r="HH7" s="664">
        <v>-32583.040000000001</v>
      </c>
      <c r="HI7" s="664">
        <v>-37427.72</v>
      </c>
      <c r="HJ7" s="928">
        <v>-108902.4013</v>
      </c>
      <c r="HK7" s="928">
        <v>-117680.36230000001</v>
      </c>
      <c r="HL7" s="928">
        <v>-150313.68898260003</v>
      </c>
      <c r="HM7" s="928">
        <v>-179309.36375819999</v>
      </c>
      <c r="HN7" s="664">
        <v>-213392.59019999995</v>
      </c>
      <c r="HO7" s="664">
        <v>-239963.95509999996</v>
      </c>
      <c r="HP7" s="671">
        <v>-340108.429</v>
      </c>
      <c r="HQ7" s="671">
        <v>-435117.42311000003</v>
      </c>
      <c r="HR7" s="664">
        <v>-579596.48995999992</v>
      </c>
    </row>
    <row r="8" spans="1:226" x14ac:dyDescent="0.2">
      <c r="A8" s="1249" t="s">
        <v>370</v>
      </c>
      <c r="B8" s="929" t="s">
        <v>191</v>
      </c>
      <c r="C8" s="664"/>
      <c r="D8" s="664"/>
      <c r="E8" s="664"/>
      <c r="F8" s="664"/>
      <c r="G8" s="664"/>
      <c r="H8" s="664"/>
      <c r="I8" s="664"/>
      <c r="J8" s="664"/>
      <c r="K8" s="929" t="s">
        <v>191</v>
      </c>
      <c r="L8" s="664"/>
      <c r="M8" s="664"/>
      <c r="N8" s="664"/>
      <c r="O8" s="664"/>
      <c r="P8" s="664"/>
      <c r="Q8" s="664"/>
      <c r="R8" s="664"/>
      <c r="S8" s="664"/>
      <c r="T8" s="929" t="s">
        <v>191</v>
      </c>
      <c r="U8" s="664"/>
      <c r="V8" s="664"/>
      <c r="W8" s="664"/>
      <c r="X8" s="664"/>
      <c r="Y8" s="664"/>
      <c r="Z8" s="664"/>
      <c r="AA8" s="664"/>
      <c r="AB8" s="664"/>
      <c r="AC8" s="929" t="s">
        <v>191</v>
      </c>
      <c r="AD8" s="664"/>
      <c r="AE8" s="664"/>
      <c r="AF8" s="664"/>
      <c r="AG8" s="664"/>
      <c r="AH8" s="664"/>
      <c r="AI8" s="664"/>
      <c r="AJ8" s="664"/>
      <c r="AK8" s="664"/>
      <c r="AL8" s="929" t="s">
        <v>191</v>
      </c>
      <c r="AM8" s="664"/>
      <c r="AN8" s="664"/>
      <c r="AO8" s="664"/>
      <c r="AP8" s="664"/>
      <c r="AQ8" s="664"/>
      <c r="AR8" s="664"/>
      <c r="AS8" s="664"/>
      <c r="AT8" s="664"/>
      <c r="AU8" s="929" t="s">
        <v>191</v>
      </c>
      <c r="AV8" s="664"/>
      <c r="AW8" s="664"/>
      <c r="AX8" s="664"/>
      <c r="AY8" s="664"/>
      <c r="AZ8" s="664"/>
      <c r="BA8" s="664"/>
      <c r="BB8" s="664"/>
      <c r="BC8" s="664"/>
      <c r="BD8" s="929" t="s">
        <v>191</v>
      </c>
      <c r="BE8" s="664"/>
      <c r="BF8" s="664"/>
      <c r="BG8" s="664"/>
      <c r="BH8" s="664"/>
      <c r="BI8" s="664"/>
      <c r="BJ8" s="664"/>
      <c r="BK8" s="664"/>
      <c r="BL8" s="664"/>
      <c r="BM8" s="929" t="s">
        <v>191</v>
      </c>
      <c r="BN8" s="664"/>
      <c r="BO8" s="664"/>
      <c r="BP8" s="664"/>
      <c r="BQ8" s="664"/>
      <c r="BR8" s="664"/>
      <c r="BS8" s="664"/>
      <c r="BT8" s="664"/>
      <c r="BU8" s="664"/>
      <c r="BV8" s="929" t="s">
        <v>191</v>
      </c>
      <c r="BW8" s="664"/>
      <c r="BX8" s="664"/>
      <c r="BY8" s="664"/>
      <c r="BZ8" s="664"/>
      <c r="CA8" s="664"/>
      <c r="CB8" s="664"/>
      <c r="CC8" s="664"/>
      <c r="CD8" s="664"/>
      <c r="CE8" s="929" t="s">
        <v>191</v>
      </c>
      <c r="CF8" s="664"/>
      <c r="CG8" s="664"/>
      <c r="CH8" s="664"/>
      <c r="CI8" s="664"/>
      <c r="CJ8" s="664"/>
      <c r="CK8" s="664"/>
      <c r="CL8" s="664"/>
      <c r="CM8" s="664"/>
      <c r="CN8" s="929">
        <v>0</v>
      </c>
      <c r="CO8" s="664"/>
      <c r="CP8" s="664"/>
      <c r="CQ8" s="664"/>
      <c r="CR8" s="664"/>
      <c r="CS8" s="664"/>
      <c r="CT8" s="664"/>
      <c r="CU8" s="664"/>
      <c r="CV8" s="664"/>
      <c r="CW8" s="929" t="s">
        <v>191</v>
      </c>
      <c r="CX8" s="664"/>
      <c r="CY8" s="664"/>
      <c r="CZ8" s="664"/>
      <c r="DA8" s="664"/>
      <c r="DB8" s="664"/>
      <c r="DC8" s="664"/>
      <c r="DD8" s="664">
        <v>5.84</v>
      </c>
      <c r="DE8" s="664">
        <v>6.34</v>
      </c>
      <c r="DF8" s="929" t="s">
        <v>191</v>
      </c>
      <c r="DG8" s="664"/>
      <c r="DH8" s="664"/>
      <c r="DI8" s="664"/>
      <c r="DJ8" s="664"/>
      <c r="DK8" s="664"/>
      <c r="DL8" s="664"/>
      <c r="DM8" s="664"/>
      <c r="DN8" s="664"/>
      <c r="DO8" s="929" t="s">
        <v>191</v>
      </c>
      <c r="DP8" s="664"/>
      <c r="DQ8" s="664"/>
      <c r="DR8" s="664"/>
      <c r="DS8" s="664"/>
      <c r="DT8" s="664"/>
      <c r="DU8" s="664"/>
      <c r="DV8" s="664"/>
      <c r="DW8" s="664"/>
      <c r="DX8" s="929" t="s">
        <v>191</v>
      </c>
      <c r="DY8" s="664"/>
      <c r="DZ8" s="664"/>
      <c r="EA8" s="664"/>
      <c r="EB8" s="664"/>
      <c r="EC8" s="664"/>
      <c r="ED8" s="664"/>
      <c r="EE8" s="664"/>
      <c r="EF8" s="664"/>
      <c r="EG8" s="929" t="s">
        <v>191</v>
      </c>
      <c r="EH8" s="664"/>
      <c r="EI8" s="664"/>
      <c r="EJ8" s="664"/>
      <c r="EK8" s="664"/>
      <c r="EL8" s="664"/>
      <c r="EM8" s="664"/>
      <c r="EN8" s="664"/>
      <c r="EO8" s="664"/>
      <c r="EP8" s="929" t="s">
        <v>191</v>
      </c>
      <c r="EQ8" s="664"/>
      <c r="ER8" s="664"/>
      <c r="ES8" s="664"/>
      <c r="ET8" s="664"/>
      <c r="EU8" s="664"/>
      <c r="EV8" s="664"/>
      <c r="EW8" s="664"/>
      <c r="EX8" s="664"/>
      <c r="EY8" s="929" t="s">
        <v>191</v>
      </c>
      <c r="EZ8" s="664"/>
      <c r="FA8" s="664"/>
      <c r="FB8" s="664"/>
      <c r="FC8" s="664"/>
      <c r="FD8" s="664"/>
      <c r="FE8" s="664"/>
      <c r="FF8" s="664"/>
      <c r="FG8" s="664"/>
      <c r="FH8" s="929" t="s">
        <v>191</v>
      </c>
      <c r="FI8" s="664"/>
      <c r="FJ8" s="664"/>
      <c r="FK8" s="664"/>
      <c r="FL8" s="664"/>
      <c r="FM8" s="664"/>
      <c r="FN8" s="664"/>
      <c r="FO8" s="664"/>
      <c r="FP8" s="664"/>
      <c r="FQ8" s="929" t="s">
        <v>191</v>
      </c>
      <c r="FR8" s="664"/>
      <c r="FS8" s="664"/>
      <c r="FT8" s="664"/>
      <c r="FU8" s="664"/>
      <c r="FV8" s="664"/>
      <c r="FW8" s="664"/>
      <c r="FX8" s="664"/>
      <c r="FY8" s="664"/>
      <c r="FZ8" s="929" t="s">
        <v>191</v>
      </c>
      <c r="GA8" s="664"/>
      <c r="GB8" s="664"/>
      <c r="GC8" s="664"/>
      <c r="GD8" s="664"/>
      <c r="GE8" s="664"/>
      <c r="GF8" s="664"/>
      <c r="GG8" s="664"/>
      <c r="GH8" s="664"/>
      <c r="GI8" s="929" t="s">
        <v>191</v>
      </c>
      <c r="GJ8" s="664"/>
      <c r="GK8" s="664"/>
      <c r="GL8" s="664"/>
      <c r="GM8" s="664"/>
      <c r="GN8" s="664"/>
      <c r="GO8" s="664"/>
      <c r="GP8" s="664"/>
      <c r="GQ8" s="664"/>
      <c r="GR8" s="929" t="s">
        <v>191</v>
      </c>
      <c r="GS8" s="664"/>
      <c r="GT8" s="664"/>
      <c r="GU8" s="664"/>
      <c r="GV8" s="664"/>
      <c r="GW8" s="664"/>
      <c r="GX8" s="664"/>
      <c r="GY8" s="664"/>
      <c r="GZ8" s="664"/>
      <c r="HA8" s="929" t="s">
        <v>191</v>
      </c>
      <c r="HB8" s="664"/>
      <c r="HC8" s="664"/>
      <c r="HD8" s="664"/>
      <c r="HE8" s="664"/>
      <c r="HF8" s="664"/>
      <c r="HG8" s="664"/>
      <c r="HH8" s="664"/>
      <c r="HI8" s="664"/>
      <c r="HJ8" s="928"/>
      <c r="HK8" s="928">
        <v>0</v>
      </c>
      <c r="HL8" s="928"/>
      <c r="HM8" s="928">
        <v>0</v>
      </c>
      <c r="HN8" s="664"/>
      <c r="HO8" s="664"/>
      <c r="HP8" s="671"/>
      <c r="HQ8" s="671">
        <v>5.84</v>
      </c>
      <c r="HR8" s="664">
        <v>6.34</v>
      </c>
    </row>
    <row r="9" spans="1:226" x14ac:dyDescent="0.2">
      <c r="A9" s="1249" t="s">
        <v>371</v>
      </c>
      <c r="B9" s="929"/>
      <c r="C9" s="664"/>
      <c r="D9" s="664"/>
      <c r="E9" s="664"/>
      <c r="F9" s="664"/>
      <c r="G9" s="664"/>
      <c r="H9" s="664"/>
      <c r="I9" s="664"/>
      <c r="J9" s="664"/>
      <c r="K9" s="929"/>
      <c r="L9" s="664"/>
      <c r="M9" s="664"/>
      <c r="N9" s="664"/>
      <c r="O9" s="664"/>
      <c r="P9" s="664"/>
      <c r="Q9" s="664"/>
      <c r="R9" s="664"/>
      <c r="S9" s="664"/>
      <c r="T9" s="929"/>
      <c r="U9" s="664"/>
      <c r="V9" s="664"/>
      <c r="W9" s="664"/>
      <c r="X9" s="664"/>
      <c r="Y9" s="664"/>
      <c r="Z9" s="664"/>
      <c r="AA9" s="664"/>
      <c r="AB9" s="664"/>
      <c r="AC9" s="929"/>
      <c r="AD9" s="664"/>
      <c r="AE9" s="664"/>
      <c r="AF9" s="664"/>
      <c r="AG9" s="664"/>
      <c r="AH9" s="664"/>
      <c r="AI9" s="664"/>
      <c r="AJ9" s="664"/>
      <c r="AK9" s="664"/>
      <c r="AL9" s="929"/>
      <c r="AM9" s="664"/>
      <c r="AN9" s="664"/>
      <c r="AO9" s="664"/>
      <c r="AP9" s="664"/>
      <c r="AQ9" s="664"/>
      <c r="AR9" s="664"/>
      <c r="AS9" s="664"/>
      <c r="AT9" s="664"/>
      <c r="AU9" s="929"/>
      <c r="AV9" s="664"/>
      <c r="AW9" s="664"/>
      <c r="AX9" s="664"/>
      <c r="AY9" s="664"/>
      <c r="AZ9" s="664"/>
      <c r="BA9" s="664"/>
      <c r="BB9" s="664"/>
      <c r="BC9" s="664"/>
      <c r="BD9" s="929"/>
      <c r="BE9" s="664"/>
      <c r="BF9" s="664"/>
      <c r="BG9" s="664"/>
      <c r="BH9" s="664"/>
      <c r="BI9" s="664"/>
      <c r="BJ9" s="664"/>
      <c r="BK9" s="664"/>
      <c r="BL9" s="664"/>
      <c r="BM9" s="929"/>
      <c r="BN9" s="664"/>
      <c r="BO9" s="664"/>
      <c r="BP9" s="664"/>
      <c r="BQ9" s="664"/>
      <c r="BR9" s="664"/>
      <c r="BS9" s="664"/>
      <c r="BT9" s="664"/>
      <c r="BU9" s="664"/>
      <c r="BV9" s="929"/>
      <c r="BW9" s="664"/>
      <c r="BX9" s="664"/>
      <c r="BY9" s="664"/>
      <c r="BZ9" s="664"/>
      <c r="CA9" s="664"/>
      <c r="CB9" s="664"/>
      <c r="CC9" s="664"/>
      <c r="CD9" s="664"/>
      <c r="CE9" s="929"/>
      <c r="CF9" s="664"/>
      <c r="CG9" s="664"/>
      <c r="CH9" s="664"/>
      <c r="CI9" s="664"/>
      <c r="CJ9" s="664"/>
      <c r="CK9" s="664"/>
      <c r="CL9" s="664"/>
      <c r="CM9" s="664"/>
      <c r="CN9" s="929"/>
      <c r="CO9" s="664"/>
      <c r="CP9" s="664"/>
      <c r="CQ9" s="664"/>
      <c r="CR9" s="664"/>
      <c r="CS9" s="664"/>
      <c r="CT9" s="664"/>
      <c r="CU9" s="664"/>
      <c r="CV9" s="664"/>
      <c r="CW9" s="929"/>
      <c r="CX9" s="664"/>
      <c r="CY9" s="664"/>
      <c r="CZ9" s="664"/>
      <c r="DA9" s="664"/>
      <c r="DB9" s="664"/>
      <c r="DC9" s="664"/>
      <c r="DD9" s="664"/>
      <c r="DE9" s="664"/>
      <c r="DF9" s="929"/>
      <c r="DG9" s="664"/>
      <c r="DH9" s="664"/>
      <c r="DI9" s="664"/>
      <c r="DJ9" s="664"/>
      <c r="DK9" s="664"/>
      <c r="DL9" s="664"/>
      <c r="DM9" s="664"/>
      <c r="DN9" s="664"/>
      <c r="DO9" s="929"/>
      <c r="DP9" s="664"/>
      <c r="DQ9" s="664"/>
      <c r="DR9" s="664"/>
      <c r="DS9" s="664"/>
      <c r="DT9" s="664"/>
      <c r="DU9" s="664"/>
      <c r="DV9" s="664"/>
      <c r="DW9" s="664"/>
      <c r="DX9" s="929"/>
      <c r="DY9" s="664"/>
      <c r="DZ9" s="664"/>
      <c r="EA9" s="664"/>
      <c r="EB9" s="664"/>
      <c r="EC9" s="664"/>
      <c r="ED9" s="664"/>
      <c r="EE9" s="664"/>
      <c r="EF9" s="664"/>
      <c r="EG9" s="929"/>
      <c r="EH9" s="664"/>
      <c r="EI9" s="664"/>
      <c r="EJ9" s="664"/>
      <c r="EK9" s="664"/>
      <c r="EL9" s="664"/>
      <c r="EM9" s="664"/>
      <c r="EN9" s="664"/>
      <c r="EO9" s="664"/>
      <c r="EP9" s="929"/>
      <c r="EQ9" s="664"/>
      <c r="ER9" s="664"/>
      <c r="ES9" s="664"/>
      <c r="ET9" s="664"/>
      <c r="EU9" s="664"/>
      <c r="EV9" s="664"/>
      <c r="EW9" s="664"/>
      <c r="EX9" s="664"/>
      <c r="EY9" s="929"/>
      <c r="EZ9" s="664"/>
      <c r="FA9" s="664"/>
      <c r="FB9" s="664"/>
      <c r="FC9" s="664"/>
      <c r="FD9" s="664"/>
      <c r="FE9" s="664"/>
      <c r="FF9" s="664"/>
      <c r="FG9" s="664"/>
      <c r="FH9" s="929"/>
      <c r="FI9" s="664"/>
      <c r="FJ9" s="664"/>
      <c r="FK9" s="664"/>
      <c r="FL9" s="664"/>
      <c r="FM9" s="664"/>
      <c r="FN9" s="664"/>
      <c r="FO9" s="664"/>
      <c r="FP9" s="664"/>
      <c r="FQ9" s="929"/>
      <c r="FR9" s="664"/>
      <c r="FS9" s="664"/>
      <c r="FT9" s="664"/>
      <c r="FU9" s="664"/>
      <c r="FV9" s="664"/>
      <c r="FW9" s="664"/>
      <c r="FX9" s="664"/>
      <c r="FY9" s="664"/>
      <c r="FZ9" s="929"/>
      <c r="GA9" s="664"/>
      <c r="GB9" s="664"/>
      <c r="GC9" s="664"/>
      <c r="GD9" s="664"/>
      <c r="GE9" s="664"/>
      <c r="GF9" s="664"/>
      <c r="GG9" s="664"/>
      <c r="GH9" s="664"/>
      <c r="GI9" s="929"/>
      <c r="GJ9" s="664"/>
      <c r="GK9" s="664"/>
      <c r="GL9" s="664"/>
      <c r="GM9" s="664"/>
      <c r="GN9" s="664"/>
      <c r="GO9" s="664"/>
      <c r="GP9" s="664"/>
      <c r="GQ9" s="664"/>
      <c r="GR9" s="929"/>
      <c r="GS9" s="664"/>
      <c r="GT9" s="664"/>
      <c r="GU9" s="664"/>
      <c r="GV9" s="664"/>
      <c r="GW9" s="664"/>
      <c r="GX9" s="664"/>
      <c r="GY9" s="664"/>
      <c r="GZ9" s="664"/>
      <c r="HA9" s="929"/>
      <c r="HB9" s="664"/>
      <c r="HC9" s="664"/>
      <c r="HD9" s="664"/>
      <c r="HE9" s="664"/>
      <c r="HF9" s="664"/>
      <c r="HG9" s="664"/>
      <c r="HH9" s="664"/>
      <c r="HI9" s="664"/>
      <c r="HJ9" s="928"/>
      <c r="HK9" s="928"/>
      <c r="HL9" s="928"/>
      <c r="HM9" s="928"/>
      <c r="HN9" s="664"/>
      <c r="HO9" s="664"/>
      <c r="HP9" s="671"/>
      <c r="HQ9" s="671"/>
      <c r="HR9" s="664">
        <v>0</v>
      </c>
    </row>
    <row r="10" spans="1:226" x14ac:dyDescent="0.2">
      <c r="A10" s="1247" t="s">
        <v>372</v>
      </c>
      <c r="B10" s="929">
        <v>117584.83</v>
      </c>
      <c r="C10" s="664">
        <v>135218.64000000001</v>
      </c>
      <c r="D10" s="664">
        <v>161089.31</v>
      </c>
      <c r="E10" s="664">
        <v>178470.65672920001</v>
      </c>
      <c r="F10" s="664">
        <v>190663.82</v>
      </c>
      <c r="G10" s="664">
        <v>213440.18</v>
      </c>
      <c r="H10" s="664">
        <v>236704.58</v>
      </c>
      <c r="I10" s="664">
        <v>259125.6</v>
      </c>
      <c r="J10" s="664">
        <v>283848</v>
      </c>
      <c r="K10" s="929">
        <v>3840.96</v>
      </c>
      <c r="L10" s="664">
        <v>5093.72</v>
      </c>
      <c r="M10" s="664">
        <v>6472.8334299999997</v>
      </c>
      <c r="N10" s="664">
        <v>8087.3038200000001</v>
      </c>
      <c r="O10" s="664">
        <v>9759.7099999999991</v>
      </c>
      <c r="P10" s="664">
        <v>11460.45</v>
      </c>
      <c r="Q10" s="664">
        <v>13940.65</v>
      </c>
      <c r="R10" s="664">
        <v>14437.680979999999</v>
      </c>
      <c r="S10" s="664">
        <v>16449.939999999999</v>
      </c>
      <c r="T10" s="929">
        <v>17710.650000000001</v>
      </c>
      <c r="U10" s="664">
        <v>22042.080000000002</v>
      </c>
      <c r="V10" s="664">
        <v>26212.693230000001</v>
      </c>
      <c r="W10" s="664">
        <v>31446.719809999999</v>
      </c>
      <c r="X10" s="664">
        <v>39621.57</v>
      </c>
      <c r="Y10" s="664">
        <v>48541.9</v>
      </c>
      <c r="Z10" s="664">
        <v>56718.85</v>
      </c>
      <c r="AA10" s="664">
        <v>63435.83</v>
      </c>
      <c r="AB10" s="664">
        <v>72422.295870000002</v>
      </c>
      <c r="AC10" s="929">
        <v>38736.160000000003</v>
      </c>
      <c r="AD10" s="664">
        <v>43503.09</v>
      </c>
      <c r="AE10" s="664">
        <v>47859.305039999999</v>
      </c>
      <c r="AF10" s="664">
        <v>48281.224690000003</v>
      </c>
      <c r="AG10" s="664">
        <v>50407.82</v>
      </c>
      <c r="AH10" s="664">
        <v>54428.05</v>
      </c>
      <c r="AI10" s="664">
        <v>56768.83</v>
      </c>
      <c r="AJ10" s="664">
        <v>57948.82</v>
      </c>
      <c r="AK10" s="664">
        <v>65673</v>
      </c>
      <c r="AL10" s="929">
        <v>147826.95000000001</v>
      </c>
      <c r="AM10" s="664">
        <v>152192.85999999999</v>
      </c>
      <c r="AN10" s="664">
        <v>177419.82845999999</v>
      </c>
      <c r="AO10" s="664">
        <v>194080.10492000001</v>
      </c>
      <c r="AP10" s="664">
        <v>206609.41</v>
      </c>
      <c r="AQ10" s="664">
        <v>226694.97</v>
      </c>
      <c r="AR10" s="664">
        <v>241004.23</v>
      </c>
      <c r="AS10" s="664">
        <v>264379.04194999998</v>
      </c>
      <c r="AT10" s="664">
        <v>299064.34999999998</v>
      </c>
      <c r="AU10" s="929">
        <v>7652.35</v>
      </c>
      <c r="AV10" s="664">
        <v>10371.459999999999</v>
      </c>
      <c r="AW10" s="664">
        <v>13532.367029999999</v>
      </c>
      <c r="AX10" s="664">
        <v>17800.66851</v>
      </c>
      <c r="AY10" s="664">
        <v>23614.62</v>
      </c>
      <c r="AZ10" s="664">
        <v>31890.85</v>
      </c>
      <c r="BA10" s="664">
        <v>41552.85</v>
      </c>
      <c r="BB10" s="664">
        <v>50787.59</v>
      </c>
      <c r="BC10" s="664">
        <v>59502.32</v>
      </c>
      <c r="BD10" s="929">
        <v>32779.46</v>
      </c>
      <c r="BE10" s="664">
        <v>39106.199999999997</v>
      </c>
      <c r="BF10" s="664">
        <v>41021.239809999999</v>
      </c>
      <c r="BG10" s="664">
        <v>46369.629699999998</v>
      </c>
      <c r="BH10" s="664">
        <v>51576.33</v>
      </c>
      <c r="BI10" s="664">
        <v>60026.31</v>
      </c>
      <c r="BJ10" s="664">
        <v>72691.600000000006</v>
      </c>
      <c r="BK10" s="664">
        <v>86236.72</v>
      </c>
      <c r="BL10" s="664">
        <v>109619.59</v>
      </c>
      <c r="BM10" s="929">
        <v>422.46</v>
      </c>
      <c r="BN10" s="664">
        <v>1106.4000000000001</v>
      </c>
      <c r="BO10" s="664">
        <v>2264.85</v>
      </c>
      <c r="BP10" s="664">
        <v>4291.88</v>
      </c>
      <c r="BQ10" s="664">
        <v>6845.96</v>
      </c>
      <c r="BR10" s="664">
        <v>10302.85</v>
      </c>
      <c r="BS10" s="664">
        <v>15577.97</v>
      </c>
      <c r="BT10" s="664">
        <v>22215.64</v>
      </c>
      <c r="BU10" s="664">
        <v>26515.78</v>
      </c>
      <c r="BV10" s="929">
        <v>42281.69</v>
      </c>
      <c r="BW10" s="664">
        <v>50221.74</v>
      </c>
      <c r="BX10" s="664">
        <v>56198.252849999997</v>
      </c>
      <c r="BY10" s="664">
        <v>63407.268530000001</v>
      </c>
      <c r="BZ10" s="664">
        <v>69565.47</v>
      </c>
      <c r="CA10" s="664">
        <v>81451.34</v>
      </c>
      <c r="CB10" s="664">
        <v>94984.01</v>
      </c>
      <c r="CC10" s="664">
        <v>106960.12</v>
      </c>
      <c r="CD10" s="664">
        <v>115013.84</v>
      </c>
      <c r="CE10" s="929">
        <v>12957.56</v>
      </c>
      <c r="CF10" s="664">
        <v>15599.42</v>
      </c>
      <c r="CG10" s="664">
        <v>17437.3745514</v>
      </c>
      <c r="CH10" s="664">
        <v>18153.296423299998</v>
      </c>
      <c r="CI10" s="664">
        <v>19940.77</v>
      </c>
      <c r="CJ10" s="664">
        <v>22857.07</v>
      </c>
      <c r="CK10" s="664">
        <v>27166.95</v>
      </c>
      <c r="CL10" s="664">
        <v>30151.54</v>
      </c>
      <c r="CM10" s="664">
        <v>37074.21</v>
      </c>
      <c r="CN10" s="929">
        <v>235420.92</v>
      </c>
      <c r="CO10" s="664">
        <v>286067.78999999998</v>
      </c>
      <c r="CP10" s="664">
        <v>347252.22453000001</v>
      </c>
      <c r="CQ10" s="664">
        <v>406761.30397000001</v>
      </c>
      <c r="CR10" s="664">
        <v>473539.12</v>
      </c>
      <c r="CS10" s="664">
        <v>567916.75</v>
      </c>
      <c r="CT10" s="664">
        <v>684531.66</v>
      </c>
      <c r="CU10" s="664">
        <v>786115.35</v>
      </c>
      <c r="CV10" s="664">
        <v>945928.9</v>
      </c>
      <c r="CW10" s="929">
        <v>316931.74</v>
      </c>
      <c r="CX10" s="664">
        <v>354027.18</v>
      </c>
      <c r="CY10" s="664">
        <v>381690.27</v>
      </c>
      <c r="CZ10" s="664">
        <v>419291.63988999999</v>
      </c>
      <c r="DA10" s="664">
        <v>481317.47</v>
      </c>
      <c r="DB10" s="664">
        <v>524383.42000000004</v>
      </c>
      <c r="DC10" s="664">
        <v>607688.24</v>
      </c>
      <c r="DD10" s="664">
        <v>672300.73</v>
      </c>
      <c r="DE10" s="664">
        <v>788362.21</v>
      </c>
      <c r="DF10" s="929">
        <v>27651.316200000001</v>
      </c>
      <c r="DG10" s="664">
        <v>41008.971599999997</v>
      </c>
      <c r="DH10" s="664">
        <v>47644.902296599997</v>
      </c>
      <c r="DI10" s="664">
        <v>56249.9691466</v>
      </c>
      <c r="DJ10" s="664">
        <v>66649.407000000007</v>
      </c>
      <c r="DK10" s="664">
        <v>74228.917700000005</v>
      </c>
      <c r="DL10" s="664">
        <v>82944.935800000007</v>
      </c>
      <c r="DM10" s="664">
        <v>87830.58</v>
      </c>
      <c r="DN10" s="664">
        <v>92409.16</v>
      </c>
      <c r="DO10" s="929">
        <v>65478.21</v>
      </c>
      <c r="DP10" s="664">
        <v>65922.12</v>
      </c>
      <c r="DQ10" s="664">
        <v>76881.58</v>
      </c>
      <c r="DR10" s="664">
        <v>92139.8</v>
      </c>
      <c r="DS10" s="664">
        <v>108876.39</v>
      </c>
      <c r="DT10" s="664">
        <v>136364.76999999999</v>
      </c>
      <c r="DU10" s="664">
        <v>174295.23</v>
      </c>
      <c r="DV10" s="664">
        <v>205250.53</v>
      </c>
      <c r="DW10" s="664">
        <v>231170</v>
      </c>
      <c r="DX10" s="929">
        <v>11809708.5</v>
      </c>
      <c r="DY10" s="664">
        <v>13548309.280000001</v>
      </c>
      <c r="DZ10" s="664">
        <v>15133826.739999998</v>
      </c>
      <c r="EA10" s="664">
        <v>16401496.65</v>
      </c>
      <c r="EB10" s="664">
        <v>18209599.300000001</v>
      </c>
      <c r="EC10" s="664">
        <v>19789360.43</v>
      </c>
      <c r="ED10" s="664">
        <v>21579107.370000001</v>
      </c>
      <c r="EE10" s="664">
        <v>23446140.73</v>
      </c>
      <c r="EF10" s="664">
        <v>25260799.359999999</v>
      </c>
      <c r="EG10" s="929">
        <v>109151.82</v>
      </c>
      <c r="EH10" s="664">
        <v>141385.62</v>
      </c>
      <c r="EI10" s="664">
        <v>179404.72098000001</v>
      </c>
      <c r="EJ10" s="664">
        <v>221990.63772999999</v>
      </c>
      <c r="EK10" s="664">
        <v>266155.92</v>
      </c>
      <c r="EL10" s="664">
        <v>320647.93</v>
      </c>
      <c r="EM10" s="664">
        <v>391255.21</v>
      </c>
      <c r="EN10" s="664">
        <v>443666.25</v>
      </c>
      <c r="EO10" s="664">
        <v>520787.47</v>
      </c>
      <c r="EP10" s="929">
        <v>51724.73</v>
      </c>
      <c r="EQ10" s="664">
        <v>62615.79</v>
      </c>
      <c r="ER10" s="664">
        <v>71933.943520000001</v>
      </c>
      <c r="ES10" s="664">
        <v>81086.229040000006</v>
      </c>
      <c r="ET10" s="664">
        <v>95808.66</v>
      </c>
      <c r="EU10" s="664">
        <v>113520.21</v>
      </c>
      <c r="EV10" s="664">
        <v>128379.62</v>
      </c>
      <c r="EW10" s="664">
        <v>150495.21</v>
      </c>
      <c r="EX10" s="664">
        <v>177161</v>
      </c>
      <c r="EY10" s="929">
        <v>1750.18</v>
      </c>
      <c r="EZ10" s="664">
        <v>4242.08</v>
      </c>
      <c r="FA10" s="664">
        <v>7776.5548600000002</v>
      </c>
      <c r="FB10" s="664">
        <v>11595.83</v>
      </c>
      <c r="FC10" s="664">
        <v>16796.68</v>
      </c>
      <c r="FD10" s="664">
        <v>23430.46</v>
      </c>
      <c r="FE10" s="664">
        <v>28056.69</v>
      </c>
      <c r="FF10" s="664">
        <v>31417.5</v>
      </c>
      <c r="FG10" s="664">
        <v>35152.22</v>
      </c>
      <c r="FH10" s="929">
        <v>66384.399999999994</v>
      </c>
      <c r="FI10" s="664">
        <v>72247.11</v>
      </c>
      <c r="FJ10" s="664">
        <v>66727.469169999997</v>
      </c>
      <c r="FK10" s="664">
        <v>71390.289059999996</v>
      </c>
      <c r="FL10" s="664">
        <v>84294.56</v>
      </c>
      <c r="FM10" s="664">
        <v>105173.22</v>
      </c>
      <c r="FN10" s="664">
        <v>116225.32</v>
      </c>
      <c r="FO10" s="664">
        <v>127811.45</v>
      </c>
      <c r="FP10" s="664">
        <v>145978</v>
      </c>
      <c r="FQ10" s="929">
        <v>5138.99</v>
      </c>
      <c r="FR10" s="777">
        <v>5915.68</v>
      </c>
      <c r="FS10" s="777">
        <v>6486.94</v>
      </c>
      <c r="FT10" s="777">
        <v>6764.38</v>
      </c>
      <c r="FU10" s="777">
        <v>7497.93</v>
      </c>
      <c r="FV10" s="777">
        <v>8188.64</v>
      </c>
      <c r="FW10" s="777">
        <v>7866.61</v>
      </c>
      <c r="FX10" s="777">
        <v>8431.48</v>
      </c>
      <c r="FY10" s="664">
        <v>8671</v>
      </c>
      <c r="FZ10" s="929">
        <v>303743.23</v>
      </c>
      <c r="GA10" s="664">
        <v>332620.19</v>
      </c>
      <c r="GB10" s="664">
        <v>416110.44094</v>
      </c>
      <c r="GC10" s="664">
        <v>511146.66959</v>
      </c>
      <c r="GD10" s="664">
        <v>611569.79</v>
      </c>
      <c r="GE10" s="664">
        <v>729158.98</v>
      </c>
      <c r="GF10" s="664">
        <v>891809.89</v>
      </c>
      <c r="GG10" s="664">
        <v>974482.65</v>
      </c>
      <c r="GH10" s="664">
        <v>1118459.19606</v>
      </c>
      <c r="GI10" s="929">
        <v>9805.7099999999991</v>
      </c>
      <c r="GJ10" s="664">
        <v>10871.49</v>
      </c>
      <c r="GK10" s="664">
        <v>12812.12342</v>
      </c>
      <c r="GL10" s="664">
        <v>14839.064249999999</v>
      </c>
      <c r="GM10" s="664">
        <v>17970.25</v>
      </c>
      <c r="GN10" s="664">
        <v>21700.65</v>
      </c>
      <c r="GO10" s="664">
        <v>27437.07</v>
      </c>
      <c r="GP10" s="664">
        <v>33782.01</v>
      </c>
      <c r="GQ10" s="664">
        <v>40279.26</v>
      </c>
      <c r="GR10" s="929">
        <v>21672.21</v>
      </c>
      <c r="GS10" s="664">
        <v>27150.86</v>
      </c>
      <c r="GT10" s="664">
        <v>31473.91</v>
      </c>
      <c r="GU10" s="664">
        <v>34105.71</v>
      </c>
      <c r="GV10" s="664">
        <v>38597.75</v>
      </c>
      <c r="GW10" s="664">
        <v>45548.26</v>
      </c>
      <c r="GX10" s="664">
        <v>54612.5</v>
      </c>
      <c r="GY10" s="664">
        <v>61943.55</v>
      </c>
      <c r="GZ10" s="664">
        <v>77481.45</v>
      </c>
      <c r="HA10" s="929">
        <v>76667.570000000007</v>
      </c>
      <c r="HB10" s="664">
        <v>86233.09</v>
      </c>
      <c r="HC10" s="664">
        <v>93097.37</v>
      </c>
      <c r="HD10" s="664">
        <v>96987.65</v>
      </c>
      <c r="HE10" s="664">
        <v>103956.43</v>
      </c>
      <c r="HF10" s="664">
        <v>123726.92</v>
      </c>
      <c r="HG10" s="664">
        <v>134746.38</v>
      </c>
      <c r="HH10" s="664">
        <v>160256.69</v>
      </c>
      <c r="HI10" s="664">
        <v>198546.18</v>
      </c>
      <c r="HJ10" s="928">
        <v>13523022.596200004</v>
      </c>
      <c r="HK10" s="928">
        <v>15513072.861599999</v>
      </c>
      <c r="HL10" s="928">
        <v>17422627.244118001</v>
      </c>
      <c r="HM10" s="928">
        <v>19036234.575809099</v>
      </c>
      <c r="HN10" s="664">
        <v>21251235.136999998</v>
      </c>
      <c r="HO10" s="664">
        <v>23344443.527700003</v>
      </c>
      <c r="HP10" s="671">
        <v>25766067.245800003</v>
      </c>
      <c r="HQ10" s="671">
        <v>28145603.292930003</v>
      </c>
      <c r="HR10" s="664">
        <v>30726368.731929995</v>
      </c>
    </row>
    <row r="11" spans="1:226" x14ac:dyDescent="0.2">
      <c r="A11" s="1247" t="s">
        <v>373</v>
      </c>
      <c r="B11" s="929">
        <v>106681.52</v>
      </c>
      <c r="C11" s="664">
        <v>306207.88</v>
      </c>
      <c r="D11" s="664">
        <v>140008.41</v>
      </c>
      <c r="E11" s="664">
        <v>149009.81576190001</v>
      </c>
      <c r="F11" s="664">
        <v>204955.54</v>
      </c>
      <c r="G11" s="664">
        <v>145605.95000000001</v>
      </c>
      <c r="H11" s="664">
        <v>130805.11</v>
      </c>
      <c r="I11" s="664">
        <v>229026.52</v>
      </c>
      <c r="J11" s="664">
        <v>233399</v>
      </c>
      <c r="K11" s="929">
        <v>8102.73</v>
      </c>
      <c r="L11" s="664">
        <v>17488.55</v>
      </c>
      <c r="M11" s="664">
        <v>6501.8586100000002</v>
      </c>
      <c r="N11" s="664">
        <v>8812.7585600000002</v>
      </c>
      <c r="O11" s="664">
        <v>13681.22</v>
      </c>
      <c r="P11" s="664">
        <v>9371.69</v>
      </c>
      <c r="Q11" s="664">
        <v>8618.44</v>
      </c>
      <c r="R11" s="664">
        <v>17549.603149999999</v>
      </c>
      <c r="S11" s="664">
        <v>20348.96</v>
      </c>
      <c r="T11" s="929">
        <v>16867.669999999998</v>
      </c>
      <c r="U11" s="664">
        <v>25556.37</v>
      </c>
      <c r="V11" s="664">
        <v>11271.608969999999</v>
      </c>
      <c r="W11" s="664">
        <v>26869.038939999999</v>
      </c>
      <c r="X11" s="664">
        <v>24392.35</v>
      </c>
      <c r="Y11" s="664">
        <v>20412.25</v>
      </c>
      <c r="Z11" s="664">
        <v>21844.81</v>
      </c>
      <c r="AA11" s="664">
        <v>19337.57</v>
      </c>
      <c r="AB11" s="664">
        <v>27027.27605</v>
      </c>
      <c r="AC11" s="929">
        <v>56558.71</v>
      </c>
      <c r="AD11" s="664">
        <v>83083.19</v>
      </c>
      <c r="AE11" s="664">
        <v>25210.806229999998</v>
      </c>
      <c r="AF11" s="664">
        <v>53926.599520000003</v>
      </c>
      <c r="AG11" s="664">
        <v>42470.94</v>
      </c>
      <c r="AH11" s="664">
        <v>42889.49</v>
      </c>
      <c r="AI11" s="664">
        <v>32561.47</v>
      </c>
      <c r="AJ11" s="664">
        <v>42856.89</v>
      </c>
      <c r="AK11" s="664">
        <v>37414</v>
      </c>
      <c r="AL11" s="929">
        <v>324434.46000000002</v>
      </c>
      <c r="AM11" s="664">
        <v>484837.05</v>
      </c>
      <c r="AN11" s="664">
        <v>197224.25060999999</v>
      </c>
      <c r="AO11" s="664">
        <v>261631.58652000001</v>
      </c>
      <c r="AP11" s="664">
        <v>295175.09999999998</v>
      </c>
      <c r="AQ11" s="664">
        <v>215975.72</v>
      </c>
      <c r="AR11" s="664">
        <v>224190.03</v>
      </c>
      <c r="AS11" s="664">
        <v>342263.53951999999</v>
      </c>
      <c r="AT11" s="664">
        <v>380634.99</v>
      </c>
      <c r="AU11" s="929">
        <v>18127.03</v>
      </c>
      <c r="AV11" s="664">
        <v>37345.629999999997</v>
      </c>
      <c r="AW11" s="664">
        <v>24851.80212</v>
      </c>
      <c r="AX11" s="664">
        <v>24204.61119</v>
      </c>
      <c r="AY11" s="664">
        <v>28091.439999999999</v>
      </c>
      <c r="AZ11" s="664">
        <v>16075.09</v>
      </c>
      <c r="BA11" s="664">
        <v>20946.400000000001</v>
      </c>
      <c r="BB11" s="664">
        <v>26863.55</v>
      </c>
      <c r="BC11" s="664">
        <v>39987.879999999997</v>
      </c>
      <c r="BD11" s="929">
        <v>21537.599999999999</v>
      </c>
      <c r="BE11" s="664">
        <v>89934.98</v>
      </c>
      <c r="BF11" s="664">
        <v>50253.743699999999</v>
      </c>
      <c r="BG11" s="664">
        <v>65080.390149999999</v>
      </c>
      <c r="BH11" s="664">
        <v>66462.850000000006</v>
      </c>
      <c r="BI11" s="664">
        <v>89338.19</v>
      </c>
      <c r="BJ11" s="664">
        <v>74596.97</v>
      </c>
      <c r="BK11" s="664">
        <v>128048</v>
      </c>
      <c r="BL11" s="664">
        <v>153513.88</v>
      </c>
      <c r="BM11" s="929">
        <v>275.66000000000003</v>
      </c>
      <c r="BN11" s="664">
        <v>923.8</v>
      </c>
      <c r="BO11" s="664">
        <v>1082.3082377999999</v>
      </c>
      <c r="BP11" s="664">
        <v>3226.0969448999999</v>
      </c>
      <c r="BQ11" s="664">
        <v>5918.39</v>
      </c>
      <c r="BR11" s="664">
        <v>8220.4500000000007</v>
      </c>
      <c r="BS11" s="664">
        <v>12575.52</v>
      </c>
      <c r="BT11" s="664">
        <v>21437.86</v>
      </c>
      <c r="BU11" s="664">
        <v>22705.98</v>
      </c>
      <c r="BV11" s="929">
        <v>30459.58</v>
      </c>
      <c r="BW11" s="664">
        <v>57131.02</v>
      </c>
      <c r="BX11" s="664">
        <v>28139.001960000001</v>
      </c>
      <c r="BY11" s="664">
        <v>31499.9827</v>
      </c>
      <c r="BZ11" s="664">
        <v>35432.03</v>
      </c>
      <c r="CA11" s="664">
        <v>21521.84</v>
      </c>
      <c r="CB11" s="664">
        <v>31391.48</v>
      </c>
      <c r="CC11" s="664">
        <v>16203.48</v>
      </c>
      <c r="CD11" s="664">
        <v>37987.35</v>
      </c>
      <c r="CE11" s="929">
        <v>8424.1200000000008</v>
      </c>
      <c r="CF11" s="664">
        <v>18697.34</v>
      </c>
      <c r="CG11" s="664">
        <v>4538.3486897000003</v>
      </c>
      <c r="CH11" s="664">
        <v>8751.4746594000007</v>
      </c>
      <c r="CI11" s="664">
        <v>7769.22</v>
      </c>
      <c r="CJ11" s="664">
        <v>3676.58</v>
      </c>
      <c r="CK11" s="664">
        <v>7349.12</v>
      </c>
      <c r="CL11" s="664">
        <v>14827.44</v>
      </c>
      <c r="CM11" s="664">
        <v>8952.77</v>
      </c>
      <c r="CN11" s="929">
        <v>129694.37</v>
      </c>
      <c r="CO11" s="664">
        <v>380744.38</v>
      </c>
      <c r="CP11" s="664">
        <v>375525.31310000003</v>
      </c>
      <c r="CQ11" s="664">
        <v>389406.44131000002</v>
      </c>
      <c r="CR11" s="664">
        <v>404531.44</v>
      </c>
      <c r="CS11" s="664">
        <v>328523.28000000003</v>
      </c>
      <c r="CT11" s="664">
        <v>484411.27</v>
      </c>
      <c r="CU11" s="664">
        <v>660574.98</v>
      </c>
      <c r="CV11" s="664">
        <v>761446.98</v>
      </c>
      <c r="CW11" s="929">
        <v>432015.47</v>
      </c>
      <c r="CX11" s="664">
        <v>796677.75</v>
      </c>
      <c r="CY11" s="664">
        <v>508311.45033000002</v>
      </c>
      <c r="CZ11" s="664">
        <v>719838.35867999995</v>
      </c>
      <c r="DA11" s="664">
        <v>800328.19</v>
      </c>
      <c r="DB11" s="664">
        <v>761750</v>
      </c>
      <c r="DC11" s="664">
        <v>769695.15</v>
      </c>
      <c r="DD11" s="664">
        <v>1283121.8899999999</v>
      </c>
      <c r="DE11" s="664">
        <v>1544951.7</v>
      </c>
      <c r="DF11" s="929">
        <v>6986.3267000000005</v>
      </c>
      <c r="DG11" s="664">
        <v>18505.021799999999</v>
      </c>
      <c r="DH11" s="664">
        <v>25356.6377268</v>
      </c>
      <c r="DI11" s="664">
        <v>31367.365483500002</v>
      </c>
      <c r="DJ11" s="664">
        <v>31458.1891</v>
      </c>
      <c r="DK11" s="664">
        <v>33912.883399999999</v>
      </c>
      <c r="DL11" s="664">
        <v>34575.1682</v>
      </c>
      <c r="DM11" s="664">
        <v>64127.59</v>
      </c>
      <c r="DN11" s="664">
        <v>77740.72</v>
      </c>
      <c r="DO11" s="929">
        <v>76753.58</v>
      </c>
      <c r="DP11" s="664">
        <v>144015.31</v>
      </c>
      <c r="DQ11" s="664">
        <v>72220.585980000003</v>
      </c>
      <c r="DR11" s="664">
        <v>96180.897540000005</v>
      </c>
      <c r="DS11" s="664">
        <v>107603.01</v>
      </c>
      <c r="DT11" s="664">
        <v>122312.45</v>
      </c>
      <c r="DU11" s="664">
        <v>140530.20000000001</v>
      </c>
      <c r="DV11" s="664">
        <v>131736.22</v>
      </c>
      <c r="DW11" s="664">
        <v>178437</v>
      </c>
      <c r="DX11" s="929">
        <v>2332636.77</v>
      </c>
      <c r="DY11" s="664">
        <v>2723446.7800000003</v>
      </c>
      <c r="DZ11" s="664">
        <v>1418565.17</v>
      </c>
      <c r="EA11" s="664">
        <v>2150328.48</v>
      </c>
      <c r="EB11" s="664">
        <v>2852799.92</v>
      </c>
      <c r="EC11" s="664">
        <v>2995663.11</v>
      </c>
      <c r="ED11" s="664">
        <v>3037310.34</v>
      </c>
      <c r="EE11" s="664">
        <v>4453482.7699999996</v>
      </c>
      <c r="EF11" s="664">
        <v>4977679.2300000004</v>
      </c>
      <c r="EG11" s="929">
        <v>80140.240000000005</v>
      </c>
      <c r="EH11" s="664">
        <v>230228.06</v>
      </c>
      <c r="EI11" s="664">
        <v>115165.0625</v>
      </c>
      <c r="EJ11" s="664">
        <v>130021.36926000001</v>
      </c>
      <c r="EK11" s="664">
        <v>166787.46</v>
      </c>
      <c r="EL11" s="664">
        <v>215798.39999999999</v>
      </c>
      <c r="EM11" s="664">
        <v>227357</v>
      </c>
      <c r="EN11" s="664">
        <v>557204.34</v>
      </c>
      <c r="EO11" s="664">
        <v>635313.62</v>
      </c>
      <c r="EP11" s="929">
        <v>63552.78</v>
      </c>
      <c r="EQ11" s="664">
        <v>72702.149999999994</v>
      </c>
      <c r="ER11" s="664">
        <v>46132.778700000003</v>
      </c>
      <c r="ES11" s="664">
        <v>56754.102489999997</v>
      </c>
      <c r="ET11" s="664">
        <v>75828.789999999994</v>
      </c>
      <c r="EU11" s="664">
        <v>51565.01</v>
      </c>
      <c r="EV11" s="664">
        <v>52800.47</v>
      </c>
      <c r="EW11" s="664">
        <v>74033.289999999994</v>
      </c>
      <c r="EX11" s="664">
        <v>109681</v>
      </c>
      <c r="EY11" s="929">
        <v>1458.01</v>
      </c>
      <c r="EZ11" s="664">
        <v>2441</v>
      </c>
      <c r="FA11" s="664">
        <v>1431.71198</v>
      </c>
      <c r="FB11" s="664">
        <v>4152.5276299999996</v>
      </c>
      <c r="FC11" s="664">
        <v>2421.89</v>
      </c>
      <c r="FD11" s="664">
        <v>2583.64</v>
      </c>
      <c r="FE11" s="664">
        <v>11193.89</v>
      </c>
      <c r="FF11" s="664">
        <v>10612.73</v>
      </c>
      <c r="FG11" s="664">
        <v>2855.19</v>
      </c>
      <c r="FH11" s="929">
        <v>117369.91</v>
      </c>
      <c r="FI11" s="664">
        <v>217321.14</v>
      </c>
      <c r="FJ11" s="664">
        <v>91475.013959999997</v>
      </c>
      <c r="FK11" s="664">
        <v>89067.136289999995</v>
      </c>
      <c r="FL11" s="664">
        <v>111292.78</v>
      </c>
      <c r="FM11" s="664">
        <v>75483.13</v>
      </c>
      <c r="FN11" s="664">
        <v>69985.3</v>
      </c>
      <c r="FO11" s="664">
        <v>57371.42</v>
      </c>
      <c r="FP11" s="664">
        <v>92553</v>
      </c>
      <c r="FQ11" s="929">
        <v>5522.5</v>
      </c>
      <c r="FR11" s="777">
        <v>3893.6</v>
      </c>
      <c r="FS11" s="777">
        <v>1520.98</v>
      </c>
      <c r="FT11" s="777">
        <v>1810.28</v>
      </c>
      <c r="FU11" s="777">
        <v>1935.91</v>
      </c>
      <c r="FV11" s="777">
        <v>1118.8499999999999</v>
      </c>
      <c r="FW11" s="777">
        <v>991.83</v>
      </c>
      <c r="FX11" s="777">
        <v>936.28</v>
      </c>
      <c r="FY11" s="664">
        <v>1620</v>
      </c>
      <c r="FZ11" s="929">
        <v>245367.59</v>
      </c>
      <c r="GA11" s="664">
        <v>521997.96</v>
      </c>
      <c r="GB11" s="664">
        <v>296258.06662</v>
      </c>
      <c r="GC11" s="664">
        <v>304676.11404999997</v>
      </c>
      <c r="GD11" s="664">
        <v>360232.7</v>
      </c>
      <c r="GE11" s="664">
        <v>327996.02</v>
      </c>
      <c r="GF11" s="664">
        <v>411599.72</v>
      </c>
      <c r="GG11" s="664">
        <v>822704.53</v>
      </c>
      <c r="GH11" s="664">
        <v>932839.70331000001</v>
      </c>
      <c r="GI11" s="929">
        <v>5020.78</v>
      </c>
      <c r="GJ11" s="664">
        <v>7740.46</v>
      </c>
      <c r="GK11" s="664">
        <v>5661.3234300000004</v>
      </c>
      <c r="GL11" s="664">
        <v>8191.64293</v>
      </c>
      <c r="GM11" s="664">
        <v>8977.99</v>
      </c>
      <c r="GN11" s="664">
        <v>11984.4</v>
      </c>
      <c r="GO11" s="664">
        <v>9173.1200000000008</v>
      </c>
      <c r="GP11" s="664">
        <v>10204.82</v>
      </c>
      <c r="GQ11" s="664">
        <v>10274.450000000001</v>
      </c>
      <c r="GR11" s="929">
        <v>12587.02</v>
      </c>
      <c r="GS11" s="664">
        <v>27547.62</v>
      </c>
      <c r="GT11" s="664">
        <v>15182.17</v>
      </c>
      <c r="GU11" s="664">
        <v>26535.53</v>
      </c>
      <c r="GV11" s="664">
        <v>34052.15</v>
      </c>
      <c r="GW11" s="664">
        <v>27438.73</v>
      </c>
      <c r="GX11" s="664">
        <v>41109.39</v>
      </c>
      <c r="GY11" s="664">
        <v>57603.27</v>
      </c>
      <c r="GZ11" s="664">
        <v>56207.05</v>
      </c>
      <c r="HA11" s="929">
        <v>96342.11</v>
      </c>
      <c r="HB11" s="664">
        <v>194256.38</v>
      </c>
      <c r="HC11" s="664">
        <v>149460.85999999999</v>
      </c>
      <c r="HD11" s="664">
        <v>139140.92000000001</v>
      </c>
      <c r="HE11" s="664">
        <v>116028.53</v>
      </c>
      <c r="HF11" s="664">
        <v>134890.26</v>
      </c>
      <c r="HG11" s="664">
        <v>127429.13</v>
      </c>
      <c r="HH11" s="664">
        <v>196764.56</v>
      </c>
      <c r="HI11" s="664">
        <v>374063.54</v>
      </c>
      <c r="HJ11" s="928">
        <v>4196916.5367000001</v>
      </c>
      <c r="HK11" s="928">
        <v>6462723.4218000006</v>
      </c>
      <c r="HL11" s="928">
        <v>3611349.2634543004</v>
      </c>
      <c r="HM11" s="928">
        <v>4780483.5206097011</v>
      </c>
      <c r="HN11" s="664">
        <v>5798628.0291000018</v>
      </c>
      <c r="HO11" s="664">
        <v>5664107.4134</v>
      </c>
      <c r="HP11" s="671">
        <v>5983041.3281999994</v>
      </c>
      <c r="HQ11" s="671">
        <v>9238893.14267</v>
      </c>
      <c r="HR11" s="664">
        <v>10717635.269359998</v>
      </c>
    </row>
    <row r="12" spans="1:226" x14ac:dyDescent="0.2">
      <c r="A12" s="1247" t="s">
        <v>374</v>
      </c>
      <c r="B12" s="929">
        <v>-76766.850000000006</v>
      </c>
      <c r="C12" s="664">
        <v>-14703.54</v>
      </c>
      <c r="D12" s="664">
        <v>-53327.38</v>
      </c>
      <c r="E12" s="664">
        <v>-44399.794181600002</v>
      </c>
      <c r="F12" s="664">
        <v>-28922.01</v>
      </c>
      <c r="G12" s="664">
        <v>-84026.97</v>
      </c>
      <c r="H12" s="664">
        <v>-69506.31</v>
      </c>
      <c r="I12" s="664">
        <v>-70299.67</v>
      </c>
      <c r="J12" s="664">
        <v>-27445</v>
      </c>
      <c r="K12" s="929">
        <v>-5026.8999999999996</v>
      </c>
      <c r="L12" s="664">
        <v>-1151.6300000000001</v>
      </c>
      <c r="M12" s="664">
        <v>-4196.3807999999999</v>
      </c>
      <c r="N12" s="664">
        <v>-3201.8513200000002</v>
      </c>
      <c r="O12" s="664">
        <v>-2609.4299999999998</v>
      </c>
      <c r="P12" s="664">
        <v>-3950.83</v>
      </c>
      <c r="Q12" s="664">
        <v>-7940.59</v>
      </c>
      <c r="R12" s="664">
        <v>-4990.6454800000001</v>
      </c>
      <c r="S12" s="664">
        <v>-2971.62</v>
      </c>
      <c r="T12" s="929">
        <v>-12431.09</v>
      </c>
      <c r="U12" s="664">
        <v>-3777.61</v>
      </c>
      <c r="V12" s="664">
        <v>-14815.03419</v>
      </c>
      <c r="W12" s="664">
        <v>-5048.7265600000001</v>
      </c>
      <c r="X12" s="664">
        <v>-8872.4</v>
      </c>
      <c r="Y12" s="664">
        <v>-19846.7</v>
      </c>
      <c r="Z12" s="664">
        <v>-25704.75</v>
      </c>
      <c r="AA12" s="664">
        <v>-18432.55</v>
      </c>
      <c r="AB12" s="664">
        <v>-1912.88392</v>
      </c>
      <c r="AC12" s="929">
        <v>-32663.040000000001</v>
      </c>
      <c r="AD12" s="664">
        <v>-5407.31</v>
      </c>
      <c r="AE12" s="664">
        <v>-20863.398980000002</v>
      </c>
      <c r="AF12" s="664">
        <v>-11452.11922</v>
      </c>
      <c r="AG12" s="664">
        <v>-9025.4500000000007</v>
      </c>
      <c r="AH12" s="664">
        <v>-19712.77</v>
      </c>
      <c r="AI12" s="664">
        <v>-15410.8</v>
      </c>
      <c r="AJ12" s="664">
        <v>-21682.06</v>
      </c>
      <c r="AK12" s="664">
        <v>-3834</v>
      </c>
      <c r="AL12" s="929">
        <v>-137969.85999999999</v>
      </c>
      <c r="AM12" s="664">
        <v>-39561.089999999997</v>
      </c>
      <c r="AN12" s="664">
        <v>-89288.174459999995</v>
      </c>
      <c r="AO12" s="664">
        <v>-53470.347009999998</v>
      </c>
      <c r="AP12" s="664">
        <v>-45416.89</v>
      </c>
      <c r="AQ12" s="664">
        <v>-83075.56</v>
      </c>
      <c r="AR12" s="664">
        <v>-127103.19</v>
      </c>
      <c r="AS12" s="664">
        <v>-116196.18617</v>
      </c>
      <c r="AT12" s="664">
        <v>-58621.25</v>
      </c>
      <c r="AU12" s="929">
        <v>-8712.69</v>
      </c>
      <c r="AV12" s="664">
        <v>-1448.25</v>
      </c>
      <c r="AW12" s="664">
        <v>-3537.9142400000001</v>
      </c>
      <c r="AX12" s="664">
        <v>-4126.5235899999998</v>
      </c>
      <c r="AY12" s="664">
        <v>-2142.27</v>
      </c>
      <c r="AZ12" s="664">
        <v>-4348.9399999999996</v>
      </c>
      <c r="BA12" s="664">
        <v>-5786.9</v>
      </c>
      <c r="BB12" s="664">
        <v>-7249.47</v>
      </c>
      <c r="BC12" s="664">
        <v>-5950.22</v>
      </c>
      <c r="BD12" s="929">
        <v>-16876.75</v>
      </c>
      <c r="BE12" s="664">
        <v>-4953.74</v>
      </c>
      <c r="BF12" s="664">
        <v>-18135.25835</v>
      </c>
      <c r="BG12" s="664">
        <v>-9521.38364</v>
      </c>
      <c r="BH12" s="664">
        <v>-13779.21</v>
      </c>
      <c r="BI12" s="664">
        <v>-26485.97</v>
      </c>
      <c r="BJ12" s="664">
        <v>-82677.56</v>
      </c>
      <c r="BK12" s="664">
        <v>-57818.879999999997</v>
      </c>
      <c r="BL12" s="664">
        <v>-17183.82</v>
      </c>
      <c r="BM12" s="929">
        <v>-76.17</v>
      </c>
      <c r="BN12" s="664">
        <v>-179.86</v>
      </c>
      <c r="BO12" s="664">
        <v>-657.77663219999999</v>
      </c>
      <c r="BP12" s="664">
        <v>-1514.9732655</v>
      </c>
      <c r="BQ12" s="664">
        <v>-3669.02</v>
      </c>
      <c r="BR12" s="664">
        <v>-8949.5</v>
      </c>
      <c r="BS12" s="664">
        <v>-6666.36</v>
      </c>
      <c r="BT12" s="664">
        <v>-10046.58</v>
      </c>
      <c r="BU12" s="664">
        <v>-3759.53</v>
      </c>
      <c r="BV12" s="929">
        <v>-15806.76</v>
      </c>
      <c r="BW12" s="664">
        <v>-3733.88</v>
      </c>
      <c r="BX12" s="664">
        <v>-11349.76485</v>
      </c>
      <c r="BY12" s="664">
        <v>-6683.4739399999999</v>
      </c>
      <c r="BZ12" s="664">
        <v>-7331.13</v>
      </c>
      <c r="CA12" s="664">
        <v>-13840.06</v>
      </c>
      <c r="CB12" s="664">
        <v>-13091.93</v>
      </c>
      <c r="CC12" s="664">
        <v>-3605.78</v>
      </c>
      <c r="CD12" s="664">
        <v>-2348.61</v>
      </c>
      <c r="CE12" s="929">
        <v>-5507.43</v>
      </c>
      <c r="CF12" s="664">
        <v>-2399.14</v>
      </c>
      <c r="CG12" s="664">
        <v>-3349.6441743</v>
      </c>
      <c r="CH12" s="664">
        <v>-1288.5379751999999</v>
      </c>
      <c r="CI12" s="664">
        <v>-1219.7</v>
      </c>
      <c r="CJ12" s="664">
        <v>-2742.84</v>
      </c>
      <c r="CK12" s="664">
        <v>-2568.37</v>
      </c>
      <c r="CL12" s="664">
        <v>-2995.25</v>
      </c>
      <c r="CM12" s="664">
        <v>-2356.13</v>
      </c>
      <c r="CN12" s="929">
        <v>-88151.83</v>
      </c>
      <c r="CO12" s="664">
        <v>-59208.34</v>
      </c>
      <c r="CP12" s="664">
        <v>-98494.338740000007</v>
      </c>
      <c r="CQ12" s="664">
        <v>-39001.255590000001</v>
      </c>
      <c r="CR12" s="664">
        <v>-38577.96</v>
      </c>
      <c r="CS12" s="664">
        <v>-95030.52</v>
      </c>
      <c r="CT12" s="664">
        <v>-233793.04</v>
      </c>
      <c r="CU12" s="664">
        <v>-187610.65</v>
      </c>
      <c r="CV12" s="664">
        <v>-115722.52</v>
      </c>
      <c r="CW12" s="929">
        <v>-150482.76</v>
      </c>
      <c r="CX12" s="664">
        <v>-50314.01</v>
      </c>
      <c r="CY12" s="664">
        <v>-106217.16404</v>
      </c>
      <c r="CZ12" s="664">
        <v>-104581.3055</v>
      </c>
      <c r="DA12" s="664">
        <v>-112869.41</v>
      </c>
      <c r="DB12" s="664">
        <v>-433096.44</v>
      </c>
      <c r="DC12" s="664">
        <v>-506512.15</v>
      </c>
      <c r="DD12" s="664">
        <v>-531211.97</v>
      </c>
      <c r="DE12" s="664">
        <v>-94226.39</v>
      </c>
      <c r="DF12" s="929">
        <v>-1936.1958999999999</v>
      </c>
      <c r="DG12" s="664">
        <v>-428.20350000000002</v>
      </c>
      <c r="DH12" s="664">
        <v>-3669.9125438999999</v>
      </c>
      <c r="DI12" s="664">
        <v>-2591.8510844000002</v>
      </c>
      <c r="DJ12" s="664">
        <v>-3851.2267000000002</v>
      </c>
      <c r="DK12" s="664">
        <v>-10440.1594</v>
      </c>
      <c r="DL12" s="664">
        <v>-11382.822700000001</v>
      </c>
      <c r="DM12" s="664">
        <v>-24899.91</v>
      </c>
      <c r="DN12" s="664">
        <v>-9945.66</v>
      </c>
      <c r="DO12" s="929">
        <v>-70296.009999999995</v>
      </c>
      <c r="DP12" s="664">
        <v>-13717.14</v>
      </c>
      <c r="DQ12" s="664">
        <v>-33434.761830000003</v>
      </c>
      <c r="DR12" s="664">
        <v>-29566.872159999999</v>
      </c>
      <c r="DS12" s="664">
        <v>-30061.74</v>
      </c>
      <c r="DT12" s="664">
        <v>-73156.53</v>
      </c>
      <c r="DU12" s="664">
        <v>-71116.649999999994</v>
      </c>
      <c r="DV12" s="664">
        <v>-41637.97</v>
      </c>
      <c r="DW12" s="664">
        <v>-33043</v>
      </c>
      <c r="DX12" s="929">
        <v>-64960.17</v>
      </c>
      <c r="DY12" s="664">
        <v>-105099.68000000001</v>
      </c>
      <c r="DZ12" s="664">
        <v>-127756.60999999999</v>
      </c>
      <c r="EA12" s="664">
        <v>-124811.75</v>
      </c>
      <c r="EB12" s="664">
        <v>-189601.57</v>
      </c>
      <c r="EC12" s="664">
        <v>-627651.57000000007</v>
      </c>
      <c r="ED12" s="664">
        <v>-1197686.5</v>
      </c>
      <c r="EE12" s="664">
        <v>-630607.47</v>
      </c>
      <c r="EF12" s="664">
        <v>-937690.65</v>
      </c>
      <c r="EG12" s="929">
        <v>-55660.959999999999</v>
      </c>
      <c r="EH12" s="664">
        <v>-22048.55</v>
      </c>
      <c r="EI12" s="664">
        <v>-65491.275750000001</v>
      </c>
      <c r="EJ12" s="664">
        <v>-34577.778910000001</v>
      </c>
      <c r="EK12" s="664">
        <v>-36411.83</v>
      </c>
      <c r="EL12" s="664">
        <v>-85722.89</v>
      </c>
      <c r="EM12" s="664">
        <v>-84348.88</v>
      </c>
      <c r="EN12" s="664">
        <v>-133979.57</v>
      </c>
      <c r="EO12" s="664">
        <v>-181985.77</v>
      </c>
      <c r="EP12" s="929">
        <v>-48004.3</v>
      </c>
      <c r="EQ12" s="664">
        <v>-4147.2299999999996</v>
      </c>
      <c r="ER12" s="664">
        <v>-10341.818240000001</v>
      </c>
      <c r="ES12" s="664">
        <v>-5132.1994000000004</v>
      </c>
      <c r="ET12" s="664">
        <v>-8157.65</v>
      </c>
      <c r="EU12" s="664">
        <v>-10489.33</v>
      </c>
      <c r="EV12" s="664">
        <v>-23769.89</v>
      </c>
      <c r="EW12" s="664">
        <v>-17499.599999999999</v>
      </c>
      <c r="EX12" s="664">
        <v>-17715</v>
      </c>
      <c r="EY12" s="929">
        <v>-1283.26</v>
      </c>
      <c r="EZ12" s="664">
        <v>-164.91</v>
      </c>
      <c r="FA12" s="664">
        <v>-110.54940000000001</v>
      </c>
      <c r="FB12" s="664">
        <v>-303.5</v>
      </c>
      <c r="FC12" s="664">
        <v>-89.57</v>
      </c>
      <c r="FD12" s="664">
        <v>-311</v>
      </c>
      <c r="FE12" s="664">
        <v>-779.28</v>
      </c>
      <c r="FF12" s="664">
        <v>-1245.9000000000001</v>
      </c>
      <c r="FG12" s="664">
        <v>-485.99</v>
      </c>
      <c r="FH12" s="929">
        <v>-47388.82</v>
      </c>
      <c r="FI12" s="664">
        <v>-11197.11</v>
      </c>
      <c r="FJ12" s="664">
        <v>-25668.3266</v>
      </c>
      <c r="FK12" s="664">
        <v>-13769.382159999999</v>
      </c>
      <c r="FL12" s="664">
        <v>-22283.05</v>
      </c>
      <c r="FM12" s="664">
        <v>-36737.72</v>
      </c>
      <c r="FN12" s="664">
        <v>-28046.99</v>
      </c>
      <c r="FO12" s="664">
        <v>-20404.75</v>
      </c>
      <c r="FP12" s="664">
        <v>-12608</v>
      </c>
      <c r="FQ12" s="929">
        <v>-3839.89</v>
      </c>
      <c r="FR12" s="777">
        <v>-1086.29</v>
      </c>
      <c r="FS12" s="777">
        <v>-921.42</v>
      </c>
      <c r="FT12" s="777">
        <v>-362.08</v>
      </c>
      <c r="FU12" s="777">
        <v>-8.19</v>
      </c>
      <c r="FV12" s="777">
        <v>-0.08</v>
      </c>
      <c r="FW12" s="777">
        <v>-0.73</v>
      </c>
      <c r="FX12" s="777">
        <v>-41.39</v>
      </c>
      <c r="FY12" s="664">
        <v>0</v>
      </c>
      <c r="FZ12" s="929">
        <v>-122217.25</v>
      </c>
      <c r="GA12" s="664">
        <v>-39194.800000000003</v>
      </c>
      <c r="GB12" s="664">
        <v>-114235.86891999999</v>
      </c>
      <c r="GC12" s="664">
        <v>-56787.370849999999</v>
      </c>
      <c r="GD12" s="664">
        <v>-71664.61</v>
      </c>
      <c r="GE12" s="664">
        <v>-177482.15</v>
      </c>
      <c r="GF12" s="664">
        <v>-201623.3</v>
      </c>
      <c r="GG12" s="664">
        <v>-202505.15</v>
      </c>
      <c r="GH12" s="664">
        <v>-120712.3216</v>
      </c>
      <c r="GI12" s="929">
        <v>-3769.01</v>
      </c>
      <c r="GJ12" s="664">
        <v>-1129.28</v>
      </c>
      <c r="GK12" s="664">
        <v>-1824.11222</v>
      </c>
      <c r="GL12" s="664">
        <v>-906.18933000000004</v>
      </c>
      <c r="GM12" s="664">
        <v>-440.5</v>
      </c>
      <c r="GN12" s="664">
        <v>-2565.88</v>
      </c>
      <c r="GO12" s="664">
        <v>-6034.33</v>
      </c>
      <c r="GP12" s="664">
        <v>-3498.84</v>
      </c>
      <c r="GQ12" s="664">
        <v>-927.3</v>
      </c>
      <c r="GR12" s="929">
        <v>-6032.93</v>
      </c>
      <c r="GS12" s="664">
        <v>-2604.91</v>
      </c>
      <c r="GT12" s="664">
        <v>-6019.32</v>
      </c>
      <c r="GU12" s="664">
        <v>-1689.54</v>
      </c>
      <c r="GV12" s="664">
        <v>-4751.13</v>
      </c>
      <c r="GW12" s="664">
        <v>-10998.21</v>
      </c>
      <c r="GX12" s="664">
        <v>-10843.24</v>
      </c>
      <c r="GY12" s="664">
        <v>-16317.49</v>
      </c>
      <c r="GZ12" s="664">
        <v>-9291.01</v>
      </c>
      <c r="HA12" s="929">
        <v>-38595.24</v>
      </c>
      <c r="HB12" s="664">
        <v>-4889.3999999999996</v>
      </c>
      <c r="HC12" s="664">
        <v>-19450.28</v>
      </c>
      <c r="HD12" s="664">
        <v>-13499.74</v>
      </c>
      <c r="HE12" s="664">
        <v>-14760.64</v>
      </c>
      <c r="HF12" s="664">
        <v>-62829.51</v>
      </c>
      <c r="HG12" s="664">
        <v>-90983.49</v>
      </c>
      <c r="HH12" s="664">
        <v>-30551.279999999999</v>
      </c>
      <c r="HI12" s="664">
        <v>-39456.79</v>
      </c>
      <c r="HJ12" s="928">
        <v>-1014456.1659000001</v>
      </c>
      <c r="HK12" s="928">
        <v>-392545.90349999996</v>
      </c>
      <c r="HL12" s="928">
        <v>-833156.48496040015</v>
      </c>
      <c r="HM12" s="928">
        <v>-568288.54568669992</v>
      </c>
      <c r="HN12" s="664">
        <v>-656516.5867000001</v>
      </c>
      <c r="HO12" s="664">
        <v>-1893492.1293999997</v>
      </c>
      <c r="HP12" s="671">
        <v>-2823378.0527000003</v>
      </c>
      <c r="HQ12" s="671">
        <v>-2155329.0116499998</v>
      </c>
      <c r="HR12" s="664">
        <v>-1700193.4655200001</v>
      </c>
    </row>
    <row r="13" spans="1:226" ht="19.5" customHeight="1" x14ac:dyDescent="0.2">
      <c r="A13" s="1247" t="s">
        <v>375</v>
      </c>
      <c r="B13" s="929">
        <v>102087.94</v>
      </c>
      <c r="C13" s="664">
        <v>104197.75999999999</v>
      </c>
      <c r="D13" s="664">
        <v>-183434.22</v>
      </c>
      <c r="E13" s="664">
        <v>150677.81470459999</v>
      </c>
      <c r="F13" s="664">
        <v>-65661.83</v>
      </c>
      <c r="G13" s="664">
        <v>35812.879999999997</v>
      </c>
      <c r="H13" s="664">
        <v>-258176.88</v>
      </c>
      <c r="I13" s="664">
        <v>357168.58</v>
      </c>
      <c r="J13" s="664">
        <v>25429</v>
      </c>
      <c r="K13" s="929">
        <v>5636.53</v>
      </c>
      <c r="L13" s="664">
        <v>3190.35</v>
      </c>
      <c r="M13" s="664">
        <v>-7853.2217199999996</v>
      </c>
      <c r="N13" s="664">
        <v>5604.6943899999997</v>
      </c>
      <c r="O13" s="664">
        <v>-4033.58</v>
      </c>
      <c r="P13" s="664">
        <v>2351.5700000000002</v>
      </c>
      <c r="Q13" s="664">
        <v>-13731.79</v>
      </c>
      <c r="R13" s="664">
        <v>18894.284739999999</v>
      </c>
      <c r="S13" s="664">
        <v>-2632.17</v>
      </c>
      <c r="T13" s="929">
        <v>9610.27</v>
      </c>
      <c r="U13" s="664">
        <v>2934.17</v>
      </c>
      <c r="V13" s="664">
        <v>-7921.0293199999996</v>
      </c>
      <c r="W13" s="664">
        <v>843.56493999999998</v>
      </c>
      <c r="X13" s="664">
        <v>-6264.42</v>
      </c>
      <c r="Y13" s="664">
        <v>11777.41</v>
      </c>
      <c r="Z13" s="664">
        <v>-37506.19</v>
      </c>
      <c r="AA13" s="664">
        <v>85720.94</v>
      </c>
      <c r="AB13" s="664">
        <v>20174.630020000001</v>
      </c>
      <c r="AC13" s="929">
        <v>17804.29</v>
      </c>
      <c r="AD13" s="664">
        <v>20989.22</v>
      </c>
      <c r="AE13" s="664">
        <v>-31278.995129999999</v>
      </c>
      <c r="AF13" s="664">
        <v>22120.13451</v>
      </c>
      <c r="AG13" s="664">
        <v>-12818.95</v>
      </c>
      <c r="AH13" s="664">
        <v>301.94</v>
      </c>
      <c r="AI13" s="664">
        <v>-77473.23</v>
      </c>
      <c r="AJ13" s="664">
        <v>91612.34</v>
      </c>
      <c r="AK13" s="664">
        <v>14752</v>
      </c>
      <c r="AL13" s="929">
        <v>139956.42000000001</v>
      </c>
      <c r="AM13" s="664">
        <v>132632.26</v>
      </c>
      <c r="AN13" s="664">
        <v>-228387.34716999999</v>
      </c>
      <c r="AO13" s="664">
        <v>114627.63331999999</v>
      </c>
      <c r="AP13" s="664">
        <v>-57364.18</v>
      </c>
      <c r="AQ13" s="664">
        <v>6095.88</v>
      </c>
      <c r="AR13" s="664">
        <v>-420089.04</v>
      </c>
      <c r="AS13" s="664">
        <v>649487.40417999995</v>
      </c>
      <c r="AT13" s="664">
        <v>109269.1</v>
      </c>
      <c r="AU13" s="929">
        <v>15003.86</v>
      </c>
      <c r="AV13" s="664">
        <v>19168.82</v>
      </c>
      <c r="AW13" s="664">
        <v>-28926.22466</v>
      </c>
      <c r="AX13" s="664">
        <v>7074.6944599999997</v>
      </c>
      <c r="AY13" s="664">
        <v>-4729.74</v>
      </c>
      <c r="AZ13" s="664">
        <v>-1191.8399999999999</v>
      </c>
      <c r="BA13" s="664">
        <v>-23330.89</v>
      </c>
      <c r="BB13" s="664">
        <v>32739.68</v>
      </c>
      <c r="BC13" s="664">
        <v>-744.08</v>
      </c>
      <c r="BD13" s="929">
        <v>52181.16</v>
      </c>
      <c r="BE13" s="664">
        <v>60147.8</v>
      </c>
      <c r="BF13" s="664">
        <v>-75822.385169999994</v>
      </c>
      <c r="BG13" s="664">
        <v>49377.052089999997</v>
      </c>
      <c r="BH13" s="664">
        <v>-4889.1499999999996</v>
      </c>
      <c r="BI13" s="664">
        <v>-17440.490000000002</v>
      </c>
      <c r="BJ13" s="664">
        <v>-156123.78</v>
      </c>
      <c r="BK13" s="664">
        <v>254543.49</v>
      </c>
      <c r="BL13" s="664">
        <v>11995.93</v>
      </c>
      <c r="BM13" s="929">
        <v>85.8</v>
      </c>
      <c r="BN13" s="664">
        <v>210.34</v>
      </c>
      <c r="BO13" s="664">
        <v>-239.00734259999999</v>
      </c>
      <c r="BP13" s="664">
        <v>843.1071369</v>
      </c>
      <c r="BQ13" s="664">
        <v>-757.07</v>
      </c>
      <c r="BR13" s="664">
        <v>3351</v>
      </c>
      <c r="BS13" s="664">
        <v>-16057.01</v>
      </c>
      <c r="BT13" s="664">
        <v>27453.37</v>
      </c>
      <c r="BU13" s="664">
        <v>2838.71</v>
      </c>
      <c r="BV13" s="929">
        <v>10492.98</v>
      </c>
      <c r="BW13" s="664">
        <v>5312.85</v>
      </c>
      <c r="BX13" s="664">
        <v>-23288.02147</v>
      </c>
      <c r="BY13" s="664">
        <v>12275.879639999999</v>
      </c>
      <c r="BZ13" s="664">
        <v>-6756.36</v>
      </c>
      <c r="CA13" s="664">
        <v>7863.54</v>
      </c>
      <c r="CB13" s="664">
        <v>-28626.59</v>
      </c>
      <c r="CC13" s="664">
        <v>46475.47</v>
      </c>
      <c r="CD13" s="664">
        <v>-4847.13</v>
      </c>
      <c r="CE13" s="929">
        <v>4189.6899999999996</v>
      </c>
      <c r="CF13" s="664">
        <v>576.82000000000005</v>
      </c>
      <c r="CG13" s="664">
        <v>-4967.9627403000004</v>
      </c>
      <c r="CH13" s="664">
        <v>1262.4681648000001</v>
      </c>
      <c r="CI13" s="664">
        <v>-3158.33</v>
      </c>
      <c r="CJ13" s="664">
        <v>2999.3</v>
      </c>
      <c r="CK13" s="664">
        <v>-8380.33</v>
      </c>
      <c r="CL13" s="664">
        <v>7339.16</v>
      </c>
      <c r="CM13" s="664">
        <v>-1389.71</v>
      </c>
      <c r="CN13" s="929">
        <v>228341.9</v>
      </c>
      <c r="CO13" s="664">
        <v>614026.54</v>
      </c>
      <c r="CP13" s="664">
        <v>-447104.5919</v>
      </c>
      <c r="CQ13" s="664">
        <v>358365.88468000002</v>
      </c>
      <c r="CR13" s="664">
        <v>25579.94</v>
      </c>
      <c r="CS13" s="664">
        <v>103892.1</v>
      </c>
      <c r="CT13" s="664">
        <v>-1266237.1100000001</v>
      </c>
      <c r="CU13" s="664">
        <v>2008676.93</v>
      </c>
      <c r="CV13" s="664">
        <v>329940.31</v>
      </c>
      <c r="CW13" s="929">
        <v>291263.86</v>
      </c>
      <c r="CX13" s="664">
        <v>724026.78</v>
      </c>
      <c r="CY13" s="664">
        <v>-716913.66902999999</v>
      </c>
      <c r="CZ13" s="664">
        <v>405794.13208000001</v>
      </c>
      <c r="DA13" s="664">
        <v>-89775.69</v>
      </c>
      <c r="DB13" s="664">
        <v>97938.6</v>
      </c>
      <c r="DC13" s="664">
        <v>-2198731.1</v>
      </c>
      <c r="DD13" s="664">
        <v>3269646.73</v>
      </c>
      <c r="DE13" s="664">
        <v>219681.08</v>
      </c>
      <c r="DF13" s="929">
        <v>17274.418799999999</v>
      </c>
      <c r="DG13" s="664">
        <v>39001.714399999997</v>
      </c>
      <c r="DH13" s="664">
        <v>-32351.676109399999</v>
      </c>
      <c r="DI13" s="664">
        <v>11657.4150575</v>
      </c>
      <c r="DJ13" s="664">
        <v>-8211.7302999999993</v>
      </c>
      <c r="DK13" s="664">
        <v>10542.8282</v>
      </c>
      <c r="DL13" s="664">
        <v>-87788.836599999995</v>
      </c>
      <c r="DM13" s="664">
        <v>117750.22</v>
      </c>
      <c r="DN13" s="664">
        <v>13677.85</v>
      </c>
      <c r="DO13" s="929">
        <v>33050.82</v>
      </c>
      <c r="DP13" s="664">
        <v>67714.820000000007</v>
      </c>
      <c r="DQ13" s="664">
        <v>-64073.163419999997</v>
      </c>
      <c r="DR13" s="664">
        <v>80433.941059999997</v>
      </c>
      <c r="DS13" s="664">
        <v>-10511</v>
      </c>
      <c r="DT13" s="664">
        <v>33622.410000000003</v>
      </c>
      <c r="DU13" s="664">
        <v>-220524.43</v>
      </c>
      <c r="DV13" s="664">
        <v>359048.12</v>
      </c>
      <c r="DW13" s="664">
        <v>63256</v>
      </c>
      <c r="DX13" s="929">
        <v>219326.93000000002</v>
      </c>
      <c r="DY13" s="664">
        <v>611949.28</v>
      </c>
      <c r="DZ13" s="664">
        <v>-724949.5</v>
      </c>
      <c r="EA13" s="664">
        <v>755278.04</v>
      </c>
      <c r="EB13" s="664">
        <v>-376897.97</v>
      </c>
      <c r="EC13" s="664">
        <v>118401.46</v>
      </c>
      <c r="ED13" s="664">
        <v>116409.06</v>
      </c>
      <c r="EE13" s="664">
        <v>607098.44999999995</v>
      </c>
      <c r="EF13" s="664">
        <v>-11342.6</v>
      </c>
      <c r="EG13" s="929">
        <v>77742.02</v>
      </c>
      <c r="EH13" s="664">
        <v>56393.61</v>
      </c>
      <c r="EI13" s="664">
        <v>-102014.14576</v>
      </c>
      <c r="EJ13" s="664">
        <v>103750.11371999999</v>
      </c>
      <c r="EK13" s="664">
        <v>-21241.38</v>
      </c>
      <c r="EL13" s="664">
        <v>29011.23</v>
      </c>
      <c r="EM13" s="664">
        <v>-318372.36</v>
      </c>
      <c r="EN13" s="664">
        <v>349668.63</v>
      </c>
      <c r="EO13" s="664">
        <v>-97963.09</v>
      </c>
      <c r="EP13" s="929">
        <v>46843.18</v>
      </c>
      <c r="EQ13" s="664">
        <v>66851.41</v>
      </c>
      <c r="ER13" s="664">
        <v>-79454.533500000005</v>
      </c>
      <c r="ES13" s="664">
        <v>19352.831310000001</v>
      </c>
      <c r="ET13" s="664">
        <v>-28716.73</v>
      </c>
      <c r="EU13" s="664">
        <v>5011.72</v>
      </c>
      <c r="EV13" s="664">
        <v>-126452.55</v>
      </c>
      <c r="EW13" s="664">
        <v>153116.12</v>
      </c>
      <c r="EX13" s="664">
        <v>31449</v>
      </c>
      <c r="EY13" s="929">
        <v>1800.48</v>
      </c>
      <c r="EZ13" s="664">
        <v>1822.47</v>
      </c>
      <c r="FA13" s="664">
        <v>-1984.46994</v>
      </c>
      <c r="FB13" s="664">
        <v>1106.49</v>
      </c>
      <c r="FC13" s="664">
        <v>-404.78</v>
      </c>
      <c r="FD13" s="664">
        <v>1999.01</v>
      </c>
      <c r="FE13" s="664">
        <v>-6182.43</v>
      </c>
      <c r="FF13" s="664">
        <v>8528.08</v>
      </c>
      <c r="FG13" s="664">
        <v>2071.16</v>
      </c>
      <c r="FH13" s="929">
        <v>64846.3</v>
      </c>
      <c r="FI13" s="664">
        <v>20744.82</v>
      </c>
      <c r="FJ13" s="664">
        <v>-91051.987739999997</v>
      </c>
      <c r="FK13" s="664">
        <v>22846.656370000001</v>
      </c>
      <c r="FL13" s="664">
        <v>-28860.560000000001</v>
      </c>
      <c r="FM13" s="664">
        <v>7848.4</v>
      </c>
      <c r="FN13" s="664">
        <v>-113019.2</v>
      </c>
      <c r="FO13" s="664">
        <v>143723.16</v>
      </c>
      <c r="FP13" s="664">
        <v>6349</v>
      </c>
      <c r="FQ13" s="929">
        <v>207.05</v>
      </c>
      <c r="FR13" s="777">
        <v>2.08</v>
      </c>
      <c r="FS13" s="777">
        <v>-188.42</v>
      </c>
      <c r="FT13" s="777">
        <v>188.42</v>
      </c>
      <c r="FU13" s="777"/>
      <c r="FV13" s="777"/>
      <c r="FW13" s="777">
        <v>-2916.24</v>
      </c>
      <c r="FX13" s="777">
        <v>3577.6</v>
      </c>
      <c r="FY13" s="664">
        <v>-338</v>
      </c>
      <c r="FZ13" s="929">
        <v>208506.34</v>
      </c>
      <c r="GA13" s="664">
        <v>178605.64</v>
      </c>
      <c r="GB13" s="664">
        <v>-299300.75545</v>
      </c>
      <c r="GC13" s="664">
        <v>152006.01285</v>
      </c>
      <c r="GD13" s="664">
        <v>-68467.960000000006</v>
      </c>
      <c r="GE13" s="664">
        <v>205508.86</v>
      </c>
      <c r="GF13" s="664">
        <v>-802107.55</v>
      </c>
      <c r="GG13" s="664">
        <v>1550919.28</v>
      </c>
      <c r="GH13" s="664">
        <v>426340.46678999998</v>
      </c>
      <c r="GI13" s="929"/>
      <c r="GJ13" s="664"/>
      <c r="GK13" s="664"/>
      <c r="GL13" s="664"/>
      <c r="GM13" s="664"/>
      <c r="GN13" s="664"/>
      <c r="GO13" s="664"/>
      <c r="GP13" s="664"/>
      <c r="GQ13" s="664"/>
      <c r="GR13" s="929"/>
      <c r="GS13" s="664"/>
      <c r="GT13" s="664"/>
      <c r="GU13" s="664"/>
      <c r="GV13" s="664"/>
      <c r="GW13" s="664"/>
      <c r="GX13" s="664"/>
      <c r="GY13" s="664"/>
      <c r="GZ13" s="664"/>
      <c r="HA13" s="929">
        <v>82827.44</v>
      </c>
      <c r="HB13" s="664">
        <v>113192.74</v>
      </c>
      <c r="HC13" s="664">
        <v>-170191.21</v>
      </c>
      <c r="HD13" s="664">
        <v>28036.12</v>
      </c>
      <c r="HE13" s="664">
        <v>-6925.25</v>
      </c>
      <c r="HF13" s="664">
        <v>5945.55</v>
      </c>
      <c r="HG13" s="664">
        <v>-177744.52</v>
      </c>
      <c r="HH13" s="664">
        <v>515138.59</v>
      </c>
      <c r="HI13" s="664">
        <v>-67158.070000000007</v>
      </c>
      <c r="HJ13" s="928">
        <v>1629079.6788000001</v>
      </c>
      <c r="HK13" s="928">
        <v>2843692.2944000005</v>
      </c>
      <c r="HL13" s="928">
        <v>-3321696.5375723001</v>
      </c>
      <c r="HM13" s="928">
        <v>2303523.1004838003</v>
      </c>
      <c r="HN13" s="664">
        <v>-780866.72029999993</v>
      </c>
      <c r="HO13" s="664">
        <v>671643.35820000013</v>
      </c>
      <c r="HP13" s="671">
        <v>-6243162.9966000002</v>
      </c>
      <c r="HQ13" s="671">
        <v>10658326.62892</v>
      </c>
      <c r="HR13" s="664">
        <v>1090809.3868099998</v>
      </c>
    </row>
    <row r="14" spans="1:226" ht="15.75" customHeight="1" x14ac:dyDescent="0.2">
      <c r="A14" s="1250" t="s">
        <v>376</v>
      </c>
      <c r="B14" s="929"/>
      <c r="C14" s="664"/>
      <c r="D14" s="664"/>
      <c r="E14" s="664"/>
      <c r="F14" s="664"/>
      <c r="G14" s="664"/>
      <c r="H14" s="664"/>
      <c r="I14" s="664"/>
      <c r="J14" s="664">
        <v>14969</v>
      </c>
      <c r="K14" s="929">
        <v>983.8</v>
      </c>
      <c r="L14" s="664">
        <v>1659.74</v>
      </c>
      <c r="M14" s="664">
        <v>1914.51388</v>
      </c>
      <c r="N14" s="664">
        <v>1236.88922</v>
      </c>
      <c r="O14" s="664">
        <v>916.09</v>
      </c>
      <c r="P14" s="664">
        <v>1361.96</v>
      </c>
      <c r="Q14" s="664">
        <v>1365.34</v>
      </c>
      <c r="R14" s="664">
        <v>1961.1211945</v>
      </c>
      <c r="S14" s="664">
        <v>2432.06</v>
      </c>
      <c r="T14" s="929">
        <v>1662.82</v>
      </c>
      <c r="U14" s="664">
        <v>1583.37</v>
      </c>
      <c r="V14" s="664">
        <v>1119.8872699999999</v>
      </c>
      <c r="W14" s="664">
        <v>1621.3997400000001</v>
      </c>
      <c r="X14" s="664">
        <v>729.74</v>
      </c>
      <c r="Y14" s="664">
        <v>1892.62</v>
      </c>
      <c r="Z14" s="664">
        <v>2982.67</v>
      </c>
      <c r="AA14" s="664">
        <v>1257.44</v>
      </c>
      <c r="AB14" s="664">
        <v>683.72477000000003</v>
      </c>
      <c r="AC14" s="929"/>
      <c r="AD14" s="664"/>
      <c r="AE14" s="664"/>
      <c r="AF14" s="664"/>
      <c r="AG14" s="664"/>
      <c r="AH14" s="664"/>
      <c r="AI14" s="664"/>
      <c r="AJ14" s="664"/>
      <c r="AK14" s="664"/>
      <c r="AL14" s="929">
        <v>17169.72</v>
      </c>
      <c r="AM14" s="664">
        <v>15797.91</v>
      </c>
      <c r="AN14" s="664">
        <v>17824.267240000001</v>
      </c>
      <c r="AO14" s="664">
        <v>20412.828750000001</v>
      </c>
      <c r="AP14" s="664">
        <v>15447.32</v>
      </c>
      <c r="AQ14" s="664">
        <v>25077.9</v>
      </c>
      <c r="AR14" s="664">
        <v>26624.41</v>
      </c>
      <c r="AS14" s="664">
        <v>9324.5990099999999</v>
      </c>
      <c r="AT14" s="664">
        <v>13873.46</v>
      </c>
      <c r="AU14" s="929"/>
      <c r="AV14" s="664"/>
      <c r="AW14" s="664"/>
      <c r="AX14" s="664"/>
      <c r="AY14" s="664"/>
      <c r="AZ14" s="664"/>
      <c r="BA14" s="664"/>
      <c r="BB14" s="664"/>
      <c r="BC14" s="664"/>
      <c r="BD14" s="929"/>
      <c r="BE14" s="664"/>
      <c r="BF14" s="664"/>
      <c r="BG14" s="664"/>
      <c r="BH14" s="664"/>
      <c r="BI14" s="664"/>
      <c r="BJ14" s="664"/>
      <c r="BK14" s="664"/>
      <c r="BL14" s="664"/>
      <c r="BM14" s="929"/>
      <c r="BN14" s="664"/>
      <c r="BO14" s="664"/>
      <c r="BP14" s="664"/>
      <c r="BQ14" s="664"/>
      <c r="BR14" s="664">
        <v>713.18</v>
      </c>
      <c r="BS14" s="664"/>
      <c r="BT14" s="664"/>
      <c r="BU14" s="664"/>
      <c r="BV14" s="929"/>
      <c r="BW14" s="664"/>
      <c r="BX14" s="664"/>
      <c r="BY14" s="664"/>
      <c r="BZ14" s="664"/>
      <c r="CA14" s="664"/>
      <c r="CB14" s="664"/>
      <c r="CC14" s="664"/>
      <c r="CD14" s="664">
        <v>-354.74</v>
      </c>
      <c r="CE14" s="929"/>
      <c r="CF14" s="664"/>
      <c r="CG14" s="664"/>
      <c r="CH14" s="664"/>
      <c r="CI14" s="664"/>
      <c r="CJ14" s="664"/>
      <c r="CK14" s="664"/>
      <c r="CL14" s="664"/>
      <c r="CM14" s="664"/>
      <c r="CN14" s="929">
        <v>2029.62</v>
      </c>
      <c r="CO14" s="664">
        <v>3296.36</v>
      </c>
      <c r="CP14" s="664">
        <v>1878.7378699999999</v>
      </c>
      <c r="CQ14" s="664">
        <v>-1468.4779100000001</v>
      </c>
      <c r="CR14" s="664">
        <v>-5609.35</v>
      </c>
      <c r="CS14" s="664">
        <v>-2552.85</v>
      </c>
      <c r="CT14" s="664"/>
      <c r="CU14" s="664"/>
      <c r="CV14" s="664"/>
      <c r="CW14" s="929">
        <v>31946.06</v>
      </c>
      <c r="CX14" s="664">
        <v>48026.879999999997</v>
      </c>
      <c r="CY14" s="664">
        <v>53965.86</v>
      </c>
      <c r="CZ14" s="664">
        <v>57351.72838</v>
      </c>
      <c r="DA14" s="664">
        <v>47146.41</v>
      </c>
      <c r="DB14" s="664">
        <v>70468.03</v>
      </c>
      <c r="DC14" s="664">
        <v>76173.649999999994</v>
      </c>
      <c r="DD14" s="664">
        <v>49900.19</v>
      </c>
      <c r="DE14" s="664">
        <v>38185.870000000003</v>
      </c>
      <c r="DF14" s="929">
        <v>2992.7628000000004</v>
      </c>
      <c r="DG14" s="664">
        <v>5490.3008</v>
      </c>
      <c r="DH14" s="664">
        <v>4858.5139847</v>
      </c>
      <c r="DI14" s="664">
        <v>3695.4264957</v>
      </c>
      <c r="DJ14" s="664">
        <v>3652.5909999999999</v>
      </c>
      <c r="DK14" s="664">
        <v>8003.9930999999997</v>
      </c>
      <c r="DL14" s="664">
        <v>4745.2759999999998</v>
      </c>
      <c r="DM14" s="664">
        <v>-1069.1400000000001</v>
      </c>
      <c r="DN14" s="664">
        <v>-967.67</v>
      </c>
      <c r="DO14" s="929"/>
      <c r="DP14" s="664"/>
      <c r="DQ14" s="664"/>
      <c r="DR14" s="664"/>
      <c r="DS14" s="664"/>
      <c r="DT14" s="664"/>
      <c r="DU14" s="664"/>
      <c r="DV14" s="664"/>
      <c r="DW14" s="664">
        <v>6050</v>
      </c>
      <c r="DX14" s="929"/>
      <c r="DY14" s="664"/>
      <c r="DZ14" s="664"/>
      <c r="EA14" s="664"/>
      <c r="EB14" s="664"/>
      <c r="EC14" s="664"/>
      <c r="ED14" s="664"/>
      <c r="EE14" s="664"/>
      <c r="EF14" s="664"/>
      <c r="EG14" s="929">
        <v>4843.33</v>
      </c>
      <c r="EH14" s="664">
        <v>4615.7299999999996</v>
      </c>
      <c r="EI14" s="664">
        <v>1924.0285799999999</v>
      </c>
      <c r="EJ14" s="664">
        <v>-115.31867</v>
      </c>
      <c r="EK14" s="664">
        <v>452.83</v>
      </c>
      <c r="EL14" s="664">
        <v>6695.87</v>
      </c>
      <c r="EM14" s="664"/>
      <c r="EN14" s="664"/>
      <c r="EO14" s="664"/>
      <c r="EP14" s="929"/>
      <c r="EQ14" s="664"/>
      <c r="ER14" s="664"/>
      <c r="ES14" s="664"/>
      <c r="ET14" s="664"/>
      <c r="EU14" s="664"/>
      <c r="EV14" s="664">
        <v>5357.11</v>
      </c>
      <c r="EW14" s="664">
        <v>1227.47</v>
      </c>
      <c r="EX14" s="664">
        <v>3300</v>
      </c>
      <c r="EY14" s="929">
        <v>36.51</v>
      </c>
      <c r="EZ14" s="664">
        <v>115.33</v>
      </c>
      <c r="FA14" s="664">
        <v>54.697859999999999</v>
      </c>
      <c r="FB14" s="664">
        <v>-200.31</v>
      </c>
      <c r="FC14" s="664">
        <v>-558.09</v>
      </c>
      <c r="FD14" s="664">
        <v>-506.94</v>
      </c>
      <c r="FE14" s="664">
        <v>-629.16999999999996</v>
      </c>
      <c r="FF14" s="664">
        <v>-937.21</v>
      </c>
      <c r="FG14" s="664">
        <v>-931.5</v>
      </c>
      <c r="FH14" s="929">
        <v>19457.439999999999</v>
      </c>
      <c r="FI14" s="664">
        <v>21162.560000000001</v>
      </c>
      <c r="FJ14" s="664">
        <v>16151.5924</v>
      </c>
      <c r="FK14" s="664">
        <v>15574.720380000001</v>
      </c>
      <c r="FL14" s="664">
        <v>14201.83</v>
      </c>
      <c r="FM14" s="664">
        <v>13807.7</v>
      </c>
      <c r="FN14" s="664">
        <v>8753.83</v>
      </c>
      <c r="FO14" s="664">
        <v>3592.31</v>
      </c>
      <c r="FP14" s="664">
        <v>2984</v>
      </c>
      <c r="FQ14" s="929"/>
      <c r="FR14" s="777"/>
      <c r="FS14" s="664"/>
      <c r="FT14" s="664"/>
      <c r="FU14" s="664"/>
      <c r="FV14" s="664"/>
      <c r="FW14" s="664"/>
      <c r="FX14" s="664"/>
      <c r="FY14" s="664"/>
      <c r="FZ14" s="929"/>
      <c r="GA14" s="664">
        <v>30262.39</v>
      </c>
      <c r="GB14" s="664">
        <v>35259.618540000003</v>
      </c>
      <c r="GC14" s="664">
        <v>18456.99091</v>
      </c>
      <c r="GD14" s="664">
        <v>13955.12</v>
      </c>
      <c r="GE14" s="664">
        <v>35623.629999999997</v>
      </c>
      <c r="GF14" s="664"/>
      <c r="GG14" s="664"/>
      <c r="GH14" s="664">
        <v>-132</v>
      </c>
      <c r="GI14" s="929">
        <v>212.29</v>
      </c>
      <c r="GJ14" s="664">
        <v>244.62</v>
      </c>
      <c r="GK14" s="664">
        <v>176.33107999999999</v>
      </c>
      <c r="GL14" s="664">
        <v>94.599819999999994</v>
      </c>
      <c r="GM14" s="664">
        <v>-194.91</v>
      </c>
      <c r="GN14" s="664">
        <v>256.83</v>
      </c>
      <c r="GO14" s="664">
        <v>-90.63</v>
      </c>
      <c r="GP14" s="664">
        <v>-828.83</v>
      </c>
      <c r="GQ14" s="664">
        <v>1924.46</v>
      </c>
      <c r="GR14" s="929"/>
      <c r="GS14" s="664"/>
      <c r="GT14" s="664"/>
      <c r="GU14" s="664"/>
      <c r="GV14" s="664"/>
      <c r="GW14" s="664"/>
      <c r="GX14" s="664"/>
      <c r="GY14" s="664"/>
      <c r="GZ14" s="664">
        <v>4728.0200000000004</v>
      </c>
      <c r="HA14" s="929"/>
      <c r="HB14" s="664"/>
      <c r="HC14" s="664"/>
      <c r="HD14" s="664"/>
      <c r="HE14" s="664"/>
      <c r="HF14" s="664"/>
      <c r="HG14" s="664">
        <v>11596.72</v>
      </c>
      <c r="HH14" s="664">
        <v>17151.439999999999</v>
      </c>
      <c r="HI14" s="664">
        <v>27210.76</v>
      </c>
      <c r="HJ14" s="928">
        <v>81334.352799999993</v>
      </c>
      <c r="HK14" s="928">
        <v>132255.19079999998</v>
      </c>
      <c r="HL14" s="928">
        <v>135128.04870469999</v>
      </c>
      <c r="HM14" s="928">
        <v>116660.47711569999</v>
      </c>
      <c r="HN14" s="664">
        <v>90139.580999999991</v>
      </c>
      <c r="HO14" s="664">
        <v>160841.92309999996</v>
      </c>
      <c r="HP14" s="671">
        <v>136879.20599999998</v>
      </c>
      <c r="HQ14" s="671">
        <v>81579.3902045</v>
      </c>
      <c r="HR14" s="664">
        <v>113955.44477</v>
      </c>
    </row>
    <row r="15" spans="1:226" ht="18" customHeight="1" x14ac:dyDescent="0.2">
      <c r="A15" s="1247" t="s">
        <v>377</v>
      </c>
      <c r="B15" s="929">
        <v>0</v>
      </c>
      <c r="C15" s="664"/>
      <c r="D15" s="664"/>
      <c r="E15" s="664"/>
      <c r="F15" s="664"/>
      <c r="G15" s="664"/>
      <c r="H15" s="664"/>
      <c r="I15" s="664"/>
      <c r="J15" s="664"/>
      <c r="K15" s="929">
        <v>0</v>
      </c>
      <c r="L15" s="664"/>
      <c r="M15" s="664"/>
      <c r="N15" s="664"/>
      <c r="O15" s="664"/>
      <c r="P15" s="664"/>
      <c r="Q15" s="664"/>
      <c r="R15" s="664"/>
      <c r="S15" s="664"/>
      <c r="T15" s="929" t="s">
        <v>122</v>
      </c>
      <c r="U15" s="664"/>
      <c r="V15" s="664"/>
      <c r="W15" s="664"/>
      <c r="X15" s="664"/>
      <c r="Y15" s="664"/>
      <c r="Z15" s="664"/>
      <c r="AA15" s="664"/>
      <c r="AB15" s="664"/>
      <c r="AC15" s="929" t="s">
        <v>122</v>
      </c>
      <c r="AD15" s="664"/>
      <c r="AE15" s="664"/>
      <c r="AF15" s="664"/>
      <c r="AG15" s="664"/>
      <c r="AH15" s="664"/>
      <c r="AI15" s="664"/>
      <c r="AJ15" s="664"/>
      <c r="AK15" s="664"/>
      <c r="AL15" s="929" t="s">
        <v>122</v>
      </c>
      <c r="AM15" s="664"/>
      <c r="AN15" s="664"/>
      <c r="AO15" s="664"/>
      <c r="AP15" s="664"/>
      <c r="AQ15" s="664"/>
      <c r="AR15" s="664"/>
      <c r="AS15" s="664"/>
      <c r="AT15" s="664"/>
      <c r="AU15" s="929" t="s">
        <v>122</v>
      </c>
      <c r="AV15" s="664"/>
      <c r="AW15" s="664"/>
      <c r="AX15" s="664"/>
      <c r="AY15" s="664"/>
      <c r="AZ15" s="664"/>
      <c r="BA15" s="664"/>
      <c r="BB15" s="664"/>
      <c r="BC15" s="664"/>
      <c r="BD15" s="929" t="s">
        <v>122</v>
      </c>
      <c r="BE15" s="664"/>
      <c r="BF15" s="664"/>
      <c r="BG15" s="664"/>
      <c r="BH15" s="664"/>
      <c r="BI15" s="664"/>
      <c r="BJ15" s="664"/>
      <c r="BK15" s="664"/>
      <c r="BL15" s="664"/>
      <c r="BM15" s="929" t="s">
        <v>122</v>
      </c>
      <c r="BN15" s="664"/>
      <c r="BO15" s="664"/>
      <c r="BP15" s="664"/>
      <c r="BQ15" s="664"/>
      <c r="BR15" s="664"/>
      <c r="BS15" s="664"/>
      <c r="BT15" s="664"/>
      <c r="BU15" s="664"/>
      <c r="BV15" s="929" t="s">
        <v>122</v>
      </c>
      <c r="BW15" s="664"/>
      <c r="BX15" s="664"/>
      <c r="BY15" s="664"/>
      <c r="BZ15" s="664"/>
      <c r="CA15" s="664"/>
      <c r="CB15" s="664"/>
      <c r="CC15" s="664"/>
      <c r="CD15" s="664"/>
      <c r="CE15" s="929" t="s">
        <v>122</v>
      </c>
      <c r="CF15" s="664"/>
      <c r="CG15" s="664"/>
      <c r="CH15" s="664"/>
      <c r="CI15" s="664"/>
      <c r="CJ15" s="664"/>
      <c r="CK15" s="664"/>
      <c r="CL15" s="664"/>
      <c r="CM15" s="664"/>
      <c r="CN15" s="929" t="s">
        <v>122</v>
      </c>
      <c r="CO15" s="664"/>
      <c r="CP15" s="664"/>
      <c r="CQ15" s="664"/>
      <c r="CR15" s="664"/>
      <c r="CS15" s="664"/>
      <c r="CT15" s="664"/>
      <c r="CU15" s="664"/>
      <c r="CV15" s="664"/>
      <c r="CW15" s="929" t="s">
        <v>122</v>
      </c>
      <c r="CX15" s="664"/>
      <c r="CY15" s="664"/>
      <c r="CZ15" s="664"/>
      <c r="DA15" s="664"/>
      <c r="DB15" s="664"/>
      <c r="DC15" s="664"/>
      <c r="DD15" s="664"/>
      <c r="DE15" s="664"/>
      <c r="DF15" s="929" t="s">
        <v>122</v>
      </c>
      <c r="DG15" s="664"/>
      <c r="DH15" s="664"/>
      <c r="DI15" s="664"/>
      <c r="DJ15" s="664"/>
      <c r="DK15" s="664"/>
      <c r="DL15" s="664"/>
      <c r="DM15" s="664"/>
      <c r="DN15" s="664"/>
      <c r="DO15" s="929" t="s">
        <v>122</v>
      </c>
      <c r="DP15" s="664"/>
      <c r="DQ15" s="664"/>
      <c r="DR15" s="664"/>
      <c r="DS15" s="664"/>
      <c r="DT15" s="664"/>
      <c r="DU15" s="664"/>
      <c r="DV15" s="664"/>
      <c r="DW15" s="664"/>
      <c r="DX15" s="929" t="s">
        <v>122</v>
      </c>
      <c r="DY15" s="664"/>
      <c r="DZ15" s="664"/>
      <c r="EA15" s="664"/>
      <c r="EB15" s="664"/>
      <c r="EC15" s="664"/>
      <c r="ED15" s="664"/>
      <c r="EE15" s="664"/>
      <c r="EF15" s="664"/>
      <c r="EG15" s="929" t="s">
        <v>122</v>
      </c>
      <c r="EH15" s="664"/>
      <c r="EI15" s="664"/>
      <c r="EJ15" s="664"/>
      <c r="EK15" s="664"/>
      <c r="EL15" s="664"/>
      <c r="EM15" s="664"/>
      <c r="EN15" s="664"/>
      <c r="EO15" s="664"/>
      <c r="EP15" s="929" t="s">
        <v>122</v>
      </c>
      <c r="EQ15" s="664"/>
      <c r="ER15" s="664"/>
      <c r="ES15" s="664"/>
      <c r="ET15" s="664"/>
      <c r="EU15" s="664"/>
      <c r="EV15" s="664"/>
      <c r="EW15" s="664"/>
      <c r="EX15" s="664"/>
      <c r="EY15" s="929" t="s">
        <v>122</v>
      </c>
      <c r="EZ15" s="664"/>
      <c r="FA15" s="664"/>
      <c r="FB15" s="664"/>
      <c r="FC15" s="664"/>
      <c r="FD15" s="664"/>
      <c r="FE15" s="664"/>
      <c r="FF15" s="664"/>
      <c r="FG15" s="664"/>
      <c r="FH15" s="929" t="s">
        <v>122</v>
      </c>
      <c r="FI15" s="664"/>
      <c r="FJ15" s="664"/>
      <c r="FK15" s="664"/>
      <c r="FL15" s="664"/>
      <c r="FM15" s="664"/>
      <c r="FN15" s="664"/>
      <c r="FO15" s="664"/>
      <c r="FP15" s="664"/>
      <c r="FQ15" s="929" t="s">
        <v>122</v>
      </c>
      <c r="FR15" s="777"/>
      <c r="FS15" s="664"/>
      <c r="FT15" s="664"/>
      <c r="FU15" s="664"/>
      <c r="FV15" s="664"/>
      <c r="FW15" s="664"/>
      <c r="FX15" s="664"/>
      <c r="FY15" s="664"/>
      <c r="FZ15" s="929" t="s">
        <v>122</v>
      </c>
      <c r="GA15" s="664"/>
      <c r="GB15" s="664"/>
      <c r="GC15" s="664"/>
      <c r="GD15" s="664"/>
      <c r="GE15" s="664"/>
      <c r="GF15" s="664"/>
      <c r="GG15" s="664"/>
      <c r="GH15" s="664"/>
      <c r="GI15" s="929" t="s">
        <v>122</v>
      </c>
      <c r="GJ15" s="664"/>
      <c r="GK15" s="664"/>
      <c r="GL15" s="664"/>
      <c r="GM15" s="664"/>
      <c r="GN15" s="664"/>
      <c r="GO15" s="664"/>
      <c r="GP15" s="664"/>
      <c r="GQ15" s="664"/>
      <c r="GR15" s="929" t="s">
        <v>122</v>
      </c>
      <c r="GS15" s="664"/>
      <c r="GT15" s="664"/>
      <c r="GU15" s="664"/>
      <c r="GV15" s="664"/>
      <c r="GW15" s="664"/>
      <c r="GX15" s="664"/>
      <c r="GY15" s="664"/>
      <c r="GZ15" s="664"/>
      <c r="HA15" s="929" t="s">
        <v>122</v>
      </c>
      <c r="HB15" s="664"/>
      <c r="HC15" s="664"/>
      <c r="HD15" s="664"/>
      <c r="HE15" s="664"/>
      <c r="HF15" s="664"/>
      <c r="HG15" s="664"/>
      <c r="HH15" s="664"/>
      <c r="HI15" s="664"/>
      <c r="HJ15" s="928">
        <v>0</v>
      </c>
      <c r="HK15" s="928">
        <v>0</v>
      </c>
      <c r="HL15" s="928"/>
      <c r="HM15" s="928">
        <v>0</v>
      </c>
      <c r="HN15" s="664"/>
      <c r="HO15" s="664"/>
      <c r="HP15" s="671"/>
      <c r="HQ15" s="671"/>
      <c r="HR15" s="664">
        <v>0</v>
      </c>
    </row>
    <row r="16" spans="1:226" x14ac:dyDescent="0.2">
      <c r="A16" s="1247" t="s">
        <v>378</v>
      </c>
      <c r="B16" s="929"/>
      <c r="C16" s="664"/>
      <c r="D16" s="664"/>
      <c r="E16" s="664"/>
      <c r="F16" s="664"/>
      <c r="G16" s="664"/>
      <c r="H16" s="664"/>
      <c r="I16" s="664"/>
      <c r="J16" s="664"/>
      <c r="K16" s="929"/>
      <c r="L16" s="664"/>
      <c r="M16" s="664"/>
      <c r="N16" s="664"/>
      <c r="O16" s="664"/>
      <c r="P16" s="664"/>
      <c r="Q16" s="664"/>
      <c r="R16" s="664"/>
      <c r="S16" s="664"/>
      <c r="T16" s="929"/>
      <c r="U16" s="664"/>
      <c r="V16" s="664"/>
      <c r="W16" s="664"/>
      <c r="X16" s="664"/>
      <c r="Y16" s="664"/>
      <c r="Z16" s="664"/>
      <c r="AA16" s="664"/>
      <c r="AB16" s="664"/>
      <c r="AC16" s="929"/>
      <c r="AD16" s="664"/>
      <c r="AE16" s="664"/>
      <c r="AF16" s="664"/>
      <c r="AG16" s="664"/>
      <c r="AH16" s="664"/>
      <c r="AI16" s="664"/>
      <c r="AJ16" s="664"/>
      <c r="AK16" s="664"/>
      <c r="AL16" s="929"/>
      <c r="AM16" s="664"/>
      <c r="AN16" s="664"/>
      <c r="AO16" s="664"/>
      <c r="AP16" s="664"/>
      <c r="AQ16" s="664"/>
      <c r="AR16" s="664"/>
      <c r="AS16" s="664"/>
      <c r="AT16" s="664"/>
      <c r="AU16" s="929"/>
      <c r="AV16" s="664"/>
      <c r="AW16" s="664"/>
      <c r="AX16" s="664"/>
      <c r="AY16" s="664"/>
      <c r="AZ16" s="664"/>
      <c r="BA16" s="664"/>
      <c r="BB16" s="664"/>
      <c r="BC16" s="664"/>
      <c r="BD16" s="929"/>
      <c r="BE16" s="664"/>
      <c r="BF16" s="664"/>
      <c r="BG16" s="664"/>
      <c r="BH16" s="664"/>
      <c r="BI16" s="664"/>
      <c r="BJ16" s="664"/>
      <c r="BK16" s="664"/>
      <c r="BL16" s="664"/>
      <c r="BM16" s="929"/>
      <c r="BN16" s="664"/>
      <c r="BO16" s="664"/>
      <c r="BP16" s="664"/>
      <c r="BQ16" s="664"/>
      <c r="BR16" s="664"/>
      <c r="BS16" s="664"/>
      <c r="BT16" s="664"/>
      <c r="BU16" s="664"/>
      <c r="BV16" s="929"/>
      <c r="BW16" s="664"/>
      <c r="BX16" s="664"/>
      <c r="BY16" s="664"/>
      <c r="BZ16" s="664"/>
      <c r="CA16" s="664"/>
      <c r="CB16" s="664"/>
      <c r="CC16" s="664"/>
      <c r="CD16" s="664"/>
      <c r="CE16" s="929"/>
      <c r="CF16" s="664"/>
      <c r="CG16" s="664"/>
      <c r="CH16" s="664"/>
      <c r="CI16" s="664"/>
      <c r="CJ16" s="664"/>
      <c r="CK16" s="664"/>
      <c r="CL16" s="664"/>
      <c r="CM16" s="664"/>
      <c r="CN16" s="929"/>
      <c r="CO16" s="664"/>
      <c r="CP16" s="664"/>
      <c r="CQ16" s="664"/>
      <c r="CR16" s="664"/>
      <c r="CS16" s="664"/>
      <c r="CT16" s="664"/>
      <c r="CU16" s="664"/>
      <c r="CV16" s="664"/>
      <c r="CW16" s="929"/>
      <c r="CX16" s="664"/>
      <c r="CY16" s="664"/>
      <c r="CZ16" s="664"/>
      <c r="DA16" s="664"/>
      <c r="DB16" s="664"/>
      <c r="DC16" s="664"/>
      <c r="DD16" s="664"/>
      <c r="DE16" s="664"/>
      <c r="DF16" s="929"/>
      <c r="DG16" s="664"/>
      <c r="DH16" s="664"/>
      <c r="DI16" s="664"/>
      <c r="DJ16" s="664"/>
      <c r="DK16" s="664"/>
      <c r="DL16" s="664"/>
      <c r="DM16" s="664"/>
      <c r="DN16" s="664"/>
      <c r="DO16" s="929"/>
      <c r="DP16" s="664"/>
      <c r="DQ16" s="664"/>
      <c r="DR16" s="664"/>
      <c r="DS16" s="664"/>
      <c r="DT16" s="664"/>
      <c r="DU16" s="664"/>
      <c r="DV16" s="664"/>
      <c r="DW16" s="664"/>
      <c r="DX16" s="929"/>
      <c r="DY16" s="664"/>
      <c r="DZ16" s="664"/>
      <c r="EA16" s="664"/>
      <c r="EB16" s="664"/>
      <c r="EC16" s="664"/>
      <c r="ED16" s="664"/>
      <c r="EE16" s="664"/>
      <c r="EF16" s="664"/>
      <c r="EG16" s="929"/>
      <c r="EH16" s="664"/>
      <c r="EI16" s="664"/>
      <c r="EJ16" s="664"/>
      <c r="EK16" s="664"/>
      <c r="EL16" s="664"/>
      <c r="EM16" s="664"/>
      <c r="EN16" s="664"/>
      <c r="EO16" s="664"/>
      <c r="EP16" s="929"/>
      <c r="EQ16" s="664"/>
      <c r="ER16" s="664"/>
      <c r="ES16" s="664"/>
      <c r="ET16" s="664"/>
      <c r="EU16" s="664"/>
      <c r="EV16" s="664"/>
      <c r="EW16" s="664"/>
      <c r="EX16" s="664"/>
      <c r="EY16" s="929"/>
      <c r="EZ16" s="664"/>
      <c r="FA16" s="664"/>
      <c r="FB16" s="664"/>
      <c r="FC16" s="664"/>
      <c r="FD16" s="664"/>
      <c r="FE16" s="664"/>
      <c r="FF16" s="664"/>
      <c r="FG16" s="664"/>
      <c r="FH16" s="929"/>
      <c r="FI16" s="664"/>
      <c r="FJ16" s="664"/>
      <c r="FK16" s="664"/>
      <c r="FL16" s="664"/>
      <c r="FM16" s="664"/>
      <c r="FN16" s="664"/>
      <c r="FO16" s="664"/>
      <c r="FP16" s="664"/>
      <c r="FQ16" s="929">
        <v>3137.73</v>
      </c>
      <c r="FR16" s="777">
        <v>4264.97</v>
      </c>
      <c r="FS16" s="777">
        <v>-2810.06</v>
      </c>
      <c r="FT16" s="777">
        <v>572.54999999999995</v>
      </c>
      <c r="FU16" s="777">
        <v>-1053.29</v>
      </c>
      <c r="FV16" s="777">
        <v>79.739999999999995</v>
      </c>
      <c r="FW16" s="777"/>
      <c r="FX16" s="777"/>
      <c r="FY16" s="664"/>
      <c r="FZ16" s="929"/>
      <c r="GA16" s="664"/>
      <c r="GB16" s="664"/>
      <c r="GC16" s="664"/>
      <c r="GD16" s="664"/>
      <c r="GE16" s="664"/>
      <c r="GF16" s="664"/>
      <c r="GG16" s="664"/>
      <c r="GH16" s="664"/>
      <c r="GI16" s="929">
        <v>4886.83</v>
      </c>
      <c r="GJ16" s="664">
        <v>15215.16</v>
      </c>
      <c r="GK16" s="664">
        <v>-9339.89</v>
      </c>
      <c r="GL16" s="664">
        <v>5275</v>
      </c>
      <c r="GM16" s="664">
        <v>-6087.08</v>
      </c>
      <c r="GN16" s="664">
        <v>-5225.88</v>
      </c>
      <c r="GO16" s="664">
        <v>-6562.43</v>
      </c>
      <c r="GP16" s="664">
        <v>10721.98</v>
      </c>
      <c r="GQ16" s="664">
        <v>-580.54999999999995</v>
      </c>
      <c r="GR16" s="929">
        <v>23601.64</v>
      </c>
      <c r="GS16" s="664">
        <v>32823.620000000003</v>
      </c>
      <c r="GT16" s="664">
        <v>-25475.33</v>
      </c>
      <c r="GU16" s="664">
        <v>10667.79</v>
      </c>
      <c r="GV16" s="664">
        <v>-13867.7</v>
      </c>
      <c r="GW16" s="664">
        <v>5446</v>
      </c>
      <c r="GX16" s="664">
        <v>-51872.36</v>
      </c>
      <c r="GY16" s="664">
        <v>36970.28</v>
      </c>
      <c r="GZ16" s="664">
        <v>-10070.52</v>
      </c>
      <c r="HA16" s="929"/>
      <c r="HB16" s="664"/>
      <c r="HC16" s="664"/>
      <c r="HD16" s="664"/>
      <c r="HE16" s="664"/>
      <c r="HF16" s="664"/>
      <c r="HG16" s="664"/>
      <c r="HH16" s="664"/>
      <c r="HI16" s="664"/>
      <c r="HJ16" s="928">
        <v>31626.199999999997</v>
      </c>
      <c r="HK16" s="928">
        <v>52303.75</v>
      </c>
      <c r="HL16" s="928">
        <v>-37625.279999999999</v>
      </c>
      <c r="HM16" s="928">
        <v>16515.34</v>
      </c>
      <c r="HN16" s="664">
        <v>-21008.07</v>
      </c>
      <c r="HO16" s="664">
        <v>299.85999999999967</v>
      </c>
      <c r="HP16" s="671">
        <v>-58434.79</v>
      </c>
      <c r="HQ16" s="671">
        <v>47692.259999999995</v>
      </c>
      <c r="HR16" s="664">
        <v>-10651.07</v>
      </c>
    </row>
    <row r="17" spans="1:226" x14ac:dyDescent="0.2">
      <c r="A17" s="1249" t="s">
        <v>379</v>
      </c>
      <c r="B17" s="929">
        <v>3654.27</v>
      </c>
      <c r="C17" s="664">
        <v>3361.57</v>
      </c>
      <c r="D17" s="664">
        <v>3473.76</v>
      </c>
      <c r="E17" s="664">
        <v>3321.66</v>
      </c>
      <c r="F17" s="664">
        <v>3495.36</v>
      </c>
      <c r="G17" s="664">
        <v>4333.57</v>
      </c>
      <c r="H17" s="664">
        <v>4311.7700000000004</v>
      </c>
      <c r="I17" s="664">
        <v>5517.38</v>
      </c>
      <c r="J17" s="664">
        <v>5202</v>
      </c>
      <c r="K17" s="929">
        <v>0</v>
      </c>
      <c r="L17" s="664">
        <v>0.1</v>
      </c>
      <c r="M17" s="664">
        <v>0.75999000000000005</v>
      </c>
      <c r="N17" s="664">
        <v>1.7827200000000001</v>
      </c>
      <c r="O17" s="664">
        <v>3.76</v>
      </c>
      <c r="P17" s="664">
        <v>6.24</v>
      </c>
      <c r="Q17" s="664">
        <v>43.19</v>
      </c>
      <c r="R17" s="664">
        <v>211.70112499999999</v>
      </c>
      <c r="S17" s="664">
        <v>29.28</v>
      </c>
      <c r="T17" s="929">
        <v>0.08</v>
      </c>
      <c r="U17" s="664">
        <v>0.45</v>
      </c>
      <c r="V17" s="664">
        <v>40.186300000000003</v>
      </c>
      <c r="W17" s="664">
        <v>27.191880000000001</v>
      </c>
      <c r="X17" s="664">
        <v>25.74</v>
      </c>
      <c r="Y17" s="664">
        <v>77.38</v>
      </c>
      <c r="Z17" s="664">
        <v>19.579999999999998</v>
      </c>
      <c r="AA17" s="664">
        <v>14.4</v>
      </c>
      <c r="AB17" s="664">
        <v>0</v>
      </c>
      <c r="AC17" s="929">
        <v>201.45</v>
      </c>
      <c r="AD17" s="664">
        <v>262.18</v>
      </c>
      <c r="AE17" s="664">
        <v>412.38</v>
      </c>
      <c r="AF17" s="664">
        <v>361.48</v>
      </c>
      <c r="AG17" s="664">
        <v>412.01</v>
      </c>
      <c r="AH17" s="664">
        <v>4249.41</v>
      </c>
      <c r="AI17" s="664">
        <v>536.89</v>
      </c>
      <c r="AJ17" s="664">
        <v>572.74964</v>
      </c>
      <c r="AK17" s="664">
        <v>466</v>
      </c>
      <c r="AL17" s="929">
        <v>2997.69</v>
      </c>
      <c r="AM17" s="664">
        <v>5022.92</v>
      </c>
      <c r="AN17" s="664">
        <v>4214.3461500000003</v>
      </c>
      <c r="AO17" s="664">
        <v>3503.8928000000001</v>
      </c>
      <c r="AP17" s="664">
        <v>4253.5600000000004</v>
      </c>
      <c r="AQ17" s="664">
        <v>8946.2900000000009</v>
      </c>
      <c r="AR17" s="664">
        <v>7513.72</v>
      </c>
      <c r="AS17" s="664">
        <v>6456.7109099999998</v>
      </c>
      <c r="AT17" s="664">
        <v>7398.9</v>
      </c>
      <c r="AU17" s="929">
        <v>200.61</v>
      </c>
      <c r="AV17" s="664">
        <v>44.85</v>
      </c>
      <c r="AW17" s="664">
        <v>127.53999999999999</v>
      </c>
      <c r="AX17" s="664">
        <v>320.80999000000003</v>
      </c>
      <c r="AY17" s="664">
        <v>248.83</v>
      </c>
      <c r="AZ17" s="664">
        <v>280.68</v>
      </c>
      <c r="BA17" s="664">
        <v>203.59</v>
      </c>
      <c r="BB17" s="664">
        <v>1354.93</v>
      </c>
      <c r="BC17" s="664">
        <v>430.29999999999995</v>
      </c>
      <c r="BD17" s="929">
        <v>41.12</v>
      </c>
      <c r="BE17" s="664">
        <v>60.45</v>
      </c>
      <c r="BF17" s="664">
        <v>292.61563999999998</v>
      </c>
      <c r="BG17" s="664">
        <v>468.41507000000001</v>
      </c>
      <c r="BH17" s="664">
        <v>832.84</v>
      </c>
      <c r="BI17" s="664">
        <v>1005.48</v>
      </c>
      <c r="BJ17" s="664">
        <v>781.41</v>
      </c>
      <c r="BK17" s="664">
        <v>220.62</v>
      </c>
      <c r="BL17" s="664">
        <v>413.23</v>
      </c>
      <c r="BM17" s="929">
        <v>2.2000000000000002</v>
      </c>
      <c r="BN17" s="664">
        <v>3.76</v>
      </c>
      <c r="BO17" s="664">
        <v>5.6441901999999997</v>
      </c>
      <c r="BP17" s="664">
        <v>22.121054699999998</v>
      </c>
      <c r="BQ17" s="664">
        <v>42.24</v>
      </c>
      <c r="BR17" s="664">
        <v>208.67000000000002</v>
      </c>
      <c r="BS17" s="664">
        <v>145.60000000000002</v>
      </c>
      <c r="BT17" s="664">
        <v>338.97</v>
      </c>
      <c r="BU17" s="664">
        <v>357.17999999999995</v>
      </c>
      <c r="BV17" s="929">
        <v>730.46</v>
      </c>
      <c r="BW17" s="664">
        <v>371.22</v>
      </c>
      <c r="BX17" s="664">
        <v>1981.43967</v>
      </c>
      <c r="BY17" s="664">
        <v>1624.59716</v>
      </c>
      <c r="BZ17" s="664">
        <v>1819.98</v>
      </c>
      <c r="CA17" s="664">
        <v>720.7</v>
      </c>
      <c r="CB17" s="664">
        <v>606.32000000000005</v>
      </c>
      <c r="CC17" s="664">
        <v>626.15</v>
      </c>
      <c r="CD17" s="664">
        <v>17132.330000000002</v>
      </c>
      <c r="CE17" s="929">
        <v>1069.1600000000001</v>
      </c>
      <c r="CF17" s="664">
        <v>2737.45</v>
      </c>
      <c r="CG17" s="664">
        <v>448.04411499999998</v>
      </c>
      <c r="CH17" s="664">
        <v>328.94264609999999</v>
      </c>
      <c r="CI17" s="664">
        <v>211.63</v>
      </c>
      <c r="CJ17" s="664">
        <v>317.79000000000002</v>
      </c>
      <c r="CK17" s="664">
        <v>239.10999999999999</v>
      </c>
      <c r="CL17" s="664">
        <v>506.4</v>
      </c>
      <c r="CM17" s="664">
        <v>585.01</v>
      </c>
      <c r="CN17" s="929">
        <v>2387.9699999999998</v>
      </c>
      <c r="CO17" s="664">
        <v>3220.62</v>
      </c>
      <c r="CP17" s="664">
        <v>5911.3319000000001</v>
      </c>
      <c r="CQ17" s="664">
        <v>10352.72136</v>
      </c>
      <c r="CR17" s="664">
        <v>11181.869999999999</v>
      </c>
      <c r="CS17" s="664">
        <v>17506.16</v>
      </c>
      <c r="CT17" s="664">
        <v>24395.02</v>
      </c>
      <c r="CU17" s="664">
        <v>18339.190000000002</v>
      </c>
      <c r="CV17" s="664">
        <v>17653.740000000002</v>
      </c>
      <c r="CW17" s="929">
        <v>1724.71</v>
      </c>
      <c r="CX17" s="664">
        <v>1792.07</v>
      </c>
      <c r="CY17" s="664">
        <v>2088.0249699999999</v>
      </c>
      <c r="CZ17" s="664">
        <v>5904.54403</v>
      </c>
      <c r="DA17" s="664">
        <v>7000.54</v>
      </c>
      <c r="DB17" s="664">
        <v>8033.5</v>
      </c>
      <c r="DC17" s="664">
        <v>8039.83</v>
      </c>
      <c r="DD17" s="664">
        <v>9339.9499999999989</v>
      </c>
      <c r="DE17" s="664">
        <v>11258.27</v>
      </c>
      <c r="DF17" s="929">
        <v>62.532600000000002</v>
      </c>
      <c r="DG17" s="664">
        <v>5.3827999999999996</v>
      </c>
      <c r="DH17" s="664">
        <v>20.411515099999999</v>
      </c>
      <c r="DI17" s="664">
        <v>48.055896500000003</v>
      </c>
      <c r="DJ17" s="664">
        <v>115.67059999999999</v>
      </c>
      <c r="DK17" s="664">
        <v>182.24080000000001</v>
      </c>
      <c r="DL17" s="664">
        <v>273.88119999999998</v>
      </c>
      <c r="DM17" s="664">
        <v>1156.0899999999999</v>
      </c>
      <c r="DN17" s="664">
        <v>658.88</v>
      </c>
      <c r="DO17" s="929">
        <v>148.32</v>
      </c>
      <c r="DP17" s="664">
        <v>796.76</v>
      </c>
      <c r="DQ17" s="664">
        <v>365.79325999999998</v>
      </c>
      <c r="DR17" s="664">
        <v>656.64202999999998</v>
      </c>
      <c r="DS17" s="664">
        <v>598.14</v>
      </c>
      <c r="DT17" s="664">
        <v>809.46</v>
      </c>
      <c r="DU17" s="664">
        <v>299.09000000000003</v>
      </c>
      <c r="DV17" s="664">
        <v>172.11</v>
      </c>
      <c r="DW17" s="664">
        <v>488</v>
      </c>
      <c r="DX17" s="929">
        <v>27724.639999999999</v>
      </c>
      <c r="DY17" s="664">
        <v>27752.76</v>
      </c>
      <c r="DZ17" s="664">
        <v>117652.20999999999</v>
      </c>
      <c r="EA17" s="664">
        <v>60699.7</v>
      </c>
      <c r="EB17" s="664">
        <v>80112.76999999999</v>
      </c>
      <c r="EC17" s="664">
        <v>84126.200000000012</v>
      </c>
      <c r="ED17" s="664">
        <v>146897.72999999998</v>
      </c>
      <c r="EE17" s="664">
        <v>59474.520000000004</v>
      </c>
      <c r="EF17" s="664">
        <v>77947.909999999989</v>
      </c>
      <c r="EG17" s="929">
        <v>1772.9</v>
      </c>
      <c r="EH17" s="664">
        <v>1458.12</v>
      </c>
      <c r="EI17" s="664">
        <v>1466.62616</v>
      </c>
      <c r="EJ17" s="664">
        <v>1891.7478599999999</v>
      </c>
      <c r="EK17" s="664">
        <v>2540.4299999999998</v>
      </c>
      <c r="EL17" s="664">
        <v>3197.21</v>
      </c>
      <c r="EM17" s="664">
        <v>4415.26</v>
      </c>
      <c r="EN17" s="664">
        <v>4102.16</v>
      </c>
      <c r="EO17" s="664">
        <v>5159.87</v>
      </c>
      <c r="EP17" s="929">
        <v>1095.24</v>
      </c>
      <c r="EQ17" s="664">
        <v>1388.23</v>
      </c>
      <c r="ER17" s="664">
        <v>1286.63904</v>
      </c>
      <c r="ES17" s="664">
        <v>1724.3924099999999</v>
      </c>
      <c r="ET17" s="664">
        <v>2197.89</v>
      </c>
      <c r="EU17" s="664">
        <v>2613.1299999999997</v>
      </c>
      <c r="EV17" s="664">
        <v>2634.92</v>
      </c>
      <c r="EW17" s="664">
        <v>915.41</v>
      </c>
      <c r="EX17" s="664">
        <v>1492</v>
      </c>
      <c r="EY17" s="929">
        <v>8.1199999999999992</v>
      </c>
      <c r="EZ17" s="664">
        <v>8.8800000000000008</v>
      </c>
      <c r="FA17" s="664">
        <v>11.08868</v>
      </c>
      <c r="FB17" s="664">
        <v>18.997209999999999</v>
      </c>
      <c r="FC17" s="664">
        <v>31.08</v>
      </c>
      <c r="FD17" s="664">
        <v>107.95</v>
      </c>
      <c r="FE17" s="664">
        <v>1718.6499999999999</v>
      </c>
      <c r="FF17" s="664">
        <v>397.26</v>
      </c>
      <c r="FG17" s="664">
        <v>630.67999999999995</v>
      </c>
      <c r="FH17" s="929">
        <v>871.26</v>
      </c>
      <c r="FI17" s="664">
        <v>4595.75</v>
      </c>
      <c r="FJ17" s="664">
        <v>1756.7253599999999</v>
      </c>
      <c r="FK17" s="664">
        <v>1726.5257999999999</v>
      </c>
      <c r="FL17" s="664">
        <v>2038.42</v>
      </c>
      <c r="FM17" s="664">
        <v>1648.95</v>
      </c>
      <c r="FN17" s="664">
        <v>1616.32</v>
      </c>
      <c r="FO17" s="664">
        <v>1004.66</v>
      </c>
      <c r="FP17" s="664">
        <v>1535</v>
      </c>
      <c r="FQ17" s="929">
        <v>228.81</v>
      </c>
      <c r="FR17" s="777">
        <v>365.17</v>
      </c>
      <c r="FS17" s="664">
        <v>230.27</v>
      </c>
      <c r="FT17" s="664">
        <v>269.04000000000002</v>
      </c>
      <c r="FU17" s="664">
        <v>307.97000000000003</v>
      </c>
      <c r="FV17" s="664">
        <v>315.75</v>
      </c>
      <c r="FW17" s="664">
        <v>248.68</v>
      </c>
      <c r="FX17" s="664">
        <v>225.32</v>
      </c>
      <c r="FY17" s="664">
        <v>193</v>
      </c>
      <c r="FZ17" s="929">
        <v>3639.46</v>
      </c>
      <c r="GA17" s="664">
        <v>1389.39</v>
      </c>
      <c r="GB17" s="664">
        <v>1969.4970499999999</v>
      </c>
      <c r="GC17" s="664">
        <v>6739.3141900000001</v>
      </c>
      <c r="GD17" s="664">
        <v>6857.58</v>
      </c>
      <c r="GE17" s="664">
        <v>6383.25</v>
      </c>
      <c r="GF17" s="664">
        <v>4576</v>
      </c>
      <c r="GG17" s="664">
        <v>3581.49</v>
      </c>
      <c r="GH17" s="664">
        <v>4480.7736100000002</v>
      </c>
      <c r="GI17" s="929">
        <v>95.02</v>
      </c>
      <c r="GJ17" s="664">
        <v>248.49</v>
      </c>
      <c r="GK17" s="664">
        <v>472.62</v>
      </c>
      <c r="GL17" s="664">
        <v>243.17</v>
      </c>
      <c r="GM17" s="664">
        <v>868.94</v>
      </c>
      <c r="GN17" s="664">
        <v>467.12</v>
      </c>
      <c r="GO17" s="664">
        <v>727.03</v>
      </c>
      <c r="GP17" s="664">
        <v>1251.48</v>
      </c>
      <c r="GQ17" s="664">
        <v>1289.02</v>
      </c>
      <c r="GR17" s="929">
        <v>1255.3800000000001</v>
      </c>
      <c r="GS17" s="664">
        <v>805.1</v>
      </c>
      <c r="GT17" s="664">
        <v>436.96</v>
      </c>
      <c r="GU17" s="664">
        <v>355.31</v>
      </c>
      <c r="GV17" s="664">
        <v>366.27</v>
      </c>
      <c r="GW17" s="664">
        <v>400.05</v>
      </c>
      <c r="GX17" s="664">
        <v>271.27999999999997</v>
      </c>
      <c r="GY17" s="664">
        <v>272.74</v>
      </c>
      <c r="GZ17" s="664">
        <v>361.22</v>
      </c>
      <c r="HA17" s="929">
        <v>8969.94</v>
      </c>
      <c r="HB17" s="664">
        <v>4216.75</v>
      </c>
      <c r="HC17" s="664">
        <v>3924.7100000000005</v>
      </c>
      <c r="HD17" s="664">
        <v>4557.2299999999996</v>
      </c>
      <c r="HE17" s="664">
        <v>5857.17</v>
      </c>
      <c r="HF17" s="664">
        <v>5964.35</v>
      </c>
      <c r="HG17" s="664">
        <v>7397.17</v>
      </c>
      <c r="HH17" s="664">
        <v>8927.85</v>
      </c>
      <c r="HI17" s="664">
        <v>9215.43</v>
      </c>
      <c r="HJ17" s="928">
        <v>58881.342599999989</v>
      </c>
      <c r="HK17" s="928">
        <v>59908.4228</v>
      </c>
      <c r="HL17" s="928">
        <v>148589.6239903</v>
      </c>
      <c r="HM17" s="928">
        <v>105168.28410729999</v>
      </c>
      <c r="HN17" s="664">
        <v>131420.6906</v>
      </c>
      <c r="HO17" s="664">
        <v>151901.53080000001</v>
      </c>
      <c r="HP17" s="671">
        <v>217912.04120000004</v>
      </c>
      <c r="HQ17" s="671">
        <v>124980.24167500003</v>
      </c>
      <c r="HR17" s="664">
        <v>164378.02360999997</v>
      </c>
    </row>
    <row r="18" spans="1:226" x14ac:dyDescent="0.2">
      <c r="A18" s="1247" t="s">
        <v>380</v>
      </c>
      <c r="B18" s="929">
        <v>25918.91</v>
      </c>
      <c r="C18" s="664">
        <v>31538.31</v>
      </c>
      <c r="D18" s="664">
        <v>32639.14</v>
      </c>
      <c r="E18" s="664">
        <v>16299.95</v>
      </c>
      <c r="F18" s="664">
        <v>10664.92</v>
      </c>
      <c r="G18" s="664">
        <v>13921.55</v>
      </c>
      <c r="H18" s="664">
        <v>22568.2</v>
      </c>
      <c r="I18" s="664">
        <v>14717.31</v>
      </c>
      <c r="J18" s="664">
        <v>7703</v>
      </c>
      <c r="K18" s="929">
        <v>2119.5700000000002</v>
      </c>
      <c r="L18" s="664">
        <v>5655.79</v>
      </c>
      <c r="M18" s="664">
        <v>10153.788909999999</v>
      </c>
      <c r="N18" s="664">
        <v>753.11964</v>
      </c>
      <c r="O18" s="664">
        <v>6000</v>
      </c>
      <c r="P18" s="664">
        <v>1700</v>
      </c>
      <c r="Q18" s="664">
        <v>7999.26</v>
      </c>
      <c r="R18" s="664">
        <v>0</v>
      </c>
      <c r="S18" s="664">
        <v>8429.17</v>
      </c>
      <c r="T18" s="929">
        <v>1754.72</v>
      </c>
      <c r="U18" s="664">
        <v>3440.27</v>
      </c>
      <c r="V18" s="664">
        <v>2218.7134599999999</v>
      </c>
      <c r="W18" s="664">
        <v>220.09359000000001</v>
      </c>
      <c r="X18" s="664"/>
      <c r="Y18" s="664"/>
      <c r="Z18" s="664">
        <v>47.96</v>
      </c>
      <c r="AA18" s="664">
        <v>312.95</v>
      </c>
      <c r="AB18" s="664">
        <v>134.67849000000001</v>
      </c>
      <c r="AC18" s="929">
        <v>26950.69</v>
      </c>
      <c r="AD18" s="664">
        <v>25730.01</v>
      </c>
      <c r="AE18" s="664">
        <v>10385.55046</v>
      </c>
      <c r="AF18" s="664">
        <v>9963.4323100000001</v>
      </c>
      <c r="AG18" s="664">
        <v>2338.69</v>
      </c>
      <c r="AH18" s="664">
        <v>1146.68</v>
      </c>
      <c r="AI18" s="664">
        <v>7647.18</v>
      </c>
      <c r="AJ18" s="664">
        <v>5194.0334800000001</v>
      </c>
      <c r="AK18" s="664">
        <v>14638</v>
      </c>
      <c r="AL18" s="929">
        <v>693.86</v>
      </c>
      <c r="AM18" s="664">
        <v>11624.52</v>
      </c>
      <c r="AN18" s="664">
        <v>4356.9132600000003</v>
      </c>
      <c r="AO18" s="664">
        <v>14186.523719999999</v>
      </c>
      <c r="AP18" s="664">
        <v>15744.68</v>
      </c>
      <c r="AQ18" s="664">
        <v>37638.589999999997</v>
      </c>
      <c r="AR18" s="664">
        <v>43112.83</v>
      </c>
      <c r="AS18" s="664">
        <v>61345.368869999998</v>
      </c>
      <c r="AT18" s="664">
        <v>112986.65</v>
      </c>
      <c r="AU18" s="929">
        <v>16206.12</v>
      </c>
      <c r="AV18" s="664">
        <v>7456.35</v>
      </c>
      <c r="AW18" s="664">
        <v>6885.6563100000003</v>
      </c>
      <c r="AX18" s="664">
        <v>14043.125249999999</v>
      </c>
      <c r="AY18" s="664"/>
      <c r="AZ18" s="664"/>
      <c r="BA18" s="664">
        <v>28729.84</v>
      </c>
      <c r="BB18" s="664">
        <v>20040.07</v>
      </c>
      <c r="BC18" s="664">
        <v>32469.78</v>
      </c>
      <c r="BD18" s="929">
        <v>10319.86</v>
      </c>
      <c r="BE18" s="664">
        <v>2457.02</v>
      </c>
      <c r="BF18" s="664">
        <v>1038.43508</v>
      </c>
      <c r="BG18" s="664">
        <v>114.01215999999999</v>
      </c>
      <c r="BH18" s="664">
        <v>421.91</v>
      </c>
      <c r="BI18" s="664">
        <v>686.31</v>
      </c>
      <c r="BJ18" s="664">
        <v>9650.08</v>
      </c>
      <c r="BK18" s="664">
        <v>18225.02</v>
      </c>
      <c r="BL18" s="664">
        <v>25232.61</v>
      </c>
      <c r="BM18" s="929">
        <v>11914.08</v>
      </c>
      <c r="BN18" s="664">
        <v>14453.61</v>
      </c>
      <c r="BO18" s="664">
        <v>21266.81</v>
      </c>
      <c r="BP18" s="664">
        <v>29339.579000000002</v>
      </c>
      <c r="BQ18" s="664">
        <v>15139.7</v>
      </c>
      <c r="BR18" s="664">
        <v>14138.97</v>
      </c>
      <c r="BS18" s="664">
        <v>32538.720000000001</v>
      </c>
      <c r="BT18" s="664">
        <v>26512.440000000002</v>
      </c>
      <c r="BU18" s="664">
        <v>26441.120000000003</v>
      </c>
      <c r="BV18" s="929">
        <v>5523.02</v>
      </c>
      <c r="BW18" s="664">
        <v>4758.2299999999996</v>
      </c>
      <c r="BX18" s="664">
        <v>4290.2245999999996</v>
      </c>
      <c r="BY18" s="664">
        <v>354.17061000000001</v>
      </c>
      <c r="BZ18" s="664">
        <v>3080.42</v>
      </c>
      <c r="CA18" s="664">
        <v>349.68</v>
      </c>
      <c r="CB18" s="664">
        <v>20909.93</v>
      </c>
      <c r="CC18" s="664">
        <v>9458.1699999999983</v>
      </c>
      <c r="CD18" s="664">
        <v>1819.1</v>
      </c>
      <c r="CE18" s="929">
        <v>6610.75</v>
      </c>
      <c r="CF18" s="664">
        <v>6037.9</v>
      </c>
      <c r="CG18" s="664">
        <v>6468.2319722000002</v>
      </c>
      <c r="CH18" s="664">
        <v>10664.415453</v>
      </c>
      <c r="CI18" s="664">
        <v>16248.88</v>
      </c>
      <c r="CJ18" s="664">
        <v>6043.64</v>
      </c>
      <c r="CK18" s="664">
        <v>27507.51</v>
      </c>
      <c r="CL18" s="664">
        <v>19600.93</v>
      </c>
      <c r="CM18" s="664">
        <v>19514.690000000002</v>
      </c>
      <c r="CN18" s="929">
        <v>21732.57</v>
      </c>
      <c r="CO18" s="664">
        <v>4669.3500000000004</v>
      </c>
      <c r="CP18" s="664">
        <v>3800.4059099999999</v>
      </c>
      <c r="CQ18" s="664">
        <v>3538.9009700000001</v>
      </c>
      <c r="CR18" s="664">
        <v>15664.82</v>
      </c>
      <c r="CS18" s="664">
        <v>30895.02</v>
      </c>
      <c r="CT18" s="664">
        <v>10474.57</v>
      </c>
      <c r="CU18" s="664">
        <v>25855.91</v>
      </c>
      <c r="CV18" s="664">
        <v>56942.9</v>
      </c>
      <c r="CW18" s="929">
        <v>9465.23</v>
      </c>
      <c r="CX18" s="664">
        <v>4145.67</v>
      </c>
      <c r="CY18" s="664"/>
      <c r="CZ18" s="664">
        <v>180.19</v>
      </c>
      <c r="DA18" s="664">
        <v>7527.84</v>
      </c>
      <c r="DB18" s="664">
        <v>52720.3</v>
      </c>
      <c r="DC18" s="664">
        <v>149700.91</v>
      </c>
      <c r="DD18" s="664">
        <v>157477.94999999998</v>
      </c>
      <c r="DE18" s="664">
        <v>216111.02</v>
      </c>
      <c r="DF18" s="929">
        <v>9699.0755000000008</v>
      </c>
      <c r="DG18" s="664">
        <v>4191.9547000000002</v>
      </c>
      <c r="DH18" s="664">
        <v>5143.5236603000003</v>
      </c>
      <c r="DI18" s="664">
        <v>6961.7092822000004</v>
      </c>
      <c r="DJ18" s="664">
        <v>4574.7112999999999</v>
      </c>
      <c r="DK18" s="664">
        <v>10044.498299999999</v>
      </c>
      <c r="DL18" s="664">
        <v>12083.6307</v>
      </c>
      <c r="DM18" s="664">
        <v>16918.84</v>
      </c>
      <c r="DN18" s="664">
        <v>48437.07</v>
      </c>
      <c r="DO18" s="929">
        <v>2365.89</v>
      </c>
      <c r="DP18" s="664">
        <v>839.87</v>
      </c>
      <c r="DQ18" s="664">
        <v>530.31399999999996</v>
      </c>
      <c r="DR18" s="664">
        <v>277.18439000000001</v>
      </c>
      <c r="DS18" s="664">
        <v>430.79</v>
      </c>
      <c r="DT18" s="664">
        <v>1722.31</v>
      </c>
      <c r="DU18" s="664">
        <v>2159.1799999999998</v>
      </c>
      <c r="DV18" s="664">
        <v>708.58</v>
      </c>
      <c r="DW18" s="664">
        <v>4047</v>
      </c>
      <c r="DX18" s="929" t="s">
        <v>122</v>
      </c>
      <c r="DY18" s="664"/>
      <c r="DZ18" s="664"/>
      <c r="EA18" s="664"/>
      <c r="EB18" s="664"/>
      <c r="EC18" s="664"/>
      <c r="ED18" s="664"/>
      <c r="EE18" s="664">
        <v>475.97</v>
      </c>
      <c r="EF18" s="664">
        <v>942.45</v>
      </c>
      <c r="EG18" s="929">
        <v>1311</v>
      </c>
      <c r="EH18" s="664">
        <v>4405.53</v>
      </c>
      <c r="EI18" s="664">
        <v>187.42649</v>
      </c>
      <c r="EJ18" s="664">
        <v>23.96575</v>
      </c>
      <c r="EK18" s="664">
        <v>914.67</v>
      </c>
      <c r="EL18" s="664">
        <v>1203.47</v>
      </c>
      <c r="EM18" s="664">
        <v>4097.13</v>
      </c>
      <c r="EN18" s="664">
        <v>1717.55</v>
      </c>
      <c r="EO18" s="664">
        <v>1557.48</v>
      </c>
      <c r="EP18" s="929" t="s">
        <v>122</v>
      </c>
      <c r="EQ18" s="664"/>
      <c r="ER18" s="664"/>
      <c r="ES18" s="664"/>
      <c r="ET18" s="664">
        <v>4843.08</v>
      </c>
      <c r="EU18" s="664">
        <v>7564.11</v>
      </c>
      <c r="EV18" s="664">
        <v>3501.97</v>
      </c>
      <c r="EW18" s="664">
        <v>6178.7669999999998</v>
      </c>
      <c r="EX18" s="664">
        <v>22538</v>
      </c>
      <c r="EY18" s="929">
        <v>9459.15</v>
      </c>
      <c r="EZ18" s="664">
        <v>8066.58</v>
      </c>
      <c r="FA18" s="664">
        <v>15677.3262</v>
      </c>
      <c r="FB18" s="664">
        <v>5666.1323199999997</v>
      </c>
      <c r="FC18" s="664">
        <v>2163.79</v>
      </c>
      <c r="FD18" s="664">
        <v>1257.05</v>
      </c>
      <c r="FE18" s="664">
        <v>11772</v>
      </c>
      <c r="FF18" s="664">
        <v>3611.14</v>
      </c>
      <c r="FG18" s="664">
        <v>10691.14</v>
      </c>
      <c r="FH18" s="929">
        <v>11480.14</v>
      </c>
      <c r="FI18" s="664">
        <v>11686.13</v>
      </c>
      <c r="FJ18" s="664">
        <v>38238.450049999999</v>
      </c>
      <c r="FK18" s="664">
        <v>14510.420700000001</v>
      </c>
      <c r="FL18" s="664">
        <v>16344.25</v>
      </c>
      <c r="FM18" s="664">
        <v>12232.52</v>
      </c>
      <c r="FN18" s="664">
        <v>21011.3</v>
      </c>
      <c r="FO18" s="664">
        <v>24772.9</v>
      </c>
      <c r="FP18" s="664">
        <v>19128</v>
      </c>
      <c r="FQ18" s="929">
        <v>1132.74</v>
      </c>
      <c r="FR18" s="777">
        <v>215.22</v>
      </c>
      <c r="FS18" s="664">
        <v>486.66</v>
      </c>
      <c r="FT18" s="664"/>
      <c r="FU18" s="664">
        <v>267.26</v>
      </c>
      <c r="FV18" s="664">
        <v>45.6</v>
      </c>
      <c r="FW18" s="664">
        <v>2649.41</v>
      </c>
      <c r="FX18" s="664">
        <v>2109.38</v>
      </c>
      <c r="FY18" s="664">
        <v>2365</v>
      </c>
      <c r="FZ18" s="929">
        <v>30708.44</v>
      </c>
      <c r="GA18" s="664">
        <v>15297.82</v>
      </c>
      <c r="GB18" s="664">
        <v>9306.8535200000006</v>
      </c>
      <c r="GC18" s="664">
        <v>6268.2871500000001</v>
      </c>
      <c r="GD18" s="664">
        <v>7563.82</v>
      </c>
      <c r="GE18" s="664">
        <v>9891.5300000000007</v>
      </c>
      <c r="GF18" s="664">
        <v>47628.04</v>
      </c>
      <c r="GG18" s="664">
        <v>82479.37</v>
      </c>
      <c r="GH18" s="664">
        <v>98214.813299999994</v>
      </c>
      <c r="GI18" s="929">
        <v>434.59</v>
      </c>
      <c r="GJ18" s="664">
        <v>2975.15</v>
      </c>
      <c r="GK18" s="664">
        <v>5014.1143700000002</v>
      </c>
      <c r="GL18" s="664">
        <v>3608.78584</v>
      </c>
      <c r="GM18" s="664">
        <v>209.37</v>
      </c>
      <c r="GN18" s="664">
        <v>11.82</v>
      </c>
      <c r="GO18" s="664">
        <v>7592.92</v>
      </c>
      <c r="GP18" s="664">
        <v>437.18</v>
      </c>
      <c r="GQ18" s="664">
        <v>0</v>
      </c>
      <c r="GR18" s="929">
        <v>9543.9</v>
      </c>
      <c r="GS18" s="664">
        <v>5345.97</v>
      </c>
      <c r="GT18" s="664">
        <v>2970.83</v>
      </c>
      <c r="GU18" s="664">
        <v>731.38</v>
      </c>
      <c r="GV18" s="664">
        <v>1145.73</v>
      </c>
      <c r="GW18" s="664">
        <v>1721.11</v>
      </c>
      <c r="GX18" s="664">
        <v>3572.69</v>
      </c>
      <c r="GY18" s="664">
        <v>1701.42</v>
      </c>
      <c r="GZ18" s="664">
        <v>460.56</v>
      </c>
      <c r="HA18" s="929">
        <v>9.01</v>
      </c>
      <c r="HB18" s="664">
        <v>12637.99</v>
      </c>
      <c r="HC18" s="664">
        <v>7572.57</v>
      </c>
      <c r="HD18" s="664">
        <v>17650.3</v>
      </c>
      <c r="HE18" s="664">
        <v>14324.82</v>
      </c>
      <c r="HF18" s="664">
        <v>18613.71</v>
      </c>
      <c r="HG18" s="664">
        <v>16745.169999999998</v>
      </c>
      <c r="HH18" s="664">
        <v>17570.62</v>
      </c>
      <c r="HI18" s="664">
        <v>60027.159999999996</v>
      </c>
      <c r="HJ18" s="928">
        <v>215353.31550000003</v>
      </c>
      <c r="HK18" s="928">
        <v>187629.24469999998</v>
      </c>
      <c r="HL18" s="928">
        <v>188631.9382525</v>
      </c>
      <c r="HM18" s="928">
        <v>155355.6781352</v>
      </c>
      <c r="HN18" s="664">
        <v>145614.1513</v>
      </c>
      <c r="HO18" s="664">
        <v>223548.46829999995</v>
      </c>
      <c r="HP18" s="671">
        <v>493700.43069999991</v>
      </c>
      <c r="HQ18" s="671">
        <v>517421.86934999999</v>
      </c>
      <c r="HR18" s="664">
        <v>790831.39179000002</v>
      </c>
    </row>
    <row r="19" spans="1:226" x14ac:dyDescent="0.2">
      <c r="A19" s="1251" t="s">
        <v>381</v>
      </c>
      <c r="B19" s="1274">
        <v>743645.75000000012</v>
      </c>
      <c r="C19" s="668">
        <v>1072657.25</v>
      </c>
      <c r="D19" s="668">
        <v>641622.54000000015</v>
      </c>
      <c r="E19" s="668">
        <v>1006734.8630141001</v>
      </c>
      <c r="F19" s="668">
        <v>887341.12</v>
      </c>
      <c r="G19" s="668">
        <v>1057649.7</v>
      </c>
      <c r="H19" s="668">
        <v>842486.71999999986</v>
      </c>
      <c r="I19" s="668">
        <v>1743483.7100000002</v>
      </c>
      <c r="J19" s="664">
        <v>1707250</v>
      </c>
      <c r="K19" s="1274">
        <v>58741.89</v>
      </c>
      <c r="L19" s="668">
        <v>85202.150000000009</v>
      </c>
      <c r="M19" s="668">
        <v>60125.708939999997</v>
      </c>
      <c r="N19" s="668">
        <v>62882.67536999999</v>
      </c>
      <c r="O19" s="668">
        <v>72740.669999999984</v>
      </c>
      <c r="P19" s="668">
        <v>74107.340000000026</v>
      </c>
      <c r="Q19" s="668">
        <v>61708.03</v>
      </c>
      <c r="R19" s="668">
        <v>93528.799719499992</v>
      </c>
      <c r="S19" s="668">
        <v>76077.320000000007</v>
      </c>
      <c r="T19" s="1274">
        <v>116946.64</v>
      </c>
      <c r="U19" s="668">
        <v>157850.28000000003</v>
      </c>
      <c r="V19" s="668">
        <v>141209.44873</v>
      </c>
      <c r="W19" s="668">
        <v>211375.65067999999</v>
      </c>
      <c r="X19" s="668">
        <v>226850.03</v>
      </c>
      <c r="Y19" s="668">
        <v>254703.41</v>
      </c>
      <c r="Z19" s="668">
        <v>201039.59</v>
      </c>
      <c r="AA19" s="668">
        <v>345784.93000000005</v>
      </c>
      <c r="AB19" s="668">
        <v>337058.15721999999</v>
      </c>
      <c r="AC19" s="1274">
        <v>290543.18</v>
      </c>
      <c r="AD19" s="668">
        <v>342398.63000000006</v>
      </c>
      <c r="AE19" s="668">
        <v>175743.84651999999</v>
      </c>
      <c r="AF19" s="668">
        <v>251438.18363000001</v>
      </c>
      <c r="AG19" s="668">
        <v>202916.36</v>
      </c>
      <c r="AH19" s="668">
        <v>204296.6</v>
      </c>
      <c r="AI19" s="668">
        <v>118135.10000000003</v>
      </c>
      <c r="AJ19" s="668">
        <v>286515.91311999998</v>
      </c>
      <c r="AK19" s="668">
        <v>248903</v>
      </c>
      <c r="AL19" s="1274">
        <v>1072712.48</v>
      </c>
      <c r="AM19" s="668">
        <v>1357348.9499999997</v>
      </c>
      <c r="AN19" s="668">
        <v>666535.69706999999</v>
      </c>
      <c r="AO19" s="668">
        <v>1167182.0990199998</v>
      </c>
      <c r="AP19" s="668">
        <v>1186179.6500000001</v>
      </c>
      <c r="AQ19" s="668">
        <v>1317751.69</v>
      </c>
      <c r="AR19" s="668">
        <v>963102.34000000008</v>
      </c>
      <c r="AS19" s="668">
        <v>2409662.1482699998</v>
      </c>
      <c r="AT19" s="668">
        <v>2457096.48</v>
      </c>
      <c r="AU19" s="1274">
        <v>134595.08000000002</v>
      </c>
      <c r="AV19" s="668">
        <v>176742.12000000002</v>
      </c>
      <c r="AW19" s="668">
        <v>131877.36260999998</v>
      </c>
      <c r="AX19" s="668">
        <v>196764.12465000001</v>
      </c>
      <c r="AY19" s="668">
        <v>211052.69000000003</v>
      </c>
      <c r="AZ19" s="668">
        <v>247413.02000000002</v>
      </c>
      <c r="BA19" s="668">
        <v>277998.04999999993</v>
      </c>
      <c r="BB19" s="668">
        <v>349373.36</v>
      </c>
      <c r="BC19" s="668">
        <v>381817.49</v>
      </c>
      <c r="BD19" s="1274">
        <v>280924.40000000002</v>
      </c>
      <c r="BE19" s="668">
        <v>350978.83</v>
      </c>
      <c r="BF19" s="668">
        <v>203177.45816999997</v>
      </c>
      <c r="BG19" s="668">
        <v>379888.05239999999</v>
      </c>
      <c r="BH19" s="668">
        <v>375856.31</v>
      </c>
      <c r="BI19" s="668">
        <v>452166.24999999994</v>
      </c>
      <c r="BJ19" s="668">
        <v>307795.78000000003</v>
      </c>
      <c r="BK19" s="668">
        <v>932096.30999999994</v>
      </c>
      <c r="BL19" s="668">
        <v>865997.07000000007</v>
      </c>
      <c r="BM19" s="1274">
        <v>23244.739999999998</v>
      </c>
      <c r="BN19" s="668">
        <v>35175.51</v>
      </c>
      <c r="BO19" s="668">
        <v>53740.893096099993</v>
      </c>
      <c r="BP19" s="668">
        <v>78797.006063199995</v>
      </c>
      <c r="BQ19" s="668">
        <v>85409.37999999999</v>
      </c>
      <c r="BR19" s="668">
        <v>116894.14</v>
      </c>
      <c r="BS19" s="668">
        <v>138502.53000000003</v>
      </c>
      <c r="BT19" s="668">
        <v>209152.26</v>
      </c>
      <c r="BU19" s="668">
        <v>218202.66999999998</v>
      </c>
      <c r="BV19" s="1274">
        <v>256127.96</v>
      </c>
      <c r="BW19" s="668">
        <v>315481.83999999991</v>
      </c>
      <c r="BX19" s="668">
        <v>257595.21642999997</v>
      </c>
      <c r="BY19" s="668">
        <v>338380.15428999998</v>
      </c>
      <c r="BZ19" s="668">
        <v>341575.94</v>
      </c>
      <c r="CA19" s="668">
        <v>379222.48000000004</v>
      </c>
      <c r="CB19" s="668">
        <v>420683.23</v>
      </c>
      <c r="CC19" s="668">
        <v>501015.86999999994</v>
      </c>
      <c r="CD19" s="668">
        <v>525965.18000000005</v>
      </c>
      <c r="CE19" s="1274">
        <v>89200.16</v>
      </c>
      <c r="CF19" s="668">
        <v>100032.53</v>
      </c>
      <c r="CG19" s="668">
        <v>77502.786833199978</v>
      </c>
      <c r="CH19" s="668">
        <v>108659.34899459999</v>
      </c>
      <c r="CI19" s="668">
        <v>135544.20000000001</v>
      </c>
      <c r="CJ19" s="668">
        <v>153111.01999999999</v>
      </c>
      <c r="CK19" s="668">
        <v>194199.35000000003</v>
      </c>
      <c r="CL19" s="668">
        <v>197064.74</v>
      </c>
      <c r="CM19" s="668">
        <v>200007.84</v>
      </c>
      <c r="CN19" s="1274">
        <v>1729098.77</v>
      </c>
      <c r="CO19" s="668">
        <v>2709061.8499999996</v>
      </c>
      <c r="CP19" s="668">
        <v>1806647.0499500004</v>
      </c>
      <c r="CQ19" s="668">
        <v>3055441.9553399999</v>
      </c>
      <c r="CR19" s="668">
        <v>3223406.53</v>
      </c>
      <c r="CS19" s="668">
        <v>3843550.7300000004</v>
      </c>
      <c r="CT19" s="668">
        <v>2926142.4399999995</v>
      </c>
      <c r="CU19" s="668">
        <v>7124181.5200000005</v>
      </c>
      <c r="CV19" s="668">
        <v>6535836.5300000021</v>
      </c>
      <c r="CW19" s="1274">
        <v>2161129.58</v>
      </c>
      <c r="CX19" s="668">
        <v>3394426.97</v>
      </c>
      <c r="CY19" s="668">
        <v>2022794.4898799998</v>
      </c>
      <c r="CZ19" s="668">
        <v>3719304.05278</v>
      </c>
      <c r="DA19" s="668">
        <v>3821743.0999999996</v>
      </c>
      <c r="DB19" s="668">
        <v>4140026.07</v>
      </c>
      <c r="DC19" s="668">
        <v>2193949.6100000008</v>
      </c>
      <c r="DD19" s="668">
        <v>8407912.6799999997</v>
      </c>
      <c r="DE19" s="668">
        <v>6356450.2999999998</v>
      </c>
      <c r="DF19" s="1274">
        <v>276013.26309999998</v>
      </c>
      <c r="DG19" s="668">
        <v>310032.11009999999</v>
      </c>
      <c r="DH19" s="668">
        <v>240710.63379789997</v>
      </c>
      <c r="DI19" s="668">
        <v>329361.79973030009</v>
      </c>
      <c r="DJ19" s="668">
        <v>320159.75050000008</v>
      </c>
      <c r="DK19" s="668">
        <v>442250.8762</v>
      </c>
      <c r="DL19" s="668">
        <v>359980.85649999999</v>
      </c>
      <c r="DM19" s="668">
        <v>651908.32999999996</v>
      </c>
      <c r="DN19" s="668">
        <v>720530.87999999989</v>
      </c>
      <c r="DO19" s="1274">
        <v>372594.53</v>
      </c>
      <c r="DP19" s="668">
        <v>563650.89</v>
      </c>
      <c r="DQ19" s="668">
        <v>443818.92545000004</v>
      </c>
      <c r="DR19" s="668">
        <v>746867.4315699999</v>
      </c>
      <c r="DS19" s="668">
        <v>828082.24000000011</v>
      </c>
      <c r="DT19" s="668">
        <v>1026739.6</v>
      </c>
      <c r="DU19" s="668">
        <v>1045417.5800000001</v>
      </c>
      <c r="DV19" s="668">
        <v>1745428.1900000002</v>
      </c>
      <c r="DW19" s="668">
        <v>1728168</v>
      </c>
      <c r="DX19" s="1274">
        <v>38004244.030000001</v>
      </c>
      <c r="DY19" s="668">
        <v>40754635.590000004</v>
      </c>
      <c r="DZ19" s="668">
        <v>42439876.369999997</v>
      </c>
      <c r="EA19" s="668">
        <v>49262659.520000003</v>
      </c>
      <c r="EB19" s="668">
        <v>52361111.320000008</v>
      </c>
      <c r="EC19" s="668">
        <v>56078439.280000001</v>
      </c>
      <c r="ED19" s="668">
        <v>61588293.710000001</v>
      </c>
      <c r="EE19" s="668">
        <v>68220499.399999991</v>
      </c>
      <c r="EF19" s="668">
        <v>72110256.909999996</v>
      </c>
      <c r="EG19" s="1274">
        <v>940481.19</v>
      </c>
      <c r="EH19" s="668">
        <v>1226952.9700000002</v>
      </c>
      <c r="EI19" s="668">
        <v>1044535.0987300001</v>
      </c>
      <c r="EJ19" s="668">
        <v>1491008.6845600002</v>
      </c>
      <c r="EK19" s="668">
        <v>1617152.89</v>
      </c>
      <c r="EL19" s="668">
        <v>1932669.0699999998</v>
      </c>
      <c r="EM19" s="668">
        <v>1822279.99</v>
      </c>
      <c r="EN19" s="668">
        <v>3096282.65</v>
      </c>
      <c r="EO19" s="668">
        <v>3081567.08</v>
      </c>
      <c r="EP19" s="1274">
        <v>332737.27</v>
      </c>
      <c r="EQ19" s="668">
        <v>435964.80000000005</v>
      </c>
      <c r="ER19" s="668">
        <v>302279.91908000002</v>
      </c>
      <c r="ES19" s="668">
        <v>467675.92713999999</v>
      </c>
      <c r="ET19" s="668">
        <v>527855.57000000007</v>
      </c>
      <c r="EU19" s="668">
        <v>635648.78</v>
      </c>
      <c r="EV19" s="668">
        <v>577261.48</v>
      </c>
      <c r="EW19" s="668">
        <v>949829.01699999999</v>
      </c>
      <c r="EX19" s="668">
        <v>1023953</v>
      </c>
      <c r="EY19" s="1274">
        <v>43458.160000000011</v>
      </c>
      <c r="EZ19" s="668">
        <v>88155.810000000012</v>
      </c>
      <c r="FA19" s="668">
        <v>111667.40699999999</v>
      </c>
      <c r="FB19" s="668">
        <v>130987.72741000001</v>
      </c>
      <c r="FC19" s="668">
        <v>194938.2</v>
      </c>
      <c r="FD19" s="668">
        <v>197697.12000000002</v>
      </c>
      <c r="FE19" s="668">
        <v>157881.04</v>
      </c>
      <c r="FF19" s="668">
        <v>145883.99500000002</v>
      </c>
      <c r="FG19" s="668">
        <v>155262.96999999997</v>
      </c>
      <c r="FH19" s="1274">
        <v>658695.16</v>
      </c>
      <c r="FI19" s="668">
        <v>795727.09000000008</v>
      </c>
      <c r="FJ19" s="668">
        <v>534692.98638999986</v>
      </c>
      <c r="FK19" s="668">
        <v>601271.94107999979</v>
      </c>
      <c r="FL19" s="668">
        <v>581196.93999999994</v>
      </c>
      <c r="FM19" s="668">
        <v>613023.11</v>
      </c>
      <c r="FN19" s="668">
        <v>518356.43000000005</v>
      </c>
      <c r="FO19" s="668">
        <v>809080.79000000015</v>
      </c>
      <c r="FP19" s="668">
        <v>755892</v>
      </c>
      <c r="FQ19" s="1274">
        <v>31977.510000000002</v>
      </c>
      <c r="FR19" s="668">
        <v>30246.240000000002</v>
      </c>
      <c r="FS19" s="668">
        <v>20502.120000000003</v>
      </c>
      <c r="FT19" s="668">
        <v>24628.589999999997</v>
      </c>
      <c r="FU19" s="668">
        <v>20142.41</v>
      </c>
      <c r="FV19" s="668">
        <v>19812.959999999995</v>
      </c>
      <c r="FW19" s="668">
        <v>17577.61</v>
      </c>
      <c r="FX19" s="668">
        <v>22553.87</v>
      </c>
      <c r="FY19" s="668">
        <v>18651</v>
      </c>
      <c r="FZ19" s="1274">
        <v>1735458.32</v>
      </c>
      <c r="GA19" s="668">
        <v>2318978.58</v>
      </c>
      <c r="GB19" s="668">
        <v>1911912.95667</v>
      </c>
      <c r="GC19" s="668">
        <v>3027751.3293900001</v>
      </c>
      <c r="GD19" s="668">
        <v>3376053.1500000004</v>
      </c>
      <c r="GE19" s="668">
        <v>4426115.26</v>
      </c>
      <c r="GF19" s="668">
        <v>4384283.95</v>
      </c>
      <c r="GG19" s="668">
        <v>8208490.0700000003</v>
      </c>
      <c r="GH19" s="668">
        <v>8302719.8068899978</v>
      </c>
      <c r="GI19" s="1274">
        <v>75806.37</v>
      </c>
      <c r="GJ19" s="668">
        <v>109446.35</v>
      </c>
      <c r="GK19" s="668">
        <v>114959.68387000001</v>
      </c>
      <c r="GL19" s="668">
        <v>151856.44194000002</v>
      </c>
      <c r="GM19" s="668">
        <v>170689.44</v>
      </c>
      <c r="GN19" s="668">
        <v>196104.51999999996</v>
      </c>
      <c r="GO19" s="668">
        <v>204617.34000000003</v>
      </c>
      <c r="GP19" s="668">
        <v>253380.81000000006</v>
      </c>
      <c r="GQ19" s="668">
        <v>286273.85000000009</v>
      </c>
      <c r="GR19" s="1274">
        <v>157246.13999999998</v>
      </c>
      <c r="GS19" s="668">
        <v>204119.19999999998</v>
      </c>
      <c r="GT19" s="668">
        <v>146335.26999999996</v>
      </c>
      <c r="GU19" s="668">
        <v>218687.06</v>
      </c>
      <c r="GV19" s="668">
        <v>230341.74</v>
      </c>
      <c r="GW19" s="668">
        <v>265205.82</v>
      </c>
      <c r="GX19" s="668">
        <v>262118.20000000004</v>
      </c>
      <c r="GY19" s="668">
        <v>430866.39999999997</v>
      </c>
      <c r="GZ19" s="668">
        <v>511494.92</v>
      </c>
      <c r="HA19" s="1274">
        <v>457399.77</v>
      </c>
      <c r="HB19" s="668">
        <v>616292.89</v>
      </c>
      <c r="HC19" s="668">
        <v>307993.53000000003</v>
      </c>
      <c r="HD19" s="668">
        <v>584399.65</v>
      </c>
      <c r="HE19" s="668">
        <v>627858.03</v>
      </c>
      <c r="HF19" s="668">
        <v>821934.61</v>
      </c>
      <c r="HG19" s="668">
        <v>839723.65000000014</v>
      </c>
      <c r="HH19" s="668">
        <v>1963184.0000000002</v>
      </c>
      <c r="HI19" s="668">
        <v>1969523.1699999997</v>
      </c>
      <c r="HJ19" s="1275">
        <v>50043022.343099996</v>
      </c>
      <c r="HK19" s="1275">
        <v>57551559.430100009</v>
      </c>
      <c r="HL19" s="1275">
        <v>53857857.399217196</v>
      </c>
      <c r="HM19" s="1275">
        <v>67614004.269052207</v>
      </c>
      <c r="HN19" s="668">
        <v>71626197.660499975</v>
      </c>
      <c r="HO19" s="668">
        <v>78896533.456199989</v>
      </c>
      <c r="HP19" s="670">
        <v>80423534.6065</v>
      </c>
      <c r="HQ19" s="671">
        <v>109097159.76310953</v>
      </c>
      <c r="HR19" s="668">
        <v>110574955.62411</v>
      </c>
    </row>
    <row r="20" spans="1:226" x14ac:dyDescent="0.2">
      <c r="A20" s="1247" t="s">
        <v>382</v>
      </c>
      <c r="B20" s="929">
        <v>23471.3</v>
      </c>
      <c r="C20" s="664">
        <v>23337.360000000001</v>
      </c>
      <c r="D20" s="664">
        <v>21806.09</v>
      </c>
      <c r="E20" s="664">
        <v>25505.99</v>
      </c>
      <c r="F20" s="664">
        <v>26881.74</v>
      </c>
      <c r="G20" s="664">
        <v>41774.980000000003</v>
      </c>
      <c r="H20" s="664">
        <v>48243.76</v>
      </c>
      <c r="I20" s="664">
        <v>54282.35</v>
      </c>
      <c r="J20" s="664">
        <v>59624</v>
      </c>
      <c r="K20" s="929">
        <v>2004.56</v>
      </c>
      <c r="L20" s="664">
        <v>3466.48</v>
      </c>
      <c r="M20" s="664">
        <v>1898.0198</v>
      </c>
      <c r="N20" s="664">
        <v>575.52885000000003</v>
      </c>
      <c r="O20" s="664">
        <v>564.32000000000005</v>
      </c>
      <c r="P20" s="664">
        <v>414.2</v>
      </c>
      <c r="Q20" s="664">
        <v>462.19</v>
      </c>
      <c r="R20" s="664">
        <v>506.1533498</v>
      </c>
      <c r="S20" s="664">
        <v>293.19</v>
      </c>
      <c r="T20" s="929">
        <v>8404.32</v>
      </c>
      <c r="U20" s="664">
        <v>7203.45</v>
      </c>
      <c r="V20" s="664">
        <v>8885.6192100000007</v>
      </c>
      <c r="W20" s="664">
        <v>10038.608829999999</v>
      </c>
      <c r="X20" s="664">
        <v>9992.7900000000009</v>
      </c>
      <c r="Y20" s="664">
        <v>10724.05</v>
      </c>
      <c r="Z20" s="664">
        <v>7608.82</v>
      </c>
      <c r="AA20" s="664">
        <v>6708.49</v>
      </c>
      <c r="AB20" s="664">
        <v>8191</v>
      </c>
      <c r="AC20" s="929">
        <v>7780.63</v>
      </c>
      <c r="AD20" s="664">
        <v>7779.96</v>
      </c>
      <c r="AE20" s="664">
        <v>4204.9799999999996</v>
      </c>
      <c r="AF20" s="664">
        <v>3527.9892500000001</v>
      </c>
      <c r="AG20" s="664">
        <v>3659.27</v>
      </c>
      <c r="AH20" s="664">
        <v>2050.92</v>
      </c>
      <c r="AI20" s="664">
        <v>2372.5700000000002</v>
      </c>
      <c r="AJ20" s="664">
        <v>2516.14</v>
      </c>
      <c r="AK20" s="664">
        <v>3245</v>
      </c>
      <c r="AL20" s="929">
        <v>14896.27</v>
      </c>
      <c r="AM20" s="664">
        <v>20621.77</v>
      </c>
      <c r="AN20" s="664">
        <v>15740.61197</v>
      </c>
      <c r="AO20" s="664">
        <v>14643.99238</v>
      </c>
      <c r="AP20" s="664">
        <v>20316.740000000002</v>
      </c>
      <c r="AQ20" s="664">
        <v>30290.97</v>
      </c>
      <c r="AR20" s="664">
        <v>41884.54</v>
      </c>
      <c r="AS20" s="664">
        <v>57991.094140000001</v>
      </c>
      <c r="AT20" s="664">
        <v>83396.88</v>
      </c>
      <c r="AU20" s="929">
        <v>4940.82</v>
      </c>
      <c r="AV20" s="664">
        <v>6959.48</v>
      </c>
      <c r="AW20" s="664">
        <v>8324.7994299999991</v>
      </c>
      <c r="AX20" s="664">
        <v>10028.092629999999</v>
      </c>
      <c r="AY20" s="664">
        <v>12193.87</v>
      </c>
      <c r="AZ20" s="664">
        <v>17199.810000000001</v>
      </c>
      <c r="BA20" s="664">
        <v>18960.400000000001</v>
      </c>
      <c r="BB20" s="664">
        <v>15626.91</v>
      </c>
      <c r="BC20" s="664">
        <v>16807.78</v>
      </c>
      <c r="BD20" s="929">
        <v>3697.65</v>
      </c>
      <c r="BE20" s="664">
        <v>4874.6499999999996</v>
      </c>
      <c r="BF20" s="664">
        <v>5471.634</v>
      </c>
      <c r="BG20" s="664">
        <v>6872.0228699999998</v>
      </c>
      <c r="BH20" s="664">
        <v>12640.09</v>
      </c>
      <c r="BI20" s="664">
        <v>18500.47</v>
      </c>
      <c r="BJ20" s="664">
        <v>22453.52</v>
      </c>
      <c r="BK20" s="664">
        <v>29364.83</v>
      </c>
      <c r="BL20" s="664">
        <v>35918.42</v>
      </c>
      <c r="BM20" s="929">
        <v>1458.92</v>
      </c>
      <c r="BN20" s="664">
        <v>1989.92</v>
      </c>
      <c r="BO20" s="664">
        <v>2654.2575207</v>
      </c>
      <c r="BP20" s="664">
        <v>2888.6689946000001</v>
      </c>
      <c r="BQ20" s="664">
        <v>4001.85</v>
      </c>
      <c r="BR20" s="664">
        <v>5958.95</v>
      </c>
      <c r="BS20" s="664">
        <v>7896.11</v>
      </c>
      <c r="BT20" s="664">
        <v>10602.56</v>
      </c>
      <c r="BU20" s="664">
        <v>10727.01</v>
      </c>
      <c r="BV20" s="929">
        <v>13115.44</v>
      </c>
      <c r="BW20" s="664">
        <v>12572.7</v>
      </c>
      <c r="BX20" s="664">
        <v>13706.160620000001</v>
      </c>
      <c r="BY20" s="664">
        <v>16361.799220000001</v>
      </c>
      <c r="BZ20" s="664">
        <v>14498.74</v>
      </c>
      <c r="CA20" s="664">
        <v>18527.72</v>
      </c>
      <c r="CB20" s="664">
        <v>21558.7</v>
      </c>
      <c r="CC20" s="664">
        <v>21202.44</v>
      </c>
      <c r="CD20" s="664">
        <v>18446.78</v>
      </c>
      <c r="CE20" s="929">
        <v>4293.6099999999997</v>
      </c>
      <c r="CF20" s="664">
        <v>3102.21</v>
      </c>
      <c r="CG20" s="664">
        <v>2637.8092304000002</v>
      </c>
      <c r="CH20" s="664">
        <v>3421.5136698000001</v>
      </c>
      <c r="CI20" s="664">
        <v>3307.75</v>
      </c>
      <c r="CJ20" s="664">
        <v>5097.2700000000004</v>
      </c>
      <c r="CK20" s="664">
        <v>5321.22</v>
      </c>
      <c r="CL20" s="664">
        <v>4163.71</v>
      </c>
      <c r="CM20" s="664">
        <v>4661.24</v>
      </c>
      <c r="CN20" s="929">
        <v>51410.42</v>
      </c>
      <c r="CO20" s="664">
        <v>62347.42</v>
      </c>
      <c r="CP20" s="664">
        <v>70184.365590000001</v>
      </c>
      <c r="CQ20" s="664">
        <v>79202.48431</v>
      </c>
      <c r="CR20" s="664">
        <v>107493.05</v>
      </c>
      <c r="CS20" s="664">
        <v>111767.95</v>
      </c>
      <c r="CT20" s="664">
        <v>149118.20000000001</v>
      </c>
      <c r="CU20" s="664">
        <v>171039.85</v>
      </c>
      <c r="CV20" s="664">
        <v>194028.67</v>
      </c>
      <c r="CW20" s="929">
        <v>62748.5</v>
      </c>
      <c r="CX20" s="664">
        <v>55317.23</v>
      </c>
      <c r="CY20" s="664">
        <v>61997.68</v>
      </c>
      <c r="CZ20" s="664">
        <v>75891.594710000005</v>
      </c>
      <c r="DA20" s="664">
        <v>140327.35999999999</v>
      </c>
      <c r="DB20" s="664">
        <v>155128.9</v>
      </c>
      <c r="DC20" s="664">
        <v>158602.44</v>
      </c>
      <c r="DD20" s="664">
        <v>150021.79</v>
      </c>
      <c r="DE20" s="664">
        <v>167290.5</v>
      </c>
      <c r="DF20" s="929">
        <v>2754.7126000000003</v>
      </c>
      <c r="DG20" s="664">
        <v>3654.9393</v>
      </c>
      <c r="DH20" s="664">
        <v>3981.4036798000002</v>
      </c>
      <c r="DI20" s="664">
        <v>6906.6123944999999</v>
      </c>
      <c r="DJ20" s="664">
        <v>9385.7167000000009</v>
      </c>
      <c r="DK20" s="664">
        <v>11504.812099999999</v>
      </c>
      <c r="DL20" s="664">
        <v>15062.322</v>
      </c>
      <c r="DM20" s="664">
        <v>17136.490000000002</v>
      </c>
      <c r="DN20" s="664">
        <v>25371.26</v>
      </c>
      <c r="DO20" s="929">
        <v>13437.81</v>
      </c>
      <c r="DP20" s="664">
        <v>18160.650000000001</v>
      </c>
      <c r="DQ20" s="664">
        <v>25811.480149999999</v>
      </c>
      <c r="DR20" s="664">
        <v>32481.443149999999</v>
      </c>
      <c r="DS20" s="664">
        <v>37934.06</v>
      </c>
      <c r="DT20" s="664">
        <v>47472.47</v>
      </c>
      <c r="DU20" s="664">
        <v>54995.22</v>
      </c>
      <c r="DV20" s="664">
        <v>52300.495000000003</v>
      </c>
      <c r="DW20" s="664">
        <v>59028</v>
      </c>
      <c r="DX20" s="929">
        <v>1668129.14</v>
      </c>
      <c r="DY20" s="664">
        <v>1509209.66</v>
      </c>
      <c r="DZ20" s="664">
        <v>1547716.5799999998</v>
      </c>
      <c r="EA20" s="664">
        <v>1659006.6600000001</v>
      </c>
      <c r="EB20" s="664">
        <v>1822104.7000000002</v>
      </c>
      <c r="EC20" s="664">
        <v>1931119.38</v>
      </c>
      <c r="ED20" s="664">
        <v>2102713.6800000002</v>
      </c>
      <c r="EE20" s="664">
        <v>2217064</v>
      </c>
      <c r="EF20" s="664">
        <v>2317145.5299999998</v>
      </c>
      <c r="EG20" s="929">
        <v>68281.2</v>
      </c>
      <c r="EH20" s="664">
        <v>74862.86</v>
      </c>
      <c r="EI20" s="664">
        <v>82101.257129999998</v>
      </c>
      <c r="EJ20" s="664">
        <v>93642.755239999999</v>
      </c>
      <c r="EK20" s="664">
        <v>89287.53</v>
      </c>
      <c r="EL20" s="664">
        <v>98884.15</v>
      </c>
      <c r="EM20" s="664">
        <v>102444.13</v>
      </c>
      <c r="EN20" s="664">
        <v>122701</v>
      </c>
      <c r="EO20" s="664">
        <v>140281.14000000001</v>
      </c>
      <c r="EP20" s="929">
        <v>12676.74</v>
      </c>
      <c r="EQ20" s="664">
        <v>13843.24</v>
      </c>
      <c r="ER20" s="664">
        <v>16146.264230000001</v>
      </c>
      <c r="ES20" s="664">
        <v>17965.219669999999</v>
      </c>
      <c r="ET20" s="664">
        <v>21547.599999999999</v>
      </c>
      <c r="EU20" s="664">
        <v>25077.06</v>
      </c>
      <c r="EV20" s="664">
        <v>28364.68</v>
      </c>
      <c r="EW20" s="664">
        <v>33891.89</v>
      </c>
      <c r="EX20" s="664">
        <v>40678</v>
      </c>
      <c r="EY20" s="929">
        <v>1894.82</v>
      </c>
      <c r="EZ20" s="664">
        <v>2647.58</v>
      </c>
      <c r="FA20" s="664">
        <v>2460.5624200000002</v>
      </c>
      <c r="FB20" s="664">
        <v>2599.9767000000002</v>
      </c>
      <c r="FC20" s="664">
        <v>7065.97</v>
      </c>
      <c r="FD20" s="664">
        <v>8135.15</v>
      </c>
      <c r="FE20" s="664">
        <v>3960.36</v>
      </c>
      <c r="FF20" s="664">
        <v>2942.94</v>
      </c>
      <c r="FG20" s="664">
        <v>3311.07</v>
      </c>
      <c r="FH20" s="929">
        <v>32981.58</v>
      </c>
      <c r="FI20" s="664">
        <v>28070.16</v>
      </c>
      <c r="FJ20" s="664">
        <v>24587.785810000001</v>
      </c>
      <c r="FK20" s="664">
        <v>19541.03599</v>
      </c>
      <c r="FL20" s="664">
        <v>15807.62</v>
      </c>
      <c r="FM20" s="664">
        <v>17335.63</v>
      </c>
      <c r="FN20" s="664">
        <v>18265.400000000001</v>
      </c>
      <c r="FO20" s="664">
        <v>14912.68</v>
      </c>
      <c r="FP20" s="664">
        <v>15480</v>
      </c>
      <c r="FQ20" s="929">
        <v>1535.14</v>
      </c>
      <c r="FR20" s="777">
        <v>852.24</v>
      </c>
      <c r="FS20" s="664">
        <v>805.99</v>
      </c>
      <c r="FT20" s="664">
        <v>782.65</v>
      </c>
      <c r="FU20" s="664">
        <v>493.22</v>
      </c>
      <c r="FV20" s="664">
        <v>404.83</v>
      </c>
      <c r="FW20" s="664">
        <v>355.2</v>
      </c>
      <c r="FX20" s="664">
        <v>292.10000000000002</v>
      </c>
      <c r="FY20" s="664">
        <v>247</v>
      </c>
      <c r="FZ20" s="929">
        <v>55618.46</v>
      </c>
      <c r="GA20" s="664">
        <v>60371.25</v>
      </c>
      <c r="GB20" s="664">
        <v>71425.754860000001</v>
      </c>
      <c r="GC20" s="664">
        <v>78334.249620000002</v>
      </c>
      <c r="GD20" s="664">
        <v>112087.07</v>
      </c>
      <c r="GE20" s="664">
        <v>134634.71</v>
      </c>
      <c r="GF20" s="664">
        <v>162493.91</v>
      </c>
      <c r="GG20" s="664">
        <v>177878.06</v>
      </c>
      <c r="GH20" s="664">
        <v>215829.49288000001</v>
      </c>
      <c r="GI20" s="929">
        <v>3381.04</v>
      </c>
      <c r="GJ20" s="664">
        <v>4059.28</v>
      </c>
      <c r="GK20" s="664">
        <v>6048.3891599999997</v>
      </c>
      <c r="GL20" s="664">
        <v>7022.73495</v>
      </c>
      <c r="GM20" s="664">
        <v>9298.57</v>
      </c>
      <c r="GN20" s="664">
        <v>10593.21</v>
      </c>
      <c r="GO20" s="664">
        <v>11227.42</v>
      </c>
      <c r="GP20" s="664">
        <v>12290.66</v>
      </c>
      <c r="GQ20" s="664">
        <v>12764.51</v>
      </c>
      <c r="GR20" s="929">
        <v>7353.77</v>
      </c>
      <c r="GS20" s="664">
        <v>8437.0400000000009</v>
      </c>
      <c r="GT20" s="664">
        <v>10467</v>
      </c>
      <c r="GU20" s="664">
        <v>13696.33</v>
      </c>
      <c r="GV20" s="664">
        <v>14259.07</v>
      </c>
      <c r="GW20" s="664">
        <v>14998.65</v>
      </c>
      <c r="GX20" s="664">
        <v>15189.94</v>
      </c>
      <c r="GY20" s="664">
        <v>18219.759999999998</v>
      </c>
      <c r="GZ20" s="664">
        <v>23780.22</v>
      </c>
      <c r="HA20" s="929">
        <v>9205.0499999999993</v>
      </c>
      <c r="HB20" s="664">
        <v>9227.8799999999992</v>
      </c>
      <c r="HC20" s="664">
        <v>14948.95</v>
      </c>
      <c r="HD20" s="664">
        <v>26434.81</v>
      </c>
      <c r="HE20" s="664">
        <v>35055.949999999997</v>
      </c>
      <c r="HF20" s="664">
        <v>56385.49</v>
      </c>
      <c r="HG20" s="664">
        <v>83880.95</v>
      </c>
      <c r="HH20" s="664">
        <v>105752</v>
      </c>
      <c r="HI20" s="664">
        <v>132154.70000000001</v>
      </c>
      <c r="HJ20" s="928">
        <v>2075471.9025999999</v>
      </c>
      <c r="HK20" s="928">
        <v>1942969.4092999999</v>
      </c>
      <c r="HL20" s="928">
        <v>2024013.4448108999</v>
      </c>
      <c r="HM20" s="928">
        <v>2207372.7634289004</v>
      </c>
      <c r="HN20" s="664">
        <v>2530204.6466999999</v>
      </c>
      <c r="HO20" s="664">
        <v>2773981.7320999997</v>
      </c>
      <c r="HP20" s="671">
        <v>3083435.6820000005</v>
      </c>
      <c r="HQ20" s="671">
        <v>3299408.3924898002</v>
      </c>
      <c r="HR20" s="664">
        <v>3588701.3928799997</v>
      </c>
    </row>
    <row r="21" spans="1:226" ht="20.25" customHeight="1" x14ac:dyDescent="0.2">
      <c r="A21" s="1247" t="s">
        <v>383</v>
      </c>
      <c r="B21" s="929">
        <v>91801.54</v>
      </c>
      <c r="C21" s="664">
        <v>87071.24</v>
      </c>
      <c r="D21" s="664">
        <v>90421.55</v>
      </c>
      <c r="E21" s="664">
        <v>76993.47</v>
      </c>
      <c r="F21" s="664">
        <v>81736.490000000005</v>
      </c>
      <c r="G21" s="664">
        <v>110034.13</v>
      </c>
      <c r="H21" s="664">
        <v>124415.42</v>
      </c>
      <c r="I21" s="664">
        <v>143491.90000000002</v>
      </c>
      <c r="J21" s="664">
        <v>152089</v>
      </c>
      <c r="K21" s="929">
        <v>24473.41</v>
      </c>
      <c r="L21" s="664">
        <v>32060.46</v>
      </c>
      <c r="M21" s="664">
        <v>28090.67857</v>
      </c>
      <c r="N21" s="664">
        <v>16991.99295</v>
      </c>
      <c r="O21" s="664">
        <v>19260.82</v>
      </c>
      <c r="P21" s="664">
        <v>16438.73</v>
      </c>
      <c r="Q21" s="664">
        <v>22099.39</v>
      </c>
      <c r="R21" s="664">
        <v>10655.609999999997</v>
      </c>
      <c r="S21" s="664">
        <v>16260.03</v>
      </c>
      <c r="T21" s="929">
        <v>18291.54</v>
      </c>
      <c r="U21" s="664">
        <v>20491.97</v>
      </c>
      <c r="V21" s="664">
        <v>22594.97</v>
      </c>
      <c r="W21" s="664">
        <v>25014.923699999999</v>
      </c>
      <c r="X21" s="664">
        <v>25994.14</v>
      </c>
      <c r="Y21" s="664">
        <v>25647.81</v>
      </c>
      <c r="Z21" s="664">
        <v>24473.01</v>
      </c>
      <c r="AA21" s="664">
        <v>23890.400000000001</v>
      </c>
      <c r="AB21" s="664">
        <v>26652</v>
      </c>
      <c r="AC21" s="929">
        <v>40755.86</v>
      </c>
      <c r="AD21" s="664">
        <v>35434.300000000003</v>
      </c>
      <c r="AE21" s="664">
        <v>34589.839999999997</v>
      </c>
      <c r="AF21" s="664">
        <v>29032.713100000001</v>
      </c>
      <c r="AG21" s="664">
        <v>28309.53</v>
      </c>
      <c r="AH21" s="664">
        <v>24177.84</v>
      </c>
      <c r="AI21" s="664">
        <v>23425.91</v>
      </c>
      <c r="AJ21" s="664">
        <v>23856.86</v>
      </c>
      <c r="AK21" s="664">
        <v>25317</v>
      </c>
      <c r="AL21" s="929">
        <v>134609.82999999999</v>
      </c>
      <c r="AM21" s="664">
        <v>112174.26</v>
      </c>
      <c r="AN21" s="664">
        <v>110863.3812</v>
      </c>
      <c r="AO21" s="664">
        <v>105630.18812000001</v>
      </c>
      <c r="AP21" s="664">
        <v>120756.81</v>
      </c>
      <c r="AQ21" s="664">
        <v>155828.97</v>
      </c>
      <c r="AR21" s="664">
        <v>176322.72</v>
      </c>
      <c r="AS21" s="664">
        <v>192676.94933</v>
      </c>
      <c r="AT21" s="664">
        <v>286783.76</v>
      </c>
      <c r="AU21" s="929">
        <v>53477.52</v>
      </c>
      <c r="AV21" s="664">
        <v>54674.02</v>
      </c>
      <c r="AW21" s="664">
        <v>60576.480000000003</v>
      </c>
      <c r="AX21" s="664">
        <v>61578.33</v>
      </c>
      <c r="AY21" s="664">
        <v>41730.5</v>
      </c>
      <c r="AZ21" s="664">
        <v>45288.32</v>
      </c>
      <c r="BA21" s="664">
        <v>75736.27</v>
      </c>
      <c r="BB21" s="664">
        <v>69935.27</v>
      </c>
      <c r="BC21" s="664">
        <v>87178.78</v>
      </c>
      <c r="BD21" s="929">
        <v>25401.759999999998</v>
      </c>
      <c r="BE21" s="664">
        <v>26460.95</v>
      </c>
      <c r="BF21" s="664">
        <v>27332.934590000001</v>
      </c>
      <c r="BG21" s="664">
        <v>31243.219860000001</v>
      </c>
      <c r="BH21" s="664">
        <v>36533.19</v>
      </c>
      <c r="BI21" s="664">
        <v>40741.33</v>
      </c>
      <c r="BJ21" s="664">
        <v>52506.96</v>
      </c>
      <c r="BK21" s="664">
        <v>58756.61</v>
      </c>
      <c r="BL21" s="664">
        <v>69729.53</v>
      </c>
      <c r="BM21" s="929">
        <v>15154.06</v>
      </c>
      <c r="BN21" s="664">
        <v>18457.57</v>
      </c>
      <c r="BO21" s="664">
        <v>23634.62</v>
      </c>
      <c r="BP21" s="664">
        <v>28862.5960342</v>
      </c>
      <c r="BQ21" s="664">
        <v>23817.66</v>
      </c>
      <c r="BR21" s="664">
        <v>30621.82</v>
      </c>
      <c r="BS21" s="664">
        <v>56928.78</v>
      </c>
      <c r="BT21" s="664">
        <v>54295.4</v>
      </c>
      <c r="BU21" s="664">
        <v>53890.95</v>
      </c>
      <c r="BV21" s="929">
        <v>48675.54</v>
      </c>
      <c r="BW21" s="664">
        <v>52014.69</v>
      </c>
      <c r="BX21" s="664">
        <v>65633.369600000005</v>
      </c>
      <c r="BY21" s="664">
        <v>56772.720399999998</v>
      </c>
      <c r="BZ21" s="664">
        <v>61304.21</v>
      </c>
      <c r="CA21" s="664">
        <v>58294.54</v>
      </c>
      <c r="CB21" s="664">
        <v>80917.59</v>
      </c>
      <c r="CC21" s="664">
        <v>68514</v>
      </c>
      <c r="CD21" s="664">
        <v>74328.37</v>
      </c>
      <c r="CE21" s="929">
        <v>21851.08</v>
      </c>
      <c r="CF21" s="664">
        <v>23281.3</v>
      </c>
      <c r="CG21" s="664">
        <v>28375.18</v>
      </c>
      <c r="CH21" s="664">
        <v>36468.46</v>
      </c>
      <c r="CI21" s="664">
        <v>54188.52</v>
      </c>
      <c r="CJ21" s="664">
        <v>35375.379999999997</v>
      </c>
      <c r="CK21" s="664">
        <v>62136.63</v>
      </c>
      <c r="CL21" s="664">
        <v>54939.31</v>
      </c>
      <c r="CM21" s="664">
        <v>51340.17</v>
      </c>
      <c r="CN21" s="929">
        <v>128077.04</v>
      </c>
      <c r="CO21" s="664">
        <v>148878.57999999999</v>
      </c>
      <c r="CP21" s="664">
        <v>187183.06443</v>
      </c>
      <c r="CQ21" s="664">
        <v>238528.12075999999</v>
      </c>
      <c r="CR21" s="664">
        <v>315930.39</v>
      </c>
      <c r="CS21" s="664">
        <v>381357.32</v>
      </c>
      <c r="CT21" s="664">
        <v>426689.68</v>
      </c>
      <c r="CU21" s="664">
        <v>458597.05</v>
      </c>
      <c r="CV21" s="664">
        <v>561248.02</v>
      </c>
      <c r="CW21" s="929">
        <v>161686.04999999999</v>
      </c>
      <c r="CX21" s="664">
        <v>165202.25</v>
      </c>
      <c r="CY21" s="664">
        <v>188834.89</v>
      </c>
      <c r="CZ21" s="664">
        <v>235719.55053000001</v>
      </c>
      <c r="DA21" s="664">
        <v>202993.12</v>
      </c>
      <c r="DB21" s="664">
        <v>260532.11</v>
      </c>
      <c r="DC21" s="664">
        <v>284687.03000000003</v>
      </c>
      <c r="DD21" s="664">
        <v>268826.36</v>
      </c>
      <c r="DE21" s="664">
        <v>367295.75</v>
      </c>
      <c r="DF21" s="929">
        <v>22893.995900000002</v>
      </c>
      <c r="DG21" s="664">
        <v>19306.849399999999</v>
      </c>
      <c r="DH21" s="664">
        <v>19074.949799999999</v>
      </c>
      <c r="DI21" s="664">
        <v>22956.831399999999</v>
      </c>
      <c r="DJ21" s="664">
        <v>27250.508000000002</v>
      </c>
      <c r="DK21" s="664">
        <v>34200.034599999999</v>
      </c>
      <c r="DL21" s="664">
        <v>49178.847500000003</v>
      </c>
      <c r="DM21" s="664">
        <v>59326.19</v>
      </c>
      <c r="DN21" s="664">
        <v>70427.78</v>
      </c>
      <c r="DO21" s="929">
        <v>55278.81</v>
      </c>
      <c r="DP21" s="664">
        <v>66906.070000000007</v>
      </c>
      <c r="DQ21" s="664">
        <v>79412.735499999995</v>
      </c>
      <c r="DR21" s="664">
        <v>92818.058099999995</v>
      </c>
      <c r="DS21" s="664">
        <v>111125.79</v>
      </c>
      <c r="DT21" s="664">
        <v>132973.6</v>
      </c>
      <c r="DU21" s="664">
        <v>145900.99</v>
      </c>
      <c r="DV21" s="664">
        <v>149668.69</v>
      </c>
      <c r="DW21" s="664">
        <v>164847</v>
      </c>
      <c r="DX21" s="929">
        <v>2376069.98</v>
      </c>
      <c r="DY21" s="664">
        <v>2239544.6799999997</v>
      </c>
      <c r="DZ21" s="664">
        <v>2269182.9999999995</v>
      </c>
      <c r="EA21" s="664">
        <v>2895205.5100000002</v>
      </c>
      <c r="EB21" s="664">
        <v>3014239.54</v>
      </c>
      <c r="EC21" s="664">
        <v>2918201.6799999997</v>
      </c>
      <c r="ED21" s="664">
        <v>3456803.66</v>
      </c>
      <c r="EE21" s="664">
        <v>3498952.29</v>
      </c>
      <c r="EF21" s="664">
        <v>3889067.8</v>
      </c>
      <c r="EG21" s="929">
        <v>120383.54</v>
      </c>
      <c r="EH21" s="664">
        <v>124187.55</v>
      </c>
      <c r="EI21" s="664">
        <v>124957.58577999999</v>
      </c>
      <c r="EJ21" s="664">
        <v>159120.61708</v>
      </c>
      <c r="EK21" s="664">
        <v>160987.25</v>
      </c>
      <c r="EL21" s="664">
        <v>192736.33</v>
      </c>
      <c r="EM21" s="664">
        <v>234410.67</v>
      </c>
      <c r="EN21" s="664">
        <v>270062.55</v>
      </c>
      <c r="EO21" s="664">
        <v>301923.20000000001</v>
      </c>
      <c r="EP21" s="929">
        <v>54199.78</v>
      </c>
      <c r="EQ21" s="664">
        <v>60364.95</v>
      </c>
      <c r="ER21" s="664">
        <v>74932.946609999999</v>
      </c>
      <c r="ES21" s="664">
        <v>74663.384460000001</v>
      </c>
      <c r="ET21" s="664">
        <v>81483.95</v>
      </c>
      <c r="EU21" s="664">
        <v>90646.52</v>
      </c>
      <c r="EV21" s="664">
        <v>90710.68</v>
      </c>
      <c r="EW21" s="664">
        <v>100850.1</v>
      </c>
      <c r="EX21" s="664">
        <v>120892</v>
      </c>
      <c r="EY21" s="929">
        <v>23739.09</v>
      </c>
      <c r="EZ21" s="664">
        <v>27476.97</v>
      </c>
      <c r="FA21" s="664">
        <v>34298.315580000002</v>
      </c>
      <c r="FB21" s="664">
        <v>41152.00922</v>
      </c>
      <c r="FC21" s="664">
        <v>62462.66</v>
      </c>
      <c r="FD21" s="664">
        <v>53535.33</v>
      </c>
      <c r="FE21" s="664">
        <v>33031.07</v>
      </c>
      <c r="FF21" s="664">
        <v>24981.63</v>
      </c>
      <c r="FG21" s="664">
        <v>26189.61</v>
      </c>
      <c r="FH21" s="929">
        <v>132713.87</v>
      </c>
      <c r="FI21" s="664">
        <v>147995.32999999999</v>
      </c>
      <c r="FJ21" s="664">
        <v>138636.10492000001</v>
      </c>
      <c r="FK21" s="664">
        <v>77983.719989999998</v>
      </c>
      <c r="FL21" s="664">
        <v>85800.14</v>
      </c>
      <c r="FM21" s="664">
        <v>89596.79</v>
      </c>
      <c r="FN21" s="664">
        <v>100053.9</v>
      </c>
      <c r="FO21" s="664">
        <v>104144.64</v>
      </c>
      <c r="FP21" s="664">
        <v>107182</v>
      </c>
      <c r="FQ21" s="929">
        <v>3413.08</v>
      </c>
      <c r="FR21" s="664">
        <v>3600.52</v>
      </c>
      <c r="FS21" s="664">
        <v>3759.47</v>
      </c>
      <c r="FT21" s="664">
        <v>2544.4</v>
      </c>
      <c r="FU21" s="664">
        <v>3278.72</v>
      </c>
      <c r="FV21" s="664">
        <v>3541.39</v>
      </c>
      <c r="FW21" s="664">
        <v>3626.42</v>
      </c>
      <c r="FX21" s="664">
        <v>3305.33</v>
      </c>
      <c r="FY21" s="664">
        <v>3075</v>
      </c>
      <c r="FZ21" s="929">
        <v>110343.15</v>
      </c>
      <c r="GA21" s="664">
        <v>117559.13</v>
      </c>
      <c r="GB21" s="664">
        <v>145812.9074</v>
      </c>
      <c r="GC21" s="664">
        <v>164648.86257999999</v>
      </c>
      <c r="GD21" s="664">
        <v>171883.7</v>
      </c>
      <c r="GE21" s="664">
        <v>212350.3</v>
      </c>
      <c r="GF21" s="664">
        <v>241308.48</v>
      </c>
      <c r="GG21" s="664">
        <v>241225.09</v>
      </c>
      <c r="GH21" s="664">
        <v>297445.20293000003</v>
      </c>
      <c r="GI21" s="929">
        <v>18677.48</v>
      </c>
      <c r="GJ21" s="664">
        <v>30382.59</v>
      </c>
      <c r="GK21" s="664">
        <v>45616.698429999997</v>
      </c>
      <c r="GL21" s="664">
        <v>39705.107429999996</v>
      </c>
      <c r="GM21" s="664">
        <v>38141.33</v>
      </c>
      <c r="GN21" s="664">
        <v>41334.379999999997</v>
      </c>
      <c r="GO21" s="664">
        <v>50886.07</v>
      </c>
      <c r="GP21" s="664">
        <v>48881.03</v>
      </c>
      <c r="GQ21" s="664">
        <v>51305.26</v>
      </c>
      <c r="GR21" s="929">
        <v>21118.34</v>
      </c>
      <c r="GS21" s="664">
        <v>22500.91</v>
      </c>
      <c r="GT21" s="664">
        <v>25944.89</v>
      </c>
      <c r="GU21" s="664">
        <v>26710.17</v>
      </c>
      <c r="GV21" s="664">
        <v>29444.67</v>
      </c>
      <c r="GW21" s="664">
        <v>31750.06</v>
      </c>
      <c r="GX21" s="664">
        <v>36683.29</v>
      </c>
      <c r="GY21" s="664">
        <v>38997.94</v>
      </c>
      <c r="GZ21" s="664">
        <v>47518.239999999998</v>
      </c>
      <c r="HA21" s="929">
        <v>43454.98</v>
      </c>
      <c r="HB21" s="664">
        <v>49889.31</v>
      </c>
      <c r="HC21" s="664">
        <v>48028.13</v>
      </c>
      <c r="HD21" s="664">
        <v>73542.69</v>
      </c>
      <c r="HE21" s="664">
        <v>83415.53</v>
      </c>
      <c r="HF21" s="664">
        <v>127820.95</v>
      </c>
      <c r="HG21" s="664">
        <v>159166.49</v>
      </c>
      <c r="HH21" s="664">
        <v>173397.33</v>
      </c>
      <c r="HI21" s="664">
        <v>291515.78999999998</v>
      </c>
      <c r="HJ21" s="928">
        <v>3746541.3258999996</v>
      </c>
      <c r="HK21" s="928">
        <v>3685916.4493999998</v>
      </c>
      <c r="HL21" s="928">
        <v>3877788.6924099992</v>
      </c>
      <c r="HM21" s="928">
        <v>4613887.645714202</v>
      </c>
      <c r="HN21" s="664">
        <v>4882069.1679999996</v>
      </c>
      <c r="HO21" s="664">
        <v>5113025.6645999979</v>
      </c>
      <c r="HP21" s="671">
        <v>6012099.9575000005</v>
      </c>
      <c r="HQ21" s="671">
        <v>6142228.5293299994</v>
      </c>
      <c r="HR21" s="664">
        <v>7143502.2429299997</v>
      </c>
    </row>
    <row r="22" spans="1:226" x14ac:dyDescent="0.2">
      <c r="A22" s="1247" t="s">
        <v>384</v>
      </c>
      <c r="B22" s="929">
        <v>11904.29</v>
      </c>
      <c r="C22" s="664">
        <v>10198.9</v>
      </c>
      <c r="D22" s="664"/>
      <c r="E22" s="664"/>
      <c r="F22" s="664">
        <v>78.48</v>
      </c>
      <c r="G22" s="664">
        <v>26.52</v>
      </c>
      <c r="H22" s="664">
        <v>-0.43</v>
      </c>
      <c r="I22" s="664">
        <v>4.43</v>
      </c>
      <c r="J22" s="664">
        <v>131</v>
      </c>
      <c r="K22" s="929">
        <v>303.12</v>
      </c>
      <c r="L22" s="664">
        <v>83.53</v>
      </c>
      <c r="M22" s="664">
        <v>76.934920000000005</v>
      </c>
      <c r="N22" s="664">
        <v>89.623040000000003</v>
      </c>
      <c r="O22" s="664">
        <v>45.07</v>
      </c>
      <c r="P22" s="664">
        <v>27.27</v>
      </c>
      <c r="Q22" s="664">
        <v>-49.47</v>
      </c>
      <c r="R22" s="664">
        <v>10.7639</v>
      </c>
      <c r="S22" s="664">
        <v>-7.79</v>
      </c>
      <c r="T22" s="929">
        <v>34.770000000000003</v>
      </c>
      <c r="U22" s="664">
        <v>15.1</v>
      </c>
      <c r="V22" s="664">
        <v>-42.425460000000001</v>
      </c>
      <c r="W22" s="664">
        <v>28.728200000000001</v>
      </c>
      <c r="X22" s="664">
        <v>18.71</v>
      </c>
      <c r="Y22" s="664">
        <v>10.029999999999999</v>
      </c>
      <c r="Z22" s="664">
        <v>-8.36</v>
      </c>
      <c r="AA22" s="664">
        <v>-2.21</v>
      </c>
      <c r="AB22" s="664">
        <v>-8.2081099999999996</v>
      </c>
      <c r="AC22" s="929">
        <v>142.91</v>
      </c>
      <c r="AD22" s="664">
        <v>58.16</v>
      </c>
      <c r="AE22" s="664">
        <v>302.19</v>
      </c>
      <c r="AF22" s="664">
        <v>73.62612</v>
      </c>
      <c r="AG22" s="664">
        <v>112.7</v>
      </c>
      <c r="AH22" s="664">
        <v>1532.02</v>
      </c>
      <c r="AI22" s="664">
        <v>-1444.8</v>
      </c>
      <c r="AJ22" s="664">
        <v>38.409999999999997</v>
      </c>
      <c r="AK22" s="664">
        <v>139</v>
      </c>
      <c r="AL22" s="929">
        <v>251.94</v>
      </c>
      <c r="AM22" s="664">
        <v>127.23</v>
      </c>
      <c r="AN22" s="664">
        <v>152.36087000000001</v>
      </c>
      <c r="AO22" s="664">
        <v>-21.23095</v>
      </c>
      <c r="AP22" s="664">
        <v>40.44</v>
      </c>
      <c r="AQ22" s="664">
        <v>22.77</v>
      </c>
      <c r="AR22" s="664">
        <v>57.49</v>
      </c>
      <c r="AS22" s="664">
        <v>163.82383999999999</v>
      </c>
      <c r="AT22" s="664">
        <v>27.24</v>
      </c>
      <c r="AU22" s="929">
        <v>42.41</v>
      </c>
      <c r="AV22" s="664">
        <v>9.36</v>
      </c>
      <c r="AW22" s="664">
        <v>180.82306</v>
      </c>
      <c r="AX22" s="664">
        <v>24.731490000000001</v>
      </c>
      <c r="AY22" s="664">
        <v>99.58</v>
      </c>
      <c r="AZ22" s="664">
        <v>255.94</v>
      </c>
      <c r="BA22" s="664">
        <v>134.96</v>
      </c>
      <c r="BB22" s="664">
        <v>84.31</v>
      </c>
      <c r="BC22" s="664">
        <v>296.75</v>
      </c>
      <c r="BD22" s="929">
        <v>26.41</v>
      </c>
      <c r="BE22" s="664">
        <v>3463.53</v>
      </c>
      <c r="BF22" s="664">
        <v>-25.920120000000001</v>
      </c>
      <c r="BG22" s="664">
        <v>17.13083</v>
      </c>
      <c r="BH22" s="664">
        <v>6.73</v>
      </c>
      <c r="BI22" s="664">
        <v>1.75</v>
      </c>
      <c r="BJ22" s="664">
        <v>5.1100000000000003</v>
      </c>
      <c r="BK22" s="664">
        <v>1.96</v>
      </c>
      <c r="BL22" s="664">
        <v>5.6</v>
      </c>
      <c r="BM22" s="929"/>
      <c r="BN22" s="664">
        <v>7.03</v>
      </c>
      <c r="BO22" s="664">
        <v>18.820175500000001</v>
      </c>
      <c r="BP22" s="664">
        <v>11.186522099999999</v>
      </c>
      <c r="BQ22" s="664">
        <v>19.93</v>
      </c>
      <c r="BR22" s="664">
        <v>21.45</v>
      </c>
      <c r="BS22" s="664">
        <v>56.61</v>
      </c>
      <c r="BT22" s="664">
        <v>53.73</v>
      </c>
      <c r="BU22" s="664">
        <v>75.150000000000006</v>
      </c>
      <c r="BV22" s="929"/>
      <c r="BW22" s="664"/>
      <c r="BX22" s="664"/>
      <c r="BY22" s="664"/>
      <c r="BZ22" s="664"/>
      <c r="CA22" s="664"/>
      <c r="CB22" s="664"/>
      <c r="CC22" s="664"/>
      <c r="CD22" s="664"/>
      <c r="CE22" s="929"/>
      <c r="CF22" s="664"/>
      <c r="CG22" s="664"/>
      <c r="CH22" s="664">
        <v>123.4926658</v>
      </c>
      <c r="CI22" s="664">
        <v>203.8</v>
      </c>
      <c r="CJ22" s="664">
        <v>100.13</v>
      </c>
      <c r="CK22" s="664">
        <v>144.58000000000001</v>
      </c>
      <c r="CL22" s="664">
        <v>165.89</v>
      </c>
      <c r="CM22" s="664">
        <v>137.16999999999999</v>
      </c>
      <c r="CN22" s="929"/>
      <c r="CO22" s="664"/>
      <c r="CP22" s="664"/>
      <c r="CQ22" s="664"/>
      <c r="CR22" s="664"/>
      <c r="CS22" s="664"/>
      <c r="CT22" s="664"/>
      <c r="CU22" s="664"/>
      <c r="CV22" s="664"/>
      <c r="CW22" s="929">
        <v>-512.02</v>
      </c>
      <c r="CX22" s="664">
        <v>-1219.27</v>
      </c>
      <c r="CY22" s="664">
        <v>73.790000000000006</v>
      </c>
      <c r="CZ22" s="664">
        <v>-554.04822999999999</v>
      </c>
      <c r="DA22" s="664">
        <v>-169.58</v>
      </c>
      <c r="DB22" s="664">
        <v>-374.61</v>
      </c>
      <c r="DC22" s="664">
        <v>-73.180000000000007</v>
      </c>
      <c r="DD22" s="664">
        <v>184.71</v>
      </c>
      <c r="DE22" s="664">
        <v>140.47999999999999</v>
      </c>
      <c r="DF22" s="929"/>
      <c r="DG22" s="664"/>
      <c r="DH22" s="664"/>
      <c r="DI22" s="664"/>
      <c r="DJ22" s="664"/>
      <c r="DK22" s="664"/>
      <c r="DL22" s="664"/>
      <c r="DM22" s="664"/>
      <c r="DN22" s="664"/>
      <c r="DO22" s="929"/>
      <c r="DP22" s="664"/>
      <c r="DQ22" s="664"/>
      <c r="DR22" s="664"/>
      <c r="DS22" s="664"/>
      <c r="DT22" s="664"/>
      <c r="DU22" s="664"/>
      <c r="DV22" s="664"/>
      <c r="DW22" s="664"/>
      <c r="DX22" s="929">
        <v>157135.28</v>
      </c>
      <c r="DY22" s="664">
        <v>93233.54</v>
      </c>
      <c r="DZ22" s="664">
        <v>-128255.38</v>
      </c>
      <c r="EA22" s="664">
        <v>282508.49</v>
      </c>
      <c r="EB22" s="664">
        <v>274694.28000000003</v>
      </c>
      <c r="EC22" s="664">
        <v>347149.48</v>
      </c>
      <c r="ED22" s="664">
        <v>-43382.79</v>
      </c>
      <c r="EE22" s="664">
        <v>895853.09</v>
      </c>
      <c r="EF22" s="664">
        <v>-129895.22</v>
      </c>
      <c r="EG22" s="929">
        <v>57.76</v>
      </c>
      <c r="EH22" s="664">
        <v>-241.21</v>
      </c>
      <c r="EI22" s="664">
        <v>236.55727999999999</v>
      </c>
      <c r="EJ22" s="664">
        <v>-4.4266699999999997</v>
      </c>
      <c r="EK22" s="664">
        <v>129.38</v>
      </c>
      <c r="EL22" s="664">
        <v>41.19</v>
      </c>
      <c r="EM22" s="664">
        <v>31.94</v>
      </c>
      <c r="EN22" s="664">
        <v>168.37</v>
      </c>
      <c r="EO22" s="664">
        <v>-2.94</v>
      </c>
      <c r="EP22" s="929"/>
      <c r="EQ22" s="664"/>
      <c r="ER22" s="664"/>
      <c r="ES22" s="664"/>
      <c r="ET22" s="664"/>
      <c r="EU22" s="664"/>
      <c r="EV22" s="664"/>
      <c r="EW22" s="664"/>
      <c r="EX22" s="664"/>
      <c r="EY22" s="929"/>
      <c r="EZ22" s="664">
        <v>143.52000000000001</v>
      </c>
      <c r="FA22" s="664"/>
      <c r="FB22" s="664"/>
      <c r="FC22" s="664"/>
      <c r="FD22" s="664"/>
      <c r="FE22" s="664"/>
      <c r="FF22" s="664"/>
      <c r="FG22" s="664"/>
      <c r="FH22" s="929"/>
      <c r="FI22" s="664"/>
      <c r="FJ22" s="664"/>
      <c r="FK22" s="664"/>
      <c r="FL22" s="664"/>
      <c r="FM22" s="664"/>
      <c r="FN22" s="664"/>
      <c r="FO22" s="664">
        <v>-263.20999999999998</v>
      </c>
      <c r="FP22" s="664">
        <v>-110</v>
      </c>
      <c r="FQ22" s="929"/>
      <c r="FR22" s="664"/>
      <c r="FS22" s="664"/>
      <c r="FT22" s="664"/>
      <c r="FU22" s="664"/>
      <c r="FV22" s="664"/>
      <c r="FW22" s="664"/>
      <c r="FX22" s="664"/>
      <c r="FY22" s="664"/>
      <c r="FZ22" s="929">
        <v>1.64</v>
      </c>
      <c r="GA22" s="664">
        <v>8.74</v>
      </c>
      <c r="GB22" s="664">
        <v>8.3462800000000001</v>
      </c>
      <c r="GC22" s="664">
        <v>5.9485099999999997</v>
      </c>
      <c r="GD22" s="664">
        <v>2.61</v>
      </c>
      <c r="GE22" s="664">
        <v>84.78</v>
      </c>
      <c r="GF22" s="664">
        <v>43.29</v>
      </c>
      <c r="GG22" s="664">
        <v>-22.37</v>
      </c>
      <c r="GH22" s="664">
        <v>98.361559999999997</v>
      </c>
      <c r="GI22" s="929"/>
      <c r="GJ22" s="664">
        <v>397.12</v>
      </c>
      <c r="GK22" s="664"/>
      <c r="GL22" s="664"/>
      <c r="GM22" s="664"/>
      <c r="GN22" s="664"/>
      <c r="GO22" s="664"/>
      <c r="GP22" s="664"/>
      <c r="GQ22" s="664"/>
      <c r="GR22" s="929"/>
      <c r="GS22" s="664">
        <v>8.56</v>
      </c>
      <c r="GT22" s="664">
        <v>13.02</v>
      </c>
      <c r="GU22" s="664">
        <v>0.24</v>
      </c>
      <c r="GV22" s="664">
        <v>0.61</v>
      </c>
      <c r="GW22" s="664">
        <v>-5.17</v>
      </c>
      <c r="GX22" s="664">
        <v>10.34</v>
      </c>
      <c r="GY22" s="664">
        <v>-8.7200000000000006</v>
      </c>
      <c r="GZ22" s="664">
        <v>12.51</v>
      </c>
      <c r="HA22" s="929">
        <v>162.41999999999999</v>
      </c>
      <c r="HB22" s="664">
        <v>-439.98</v>
      </c>
      <c r="HC22" s="664">
        <v>-460.2</v>
      </c>
      <c r="HD22" s="664">
        <v>-189.26</v>
      </c>
      <c r="HE22" s="664"/>
      <c r="HF22" s="664"/>
      <c r="HG22" s="664"/>
      <c r="HH22" s="664"/>
      <c r="HI22" s="664"/>
      <c r="HJ22" s="928">
        <v>169550.93000000002</v>
      </c>
      <c r="HK22" s="928">
        <v>105853.85999999999</v>
      </c>
      <c r="HL22" s="928">
        <v>-127721.0829945</v>
      </c>
      <c r="HM22" s="928">
        <v>282114.23152789997</v>
      </c>
      <c r="HN22" s="664">
        <v>275282.74</v>
      </c>
      <c r="HO22" s="664">
        <v>348893.55000000005</v>
      </c>
      <c r="HP22" s="671">
        <v>-44474.71</v>
      </c>
      <c r="HQ22" s="671">
        <v>896432.97774</v>
      </c>
      <c r="HR22" s="664">
        <v>-128960.89655</v>
      </c>
    </row>
    <row r="23" spans="1:226" x14ac:dyDescent="0.2">
      <c r="A23" s="1247" t="s">
        <v>385</v>
      </c>
      <c r="B23" s="929" t="s">
        <v>191</v>
      </c>
      <c r="C23" s="664"/>
      <c r="D23" s="664"/>
      <c r="E23" s="664"/>
      <c r="F23" s="664"/>
      <c r="G23" s="664"/>
      <c r="H23" s="664"/>
      <c r="I23" s="664"/>
      <c r="J23" s="664"/>
      <c r="K23" s="929" t="s">
        <v>191</v>
      </c>
      <c r="L23" s="664"/>
      <c r="M23" s="664"/>
      <c r="N23" s="664"/>
      <c r="O23" s="664"/>
      <c r="P23" s="664"/>
      <c r="Q23" s="664"/>
      <c r="R23" s="664"/>
      <c r="S23" s="664"/>
      <c r="T23" s="929" t="s">
        <v>191</v>
      </c>
      <c r="U23" s="664"/>
      <c r="V23" s="664"/>
      <c r="W23" s="664"/>
      <c r="X23" s="664"/>
      <c r="Y23" s="664"/>
      <c r="Z23" s="664"/>
      <c r="AA23" s="664"/>
      <c r="AB23" s="664"/>
      <c r="AC23" s="929" t="s">
        <v>191</v>
      </c>
      <c r="AD23" s="664"/>
      <c r="AE23" s="664"/>
      <c r="AF23" s="664"/>
      <c r="AG23" s="664"/>
      <c r="AH23" s="664"/>
      <c r="AI23" s="664"/>
      <c r="AJ23" s="664"/>
      <c r="AK23" s="664"/>
      <c r="AL23" s="929" t="s">
        <v>191</v>
      </c>
      <c r="AM23" s="664"/>
      <c r="AN23" s="664"/>
      <c r="AO23" s="664"/>
      <c r="AP23" s="664"/>
      <c r="AQ23" s="664"/>
      <c r="AR23" s="664"/>
      <c r="AS23" s="664"/>
      <c r="AT23" s="664"/>
      <c r="AU23" s="929" t="s">
        <v>191</v>
      </c>
      <c r="AV23" s="664"/>
      <c r="AW23" s="664"/>
      <c r="AX23" s="664"/>
      <c r="AY23" s="664"/>
      <c r="AZ23" s="664"/>
      <c r="BA23" s="664"/>
      <c r="BB23" s="664"/>
      <c r="BC23" s="664"/>
      <c r="BD23" s="929" t="s">
        <v>191</v>
      </c>
      <c r="BE23" s="664"/>
      <c r="BF23" s="664"/>
      <c r="BG23" s="664"/>
      <c r="BH23" s="664"/>
      <c r="BI23" s="664"/>
      <c r="BJ23" s="664"/>
      <c r="BK23" s="664"/>
      <c r="BL23" s="664"/>
      <c r="BM23" s="929" t="s">
        <v>191</v>
      </c>
      <c r="BN23" s="664"/>
      <c r="BO23" s="664"/>
      <c r="BP23" s="664"/>
      <c r="BQ23" s="664"/>
      <c r="BR23" s="664"/>
      <c r="BS23" s="664"/>
      <c r="BT23" s="664"/>
      <c r="BU23" s="664"/>
      <c r="BV23" s="929" t="s">
        <v>191</v>
      </c>
      <c r="BW23" s="664"/>
      <c r="BX23" s="664"/>
      <c r="BY23" s="664"/>
      <c r="BZ23" s="664"/>
      <c r="CA23" s="664"/>
      <c r="CB23" s="664"/>
      <c r="CC23" s="664"/>
      <c r="CD23" s="664"/>
      <c r="CE23" s="929" t="s">
        <v>191</v>
      </c>
      <c r="CF23" s="664"/>
      <c r="CG23" s="664"/>
      <c r="CH23" s="664"/>
      <c r="CI23" s="664"/>
      <c r="CJ23" s="664"/>
      <c r="CK23" s="664"/>
      <c r="CL23" s="664"/>
      <c r="CM23" s="664"/>
      <c r="CN23" s="929" t="s">
        <v>191</v>
      </c>
      <c r="CO23" s="664"/>
      <c r="CP23" s="664"/>
      <c r="CQ23" s="664"/>
      <c r="CR23" s="664"/>
      <c r="CS23" s="664"/>
      <c r="CT23" s="664"/>
      <c r="CU23" s="664"/>
      <c r="CV23" s="664"/>
      <c r="CW23" s="929" t="s">
        <v>191</v>
      </c>
      <c r="CX23" s="664"/>
      <c r="CY23" s="664"/>
      <c r="CZ23" s="664"/>
      <c r="DA23" s="664"/>
      <c r="DB23" s="664"/>
      <c r="DC23" s="664"/>
      <c r="DD23" s="664"/>
      <c r="DE23" s="664"/>
      <c r="DF23" s="929" t="s">
        <v>191</v>
      </c>
      <c r="DG23" s="664"/>
      <c r="DH23" s="664"/>
      <c r="DI23" s="664"/>
      <c r="DJ23" s="664"/>
      <c r="DK23" s="664"/>
      <c r="DL23" s="664"/>
      <c r="DM23" s="664"/>
      <c r="DN23" s="664"/>
      <c r="DO23" s="929" t="s">
        <v>191</v>
      </c>
      <c r="DP23" s="664"/>
      <c r="DQ23" s="664"/>
      <c r="DR23" s="664"/>
      <c r="DS23" s="664"/>
      <c r="DT23" s="664"/>
      <c r="DU23" s="664"/>
      <c r="DV23" s="664"/>
      <c r="DW23" s="664"/>
      <c r="DX23" s="929" t="s">
        <v>191</v>
      </c>
      <c r="DY23" s="664"/>
      <c r="DZ23" s="664"/>
      <c r="EA23" s="664"/>
      <c r="EB23" s="664"/>
      <c r="EC23" s="664"/>
      <c r="ED23" s="664"/>
      <c r="EE23" s="664"/>
      <c r="EF23" s="664"/>
      <c r="EG23" s="929" t="s">
        <v>191</v>
      </c>
      <c r="EH23" s="664"/>
      <c r="EI23" s="664"/>
      <c r="EJ23" s="664"/>
      <c r="EK23" s="664"/>
      <c r="EL23" s="664"/>
      <c r="EM23" s="664"/>
      <c r="EN23" s="664"/>
      <c r="EO23" s="664"/>
      <c r="EP23" s="929" t="s">
        <v>191</v>
      </c>
      <c r="EQ23" s="664"/>
      <c r="ER23" s="664"/>
      <c r="ES23" s="664"/>
      <c r="ET23" s="664"/>
      <c r="EU23" s="664"/>
      <c r="EV23" s="664"/>
      <c r="EW23" s="664"/>
      <c r="EX23" s="664"/>
      <c r="EY23" s="929" t="s">
        <v>191</v>
      </c>
      <c r="EZ23" s="664"/>
      <c r="FA23" s="664"/>
      <c r="FB23" s="664"/>
      <c r="FC23" s="664"/>
      <c r="FD23" s="664"/>
      <c r="FE23" s="664"/>
      <c r="FF23" s="664"/>
      <c r="FG23" s="664"/>
      <c r="FH23" s="929" t="s">
        <v>191</v>
      </c>
      <c r="FI23" s="664"/>
      <c r="FJ23" s="664"/>
      <c r="FK23" s="664"/>
      <c r="FL23" s="664"/>
      <c r="FM23" s="664"/>
      <c r="FN23" s="664"/>
      <c r="FO23" s="664"/>
      <c r="FP23" s="664">
        <v>4427</v>
      </c>
      <c r="FQ23" s="929" t="s">
        <v>191</v>
      </c>
      <c r="FR23" s="664"/>
      <c r="FS23" s="664"/>
      <c r="FT23" s="664"/>
      <c r="FU23" s="664"/>
      <c r="FV23" s="664"/>
      <c r="FW23" s="664"/>
      <c r="FX23" s="664"/>
      <c r="FY23" s="664"/>
      <c r="FZ23" s="929" t="s">
        <v>191</v>
      </c>
      <c r="GA23" s="664"/>
      <c r="GB23" s="664"/>
      <c r="GC23" s="664"/>
      <c r="GD23" s="664"/>
      <c r="GE23" s="664"/>
      <c r="GF23" s="664"/>
      <c r="GG23" s="664"/>
      <c r="GH23" s="664"/>
      <c r="GI23" s="929" t="s">
        <v>191</v>
      </c>
      <c r="GJ23" s="664"/>
      <c r="GK23" s="664"/>
      <c r="GL23" s="664"/>
      <c r="GM23" s="664"/>
      <c r="GN23" s="664"/>
      <c r="GO23" s="664"/>
      <c r="GP23" s="664"/>
      <c r="GQ23" s="664"/>
      <c r="GR23" s="929" t="s">
        <v>191</v>
      </c>
      <c r="GS23" s="664"/>
      <c r="GT23" s="664"/>
      <c r="GU23" s="664"/>
      <c r="GV23" s="664"/>
      <c r="GW23" s="664"/>
      <c r="GX23" s="664"/>
      <c r="GY23" s="664"/>
      <c r="GZ23" s="664"/>
      <c r="HA23" s="929" t="s">
        <v>191</v>
      </c>
      <c r="HB23" s="664"/>
      <c r="HC23" s="664"/>
      <c r="HD23" s="664"/>
      <c r="HE23" s="664"/>
      <c r="HF23" s="664"/>
      <c r="HG23" s="664"/>
      <c r="HH23" s="664"/>
      <c r="HI23" s="664"/>
      <c r="HJ23" s="928"/>
      <c r="HK23" s="928">
        <v>0</v>
      </c>
      <c r="HL23" s="928"/>
      <c r="HM23" s="928">
        <v>0</v>
      </c>
      <c r="HN23" s="664"/>
      <c r="HO23" s="664"/>
      <c r="HP23" s="671"/>
      <c r="HQ23" s="671">
        <v>0</v>
      </c>
      <c r="HR23" s="664">
        <v>4427</v>
      </c>
    </row>
    <row r="24" spans="1:226" x14ac:dyDescent="0.2">
      <c r="A24" s="1247" t="s">
        <v>386</v>
      </c>
      <c r="B24" s="929"/>
      <c r="C24" s="664"/>
      <c r="D24" s="664"/>
      <c r="E24" s="664"/>
      <c r="F24" s="664"/>
      <c r="G24" s="664"/>
      <c r="H24" s="664"/>
      <c r="I24" s="664"/>
      <c r="J24" s="664"/>
      <c r="K24" s="929"/>
      <c r="L24" s="664"/>
      <c r="M24" s="664"/>
      <c r="N24" s="664"/>
      <c r="O24" s="664"/>
      <c r="P24" s="664"/>
      <c r="Q24" s="664"/>
      <c r="R24" s="664"/>
      <c r="S24" s="664"/>
      <c r="T24" s="929"/>
      <c r="U24" s="664"/>
      <c r="V24" s="664"/>
      <c r="W24" s="664">
        <v>35.186399999999999</v>
      </c>
      <c r="X24" s="664">
        <v>-0.17</v>
      </c>
      <c r="Y24" s="664">
        <v>22.56</v>
      </c>
      <c r="Z24" s="664">
        <v>13.66</v>
      </c>
      <c r="AA24" s="664">
        <v>6.3</v>
      </c>
      <c r="AB24" s="664">
        <v>9.4174000000000007</v>
      </c>
      <c r="AC24" s="929"/>
      <c r="AD24" s="664"/>
      <c r="AE24" s="664"/>
      <c r="AF24" s="664"/>
      <c r="AG24" s="664"/>
      <c r="AH24" s="664"/>
      <c r="AI24" s="664"/>
      <c r="AJ24" s="664"/>
      <c r="AK24" s="664"/>
      <c r="AL24" s="929"/>
      <c r="AM24" s="664"/>
      <c r="AN24" s="664"/>
      <c r="AO24" s="664">
        <v>12.11</v>
      </c>
      <c r="AP24" s="664">
        <v>6.67</v>
      </c>
      <c r="AQ24" s="664">
        <v>17.82</v>
      </c>
      <c r="AR24" s="664">
        <v>231.38</v>
      </c>
      <c r="AS24" s="664">
        <v>105.0705</v>
      </c>
      <c r="AT24" s="664">
        <v>5171.32</v>
      </c>
      <c r="AU24" s="929"/>
      <c r="AV24" s="664">
        <v>11.35</v>
      </c>
      <c r="AW24" s="664">
        <v>16.363849999999999</v>
      </c>
      <c r="AX24" s="664">
        <v>55.05</v>
      </c>
      <c r="AY24" s="664">
        <v>50.68</v>
      </c>
      <c r="AZ24" s="664">
        <v>83.68</v>
      </c>
      <c r="BA24" s="664">
        <v>183.47</v>
      </c>
      <c r="BB24" s="664">
        <v>255.73</v>
      </c>
      <c r="BC24" s="664">
        <v>246.42</v>
      </c>
      <c r="BD24" s="929">
        <v>9.1999999999999993</v>
      </c>
      <c r="BE24" s="664">
        <v>19.11</v>
      </c>
      <c r="BF24" s="664">
        <v>1.9936400000000001</v>
      </c>
      <c r="BG24" s="664"/>
      <c r="BH24" s="664"/>
      <c r="BI24" s="664"/>
      <c r="BJ24" s="664"/>
      <c r="BK24" s="664">
        <v>5.04</v>
      </c>
      <c r="BL24" s="664"/>
      <c r="BM24" s="929"/>
      <c r="BN24" s="664"/>
      <c r="BO24" s="664"/>
      <c r="BP24" s="664"/>
      <c r="BQ24" s="664"/>
      <c r="BR24" s="664"/>
      <c r="BS24" s="664"/>
      <c r="BT24" s="664"/>
      <c r="BU24" s="664"/>
      <c r="BV24" s="929"/>
      <c r="BW24" s="664"/>
      <c r="BX24" s="664"/>
      <c r="BY24" s="664"/>
      <c r="BZ24" s="664"/>
      <c r="CA24" s="664"/>
      <c r="CB24" s="664"/>
      <c r="CC24" s="664"/>
      <c r="CD24" s="664"/>
      <c r="CE24" s="929"/>
      <c r="CF24" s="664"/>
      <c r="CG24" s="664"/>
      <c r="CH24" s="664">
        <v>121.51100289999999</v>
      </c>
      <c r="CI24" s="664">
        <v>10.73</v>
      </c>
      <c r="CJ24" s="664">
        <v>6.06</v>
      </c>
      <c r="CK24" s="664">
        <v>-0.38</v>
      </c>
      <c r="CL24" s="664"/>
      <c r="CM24" s="664">
        <v>0.03</v>
      </c>
      <c r="CN24" s="929"/>
      <c r="CO24" s="664"/>
      <c r="CP24" s="664"/>
      <c r="CQ24" s="664"/>
      <c r="CR24" s="664"/>
      <c r="CS24" s="664"/>
      <c r="CT24" s="664"/>
      <c r="CU24" s="664"/>
      <c r="CV24" s="664"/>
      <c r="CW24" s="929">
        <v>818.44</v>
      </c>
      <c r="CX24" s="664">
        <v>1166.6199999999999</v>
      </c>
      <c r="CY24" s="664">
        <v>442.13231999999999</v>
      </c>
      <c r="CZ24" s="664">
        <v>1160.8350399999999</v>
      </c>
      <c r="DA24" s="664">
        <v>478.03</v>
      </c>
      <c r="DB24" s="664">
        <v>361.38</v>
      </c>
      <c r="DC24" s="664">
        <v>263.92</v>
      </c>
      <c r="DD24" s="664">
        <v>181.76</v>
      </c>
      <c r="DE24" s="664">
        <v>337.34</v>
      </c>
      <c r="DF24" s="929"/>
      <c r="DG24" s="664"/>
      <c r="DH24" s="664"/>
      <c r="DI24" s="664"/>
      <c r="DJ24" s="664"/>
      <c r="DK24" s="664"/>
      <c r="DL24" s="664"/>
      <c r="DM24" s="664"/>
      <c r="DN24" s="664"/>
      <c r="DO24" s="929"/>
      <c r="DP24" s="664"/>
      <c r="DQ24" s="664"/>
      <c r="DR24" s="664"/>
      <c r="DS24" s="664"/>
      <c r="DT24" s="664"/>
      <c r="DU24" s="664"/>
      <c r="DV24" s="664"/>
      <c r="DW24" s="664">
        <v>1282</v>
      </c>
      <c r="DX24" s="929"/>
      <c r="DY24" s="664"/>
      <c r="DZ24" s="664"/>
      <c r="EA24" s="664"/>
      <c r="EB24" s="664"/>
      <c r="EC24" s="664"/>
      <c r="ED24" s="664"/>
      <c r="EE24" s="664"/>
      <c r="EF24" s="664"/>
      <c r="EG24" s="929">
        <v>87.76</v>
      </c>
      <c r="EH24" s="664">
        <v>181.8</v>
      </c>
      <c r="EI24" s="664">
        <v>163.63650000000001</v>
      </c>
      <c r="EJ24" s="664">
        <v>49.204090000000001</v>
      </c>
      <c r="EK24" s="664">
        <v>61.88</v>
      </c>
      <c r="EL24" s="664">
        <v>133.79</v>
      </c>
      <c r="EM24" s="664">
        <v>162.13</v>
      </c>
      <c r="EN24" s="664">
        <v>233.16</v>
      </c>
      <c r="EO24" s="664">
        <v>184.21</v>
      </c>
      <c r="EP24" s="929"/>
      <c r="EQ24" s="664"/>
      <c r="ER24" s="664"/>
      <c r="ES24" s="664"/>
      <c r="ET24" s="664"/>
      <c r="EU24" s="664"/>
      <c r="EV24" s="664"/>
      <c r="EW24" s="664"/>
      <c r="EX24" s="664"/>
      <c r="EY24" s="929"/>
      <c r="EZ24" s="664"/>
      <c r="FA24" s="664"/>
      <c r="FB24" s="664"/>
      <c r="FC24" s="664"/>
      <c r="FD24" s="664"/>
      <c r="FE24" s="664"/>
      <c r="FF24" s="664"/>
      <c r="FG24" s="664"/>
      <c r="FH24" s="929"/>
      <c r="FI24" s="664"/>
      <c r="FJ24" s="664"/>
      <c r="FK24" s="664"/>
      <c r="FL24" s="664"/>
      <c r="FM24" s="664"/>
      <c r="FN24" s="664"/>
      <c r="FO24" s="664">
        <v>385.76</v>
      </c>
      <c r="FP24" s="664">
        <v>221</v>
      </c>
      <c r="FQ24" s="929"/>
      <c r="FR24" s="664"/>
      <c r="FS24" s="664"/>
      <c r="FT24" s="664"/>
      <c r="FU24" s="664"/>
      <c r="FV24" s="664"/>
      <c r="FW24" s="664"/>
      <c r="FX24" s="664"/>
      <c r="FY24" s="664"/>
      <c r="FZ24" s="929">
        <v>33.76</v>
      </c>
      <c r="GA24" s="664">
        <v>37.78</v>
      </c>
      <c r="GB24" s="664">
        <v>47.1922</v>
      </c>
      <c r="GC24" s="664">
        <v>31.502700000000001</v>
      </c>
      <c r="GD24" s="664">
        <v>43.24</v>
      </c>
      <c r="GE24" s="664">
        <v>27.86</v>
      </c>
      <c r="GF24" s="664">
        <v>22.2</v>
      </c>
      <c r="GG24" s="664">
        <v>14.85</v>
      </c>
      <c r="GH24" s="664">
        <v>2953.1745500000002</v>
      </c>
      <c r="GI24" s="929"/>
      <c r="GJ24" s="664"/>
      <c r="GK24" s="664"/>
      <c r="GL24" s="664"/>
      <c r="GM24" s="664"/>
      <c r="GN24" s="664"/>
      <c r="GO24" s="664"/>
      <c r="GP24" s="664">
        <v>6.7000000000000171</v>
      </c>
      <c r="GQ24" s="664">
        <v>0</v>
      </c>
      <c r="GR24" s="929"/>
      <c r="GS24" s="664"/>
      <c r="GT24" s="664">
        <v>17.53</v>
      </c>
      <c r="GU24" s="664">
        <v>5.35</v>
      </c>
      <c r="GV24" s="664">
        <v>19.46</v>
      </c>
      <c r="GW24" s="664">
        <v>31.43</v>
      </c>
      <c r="GX24" s="664">
        <v>26.1</v>
      </c>
      <c r="GY24" s="664">
        <v>32</v>
      </c>
      <c r="GZ24" s="664">
        <v>2083.08</v>
      </c>
      <c r="HA24" s="929"/>
      <c r="HB24" s="664">
        <v>439.98</v>
      </c>
      <c r="HC24" s="664">
        <v>533.72</v>
      </c>
      <c r="HD24" s="664">
        <v>536.54</v>
      </c>
      <c r="HE24" s="664"/>
      <c r="HF24" s="664"/>
      <c r="HG24" s="664"/>
      <c r="HH24" s="664"/>
      <c r="HI24" s="664"/>
      <c r="HJ24" s="928">
        <v>949.16000000000008</v>
      </c>
      <c r="HK24" s="928">
        <v>1856.6399999999999</v>
      </c>
      <c r="HL24" s="928">
        <v>1222.5685100000001</v>
      </c>
      <c r="HM24" s="928">
        <v>2007.2892328999999</v>
      </c>
      <c r="HN24" s="664">
        <v>670.5200000000001</v>
      </c>
      <c r="HO24" s="664">
        <v>684.57999999999993</v>
      </c>
      <c r="HP24" s="671">
        <v>902.48000000000013</v>
      </c>
      <c r="HQ24" s="671">
        <v>1226.3704999999998</v>
      </c>
      <c r="HR24" s="664">
        <v>12487.99195</v>
      </c>
    </row>
    <row r="25" spans="1:226" x14ac:dyDescent="0.2">
      <c r="A25" s="1247" t="s">
        <v>387</v>
      </c>
      <c r="B25" s="929"/>
      <c r="C25" s="664"/>
      <c r="D25" s="664"/>
      <c r="E25" s="664"/>
      <c r="F25" s="664"/>
      <c r="G25" s="664">
        <v>2403.65</v>
      </c>
      <c r="H25" s="664">
        <v>3356.74</v>
      </c>
      <c r="I25" s="664">
        <v>3904.63</v>
      </c>
      <c r="J25" s="664">
        <v>4457</v>
      </c>
      <c r="K25" s="929"/>
      <c r="L25" s="664"/>
      <c r="M25" s="664"/>
      <c r="N25" s="664"/>
      <c r="O25" s="664"/>
      <c r="P25" s="664"/>
      <c r="Q25" s="664"/>
      <c r="R25" s="664"/>
      <c r="S25" s="664"/>
      <c r="T25" s="929"/>
      <c r="U25" s="664"/>
      <c r="V25" s="664"/>
      <c r="W25" s="664"/>
      <c r="X25" s="664"/>
      <c r="Y25" s="664">
        <v>2961.62</v>
      </c>
      <c r="Z25" s="664">
        <v>1680.49</v>
      </c>
      <c r="AA25" s="664">
        <v>1910.13</v>
      </c>
      <c r="AB25" s="664">
        <v>2316.8694999999998</v>
      </c>
      <c r="AC25" s="929"/>
      <c r="AD25" s="664"/>
      <c r="AE25" s="664"/>
      <c r="AF25" s="664"/>
      <c r="AG25" s="664"/>
      <c r="AH25" s="664"/>
      <c r="AI25" s="664"/>
      <c r="AJ25" s="664"/>
      <c r="AK25" s="664"/>
      <c r="AL25" s="929">
        <v>14692.24</v>
      </c>
      <c r="AM25" s="664">
        <v>8653.1299999999992</v>
      </c>
      <c r="AN25" s="664">
        <v>4614.26</v>
      </c>
      <c r="AO25" s="664">
        <v>6058.7174299999997</v>
      </c>
      <c r="AP25" s="664">
        <v>1570.82</v>
      </c>
      <c r="AQ25" s="664">
        <v>8101.34</v>
      </c>
      <c r="AR25" s="664">
        <v>-2346.1799999999998</v>
      </c>
      <c r="AS25" s="664">
        <v>-2269.3228300000001</v>
      </c>
      <c r="AT25" s="664">
        <v>-13313</v>
      </c>
      <c r="AU25" s="929">
        <v>12.61</v>
      </c>
      <c r="AV25" s="664"/>
      <c r="AW25" s="664"/>
      <c r="AX25" s="664"/>
      <c r="AY25" s="664"/>
      <c r="AZ25" s="664"/>
      <c r="BA25" s="664"/>
      <c r="BB25" s="664"/>
      <c r="BC25" s="664"/>
      <c r="BD25" s="929"/>
      <c r="BE25" s="664">
        <v>0.12</v>
      </c>
      <c r="BF25" s="664"/>
      <c r="BG25" s="664"/>
      <c r="BH25" s="664"/>
      <c r="BI25" s="664"/>
      <c r="BJ25" s="664"/>
      <c r="BK25" s="664"/>
      <c r="BL25" s="664"/>
      <c r="BM25" s="929"/>
      <c r="BN25" s="664"/>
      <c r="BO25" s="664"/>
      <c r="BP25" s="664"/>
      <c r="BQ25" s="664"/>
      <c r="BR25" s="664"/>
      <c r="BS25" s="664"/>
      <c r="BT25" s="664"/>
      <c r="BU25" s="664"/>
      <c r="BV25" s="929"/>
      <c r="BW25" s="664"/>
      <c r="BX25" s="664"/>
      <c r="BY25" s="664"/>
      <c r="BZ25" s="664"/>
      <c r="CA25" s="664"/>
      <c r="CB25" s="664"/>
      <c r="CC25" s="664"/>
      <c r="CD25" s="664"/>
      <c r="CE25" s="929"/>
      <c r="CF25" s="664"/>
      <c r="CG25" s="664"/>
      <c r="CH25" s="664"/>
      <c r="CI25" s="664"/>
      <c r="CJ25" s="664"/>
      <c r="CK25" s="664"/>
      <c r="CL25" s="664"/>
      <c r="CM25" s="664"/>
      <c r="CN25" s="929">
        <v>15160.23</v>
      </c>
      <c r="CO25" s="664">
        <v>11933.81</v>
      </c>
      <c r="CP25" s="664">
        <v>17455.115379999999</v>
      </c>
      <c r="CQ25" s="664">
        <v>15197.76181</v>
      </c>
      <c r="CR25" s="664">
        <v>17554.740000000002</v>
      </c>
      <c r="CS25" s="664">
        <v>22678.85</v>
      </c>
      <c r="CT25" s="664">
        <v>14903.41</v>
      </c>
      <c r="CU25" s="664">
        <v>27439.31</v>
      </c>
      <c r="CV25" s="664">
        <v>18449.830000000002</v>
      </c>
      <c r="CW25" s="929">
        <v>4373.67</v>
      </c>
      <c r="CX25" s="664">
        <v>5040.4399999999996</v>
      </c>
      <c r="CY25" s="664">
        <v>7035.07</v>
      </c>
      <c r="CZ25" s="664">
        <v>7883.5</v>
      </c>
      <c r="DA25" s="664">
        <v>12007.16</v>
      </c>
      <c r="DB25" s="664">
        <v>11318.46</v>
      </c>
      <c r="DC25" s="664">
        <v>13143.609999999999</v>
      </c>
      <c r="DD25" s="664">
        <v>14184.55</v>
      </c>
      <c r="DE25" s="664">
        <v>2332.19</v>
      </c>
      <c r="DF25" s="929"/>
      <c r="DG25" s="664"/>
      <c r="DH25" s="664"/>
      <c r="DI25" s="664"/>
      <c r="DJ25" s="664"/>
      <c r="DK25" s="664"/>
      <c r="DL25" s="664"/>
      <c r="DM25" s="664"/>
      <c r="DN25" s="664"/>
      <c r="DO25" s="929">
        <v>1201.3800000000001</v>
      </c>
      <c r="DP25" s="664">
        <v>2185.5700000000002</v>
      </c>
      <c r="DQ25" s="664">
        <v>1587.6073899999999</v>
      </c>
      <c r="DR25" s="664">
        <v>2207.8231300000002</v>
      </c>
      <c r="DS25" s="664">
        <v>3671.32</v>
      </c>
      <c r="DT25" s="664">
        <v>6026.7</v>
      </c>
      <c r="DU25" s="664">
        <v>20214.23</v>
      </c>
      <c r="DV25" s="664">
        <v>17257.93</v>
      </c>
      <c r="DW25" s="664">
        <v>13478</v>
      </c>
      <c r="DX25" s="929">
        <v>253109.28</v>
      </c>
      <c r="DY25" s="664">
        <v>369827.61</v>
      </c>
      <c r="DZ25" s="664">
        <v>475274.7</v>
      </c>
      <c r="EA25" s="664">
        <v>632496.81000000006</v>
      </c>
      <c r="EB25" s="664">
        <v>742272.77</v>
      </c>
      <c r="EC25" s="664">
        <v>772183.78</v>
      </c>
      <c r="ED25" s="664">
        <v>682393.29</v>
      </c>
      <c r="EE25" s="664">
        <v>798776.03</v>
      </c>
      <c r="EF25" s="664">
        <v>787862.94</v>
      </c>
      <c r="EG25" s="929"/>
      <c r="EH25" s="664"/>
      <c r="EI25" s="664"/>
      <c r="EJ25" s="664"/>
      <c r="EK25" s="664"/>
      <c r="EL25" s="664"/>
      <c r="EM25" s="664"/>
      <c r="EN25" s="664"/>
      <c r="EO25" s="664"/>
      <c r="EP25" s="929"/>
      <c r="EQ25" s="664"/>
      <c r="ER25" s="664"/>
      <c r="ES25" s="664"/>
      <c r="ET25" s="664"/>
      <c r="EU25" s="664">
        <v>1912.82</v>
      </c>
      <c r="EV25" s="664">
        <v>2908.47</v>
      </c>
      <c r="EW25" s="664">
        <v>3647.13</v>
      </c>
      <c r="EX25" s="664">
        <v>2098</v>
      </c>
      <c r="EY25" s="929"/>
      <c r="EZ25" s="664"/>
      <c r="FA25" s="664"/>
      <c r="FB25" s="664"/>
      <c r="FC25" s="664"/>
      <c r="FD25" s="664"/>
      <c r="FE25" s="664"/>
      <c r="FF25" s="664"/>
      <c r="FG25" s="664"/>
      <c r="FH25" s="929"/>
      <c r="FI25" s="664"/>
      <c r="FJ25" s="664"/>
      <c r="FK25" s="664"/>
      <c r="FL25" s="664"/>
      <c r="FM25" s="664"/>
      <c r="FN25" s="664"/>
      <c r="FO25" s="664"/>
      <c r="FP25" s="664"/>
      <c r="FQ25" s="929">
        <v>559.89</v>
      </c>
      <c r="FR25" s="777">
        <v>558.46</v>
      </c>
      <c r="FS25" s="664">
        <v>323.98</v>
      </c>
      <c r="FT25" s="664">
        <v>182.91</v>
      </c>
      <c r="FU25" s="664">
        <v>5.33</v>
      </c>
      <c r="FV25" s="664">
        <v>45.67</v>
      </c>
      <c r="FW25" s="664">
        <v>364.73</v>
      </c>
      <c r="FX25" s="664"/>
      <c r="FY25" s="664"/>
      <c r="FZ25" s="929">
        <v>8988.59</v>
      </c>
      <c r="GA25" s="664">
        <v>10922.46</v>
      </c>
      <c r="GB25" s="664">
        <v>15328.140729999999</v>
      </c>
      <c r="GC25" s="664">
        <v>17983.396229999998</v>
      </c>
      <c r="GD25" s="664">
        <v>23799.5</v>
      </c>
      <c r="GE25" s="664">
        <v>26868.84</v>
      </c>
      <c r="GF25" s="664">
        <v>37673.93</v>
      </c>
      <c r="GG25" s="664">
        <v>9755.8799999999992</v>
      </c>
      <c r="GH25" s="664">
        <v>12616.389639999999</v>
      </c>
      <c r="GI25" s="929">
        <v>1582.68</v>
      </c>
      <c r="GJ25" s="664">
        <v>1747.5</v>
      </c>
      <c r="GK25" s="664">
        <v>774.87573999999995</v>
      </c>
      <c r="GL25" s="664">
        <v>1338.96372</v>
      </c>
      <c r="GM25" s="664">
        <v>2488.0100000000002</v>
      </c>
      <c r="GN25" s="664">
        <v>3399.85</v>
      </c>
      <c r="GO25" s="664">
        <v>3505.32</v>
      </c>
      <c r="GP25" s="664">
        <v>3256.47</v>
      </c>
      <c r="GQ25" s="664">
        <v>817.23</v>
      </c>
      <c r="GR25" s="929"/>
      <c r="GS25" s="664"/>
      <c r="GT25" s="664"/>
      <c r="GU25" s="664"/>
      <c r="GV25" s="664"/>
      <c r="GW25" s="664">
        <v>47.05</v>
      </c>
      <c r="GX25" s="664">
        <v>1298.06</v>
      </c>
      <c r="GY25" s="664">
        <v>1084.47</v>
      </c>
      <c r="GZ25" s="664">
        <v>1078.74</v>
      </c>
      <c r="HA25" s="929"/>
      <c r="HB25" s="664">
        <v>-175.57</v>
      </c>
      <c r="HC25" s="664">
        <v>4639.28</v>
      </c>
      <c r="HD25" s="664">
        <v>3978.16</v>
      </c>
      <c r="HE25" s="664">
        <v>6420.81</v>
      </c>
      <c r="HF25" s="664">
        <v>1844.76</v>
      </c>
      <c r="HG25" s="664">
        <v>12386.91</v>
      </c>
      <c r="HH25" s="664">
        <v>-33811.96</v>
      </c>
      <c r="HI25" s="664">
        <v>-1377.42</v>
      </c>
      <c r="HJ25" s="928">
        <v>299680.57</v>
      </c>
      <c r="HK25" s="928">
        <v>410693.53</v>
      </c>
      <c r="HL25" s="928">
        <v>527033.02923999995</v>
      </c>
      <c r="HM25" s="928">
        <v>687328.04232000012</v>
      </c>
      <c r="HN25" s="664">
        <v>809790.46000000008</v>
      </c>
      <c r="HO25" s="664">
        <v>859793.39</v>
      </c>
      <c r="HP25" s="671">
        <v>791483.01000000013</v>
      </c>
      <c r="HQ25" s="671">
        <v>845135.24716999999</v>
      </c>
      <c r="HR25" s="664">
        <v>830816.76913999987</v>
      </c>
    </row>
    <row r="26" spans="1:226" x14ac:dyDescent="0.2">
      <c r="A26" s="1247" t="s">
        <v>388</v>
      </c>
      <c r="B26" s="929" t="s">
        <v>191</v>
      </c>
      <c r="C26" s="664"/>
      <c r="D26" s="664"/>
      <c r="E26" s="664"/>
      <c r="F26" s="664"/>
      <c r="G26" s="664"/>
      <c r="H26" s="664"/>
      <c r="I26" s="664"/>
      <c r="J26" s="664"/>
      <c r="K26" s="929" t="s">
        <v>191</v>
      </c>
      <c r="L26" s="664"/>
      <c r="M26" s="664"/>
      <c r="N26" s="664"/>
      <c r="O26" s="664"/>
      <c r="P26" s="664"/>
      <c r="Q26" s="664"/>
      <c r="R26" s="664"/>
      <c r="S26" s="664"/>
      <c r="T26" s="929"/>
      <c r="U26" s="664"/>
      <c r="V26" s="664"/>
      <c r="W26" s="664"/>
      <c r="X26" s="664"/>
      <c r="Y26" s="664"/>
      <c r="Z26" s="664"/>
      <c r="AA26" s="664"/>
      <c r="AB26" s="664"/>
      <c r="AC26" s="929" t="s">
        <v>191</v>
      </c>
      <c r="AD26" s="664"/>
      <c r="AE26" s="664"/>
      <c r="AF26" s="664"/>
      <c r="AG26" s="664"/>
      <c r="AH26" s="664"/>
      <c r="AI26" s="664"/>
      <c r="AJ26" s="664"/>
      <c r="AK26" s="664"/>
      <c r="AL26" s="929" t="s">
        <v>191</v>
      </c>
      <c r="AM26" s="664"/>
      <c r="AN26" s="664"/>
      <c r="AO26" s="664"/>
      <c r="AP26" s="664"/>
      <c r="AQ26" s="664"/>
      <c r="AR26" s="664"/>
      <c r="AS26" s="664"/>
      <c r="AT26" s="664"/>
      <c r="AU26" s="929" t="s">
        <v>191</v>
      </c>
      <c r="AV26" s="664"/>
      <c r="AW26" s="664"/>
      <c r="AX26" s="664"/>
      <c r="AY26" s="664"/>
      <c r="AZ26" s="664"/>
      <c r="BA26" s="664"/>
      <c r="BB26" s="664"/>
      <c r="BC26" s="664"/>
      <c r="BD26" s="929" t="s">
        <v>191</v>
      </c>
      <c r="BE26" s="664"/>
      <c r="BF26" s="664"/>
      <c r="BG26" s="664"/>
      <c r="BH26" s="664"/>
      <c r="BI26" s="664"/>
      <c r="BJ26" s="664"/>
      <c r="BK26" s="664"/>
      <c r="BL26" s="664"/>
      <c r="BM26" s="929" t="s">
        <v>191</v>
      </c>
      <c r="BN26" s="664"/>
      <c r="BO26" s="664"/>
      <c r="BP26" s="664"/>
      <c r="BQ26" s="664"/>
      <c r="BR26" s="664"/>
      <c r="BS26" s="664"/>
      <c r="BT26" s="664"/>
      <c r="BU26" s="664"/>
      <c r="BV26" s="929" t="s">
        <v>191</v>
      </c>
      <c r="BW26" s="664"/>
      <c r="BX26" s="664"/>
      <c r="BY26" s="664"/>
      <c r="BZ26" s="664"/>
      <c r="CA26" s="664"/>
      <c r="CB26" s="664"/>
      <c r="CC26" s="664"/>
      <c r="CD26" s="664"/>
      <c r="CE26" s="929" t="s">
        <v>191</v>
      </c>
      <c r="CF26" s="664"/>
      <c r="CG26" s="664"/>
      <c r="CH26" s="664"/>
      <c r="CI26" s="664"/>
      <c r="CJ26" s="664"/>
      <c r="CK26" s="664"/>
      <c r="CL26" s="664"/>
      <c r="CM26" s="664"/>
      <c r="CN26" s="929" t="s">
        <v>191</v>
      </c>
      <c r="CO26" s="664"/>
      <c r="CP26" s="664"/>
      <c r="CQ26" s="664"/>
      <c r="CR26" s="664"/>
      <c r="CS26" s="664"/>
      <c r="CT26" s="664"/>
      <c r="CU26" s="664"/>
      <c r="CV26" s="664"/>
      <c r="CW26" s="929"/>
      <c r="CX26" s="664"/>
      <c r="CY26" s="664"/>
      <c r="CZ26" s="664"/>
      <c r="DA26" s="664"/>
      <c r="DB26" s="664"/>
      <c r="DC26" s="664"/>
      <c r="DD26" s="664"/>
      <c r="DE26" s="664"/>
      <c r="DF26" s="929"/>
      <c r="DG26" s="664"/>
      <c r="DH26" s="664"/>
      <c r="DI26" s="664"/>
      <c r="DJ26" s="664"/>
      <c r="DK26" s="664"/>
      <c r="DL26" s="664"/>
      <c r="DM26" s="664"/>
      <c r="DN26" s="664"/>
      <c r="DO26" s="929"/>
      <c r="DP26" s="664"/>
      <c r="DQ26" s="664"/>
      <c r="DR26" s="664"/>
      <c r="DS26" s="664"/>
      <c r="DT26" s="664"/>
      <c r="DU26" s="664"/>
      <c r="DV26" s="664"/>
      <c r="DW26" s="664"/>
      <c r="DX26" s="929"/>
      <c r="DY26" s="664"/>
      <c r="DZ26" s="664"/>
      <c r="EA26" s="664"/>
      <c r="EB26" s="664"/>
      <c r="EC26" s="664"/>
      <c r="ED26" s="664"/>
      <c r="EE26" s="664"/>
      <c r="EF26" s="664"/>
      <c r="EG26" s="929"/>
      <c r="EH26" s="664"/>
      <c r="EI26" s="664"/>
      <c r="EJ26" s="664"/>
      <c r="EK26" s="664"/>
      <c r="EL26" s="664"/>
      <c r="EM26" s="664"/>
      <c r="EN26" s="664"/>
      <c r="EO26" s="664"/>
      <c r="EP26" s="929"/>
      <c r="EQ26" s="664"/>
      <c r="ER26" s="664"/>
      <c r="ES26" s="664"/>
      <c r="ET26" s="664"/>
      <c r="EU26" s="664"/>
      <c r="EV26" s="664"/>
      <c r="EW26" s="664"/>
      <c r="EX26" s="664"/>
      <c r="EY26" s="929" t="s">
        <v>191</v>
      </c>
      <c r="EZ26" s="664"/>
      <c r="FA26" s="664"/>
      <c r="FB26" s="664"/>
      <c r="FC26" s="664"/>
      <c r="FD26" s="664"/>
      <c r="FE26" s="664"/>
      <c r="FF26" s="664"/>
      <c r="FG26" s="664"/>
      <c r="FH26" s="929"/>
      <c r="FI26" s="664"/>
      <c r="FJ26" s="664"/>
      <c r="FK26" s="664"/>
      <c r="FL26" s="664"/>
      <c r="FM26" s="664"/>
      <c r="FN26" s="664"/>
      <c r="FO26" s="664"/>
      <c r="FP26" s="664"/>
      <c r="FQ26" s="929"/>
      <c r="FR26" s="664"/>
      <c r="FS26" s="664"/>
      <c r="FT26" s="664"/>
      <c r="FU26" s="664"/>
      <c r="FV26" s="664"/>
      <c r="FW26" s="664"/>
      <c r="FX26" s="664"/>
      <c r="FY26" s="664"/>
      <c r="FZ26" s="929"/>
      <c r="GA26" s="664"/>
      <c r="GB26" s="664"/>
      <c r="GC26" s="664"/>
      <c r="GD26" s="664"/>
      <c r="GE26" s="664"/>
      <c r="GF26" s="664"/>
      <c r="GG26" s="664"/>
      <c r="GH26" s="664"/>
      <c r="GI26" s="929"/>
      <c r="GJ26" s="664"/>
      <c r="GK26" s="664"/>
      <c r="GL26" s="664"/>
      <c r="GM26" s="664"/>
      <c r="GN26" s="664"/>
      <c r="GO26" s="664"/>
      <c r="GP26" s="664"/>
      <c r="GQ26" s="664"/>
      <c r="GR26" s="929"/>
      <c r="GS26" s="664"/>
      <c r="GT26" s="664"/>
      <c r="GU26" s="664"/>
      <c r="GV26" s="664"/>
      <c r="GW26" s="664"/>
      <c r="GX26" s="664"/>
      <c r="GY26" s="664"/>
      <c r="GZ26" s="664"/>
      <c r="HA26" s="929"/>
      <c r="HB26" s="664"/>
      <c r="HC26" s="664"/>
      <c r="HD26" s="664"/>
      <c r="HE26" s="664"/>
      <c r="HF26" s="664"/>
      <c r="HG26" s="664"/>
      <c r="HH26" s="664"/>
      <c r="HI26" s="664"/>
      <c r="HJ26" s="928"/>
      <c r="HK26" s="928">
        <v>0</v>
      </c>
      <c r="HL26" s="928"/>
      <c r="HM26" s="928">
        <v>0</v>
      </c>
      <c r="HN26" s="664"/>
      <c r="HO26" s="664"/>
      <c r="HP26" s="671"/>
      <c r="HQ26" s="671">
        <v>0</v>
      </c>
      <c r="HR26" s="664">
        <v>0</v>
      </c>
    </row>
    <row r="27" spans="1:226" ht="18" customHeight="1" x14ac:dyDescent="0.2">
      <c r="A27" s="1247" t="s">
        <v>389</v>
      </c>
      <c r="B27" s="929"/>
      <c r="C27" s="664"/>
      <c r="D27" s="664"/>
      <c r="E27" s="664"/>
      <c r="F27" s="664"/>
      <c r="G27" s="664"/>
      <c r="H27" s="664">
        <v>2503.58</v>
      </c>
      <c r="I27" s="664">
        <v>458.18</v>
      </c>
      <c r="J27" s="664">
        <v>98</v>
      </c>
      <c r="K27" s="929"/>
      <c r="L27" s="664"/>
      <c r="M27" s="664"/>
      <c r="N27" s="664"/>
      <c r="O27" s="664"/>
      <c r="P27" s="664">
        <v>300</v>
      </c>
      <c r="Q27" s="664">
        <v>125</v>
      </c>
      <c r="R27" s="664">
        <v>0</v>
      </c>
      <c r="S27" s="664">
        <v>-125</v>
      </c>
      <c r="T27" s="929"/>
      <c r="U27" s="664"/>
      <c r="V27" s="664"/>
      <c r="W27" s="664"/>
      <c r="X27" s="664"/>
      <c r="Y27" s="664">
        <v>2900.81</v>
      </c>
      <c r="Z27" s="664">
        <v>-272.02999999999997</v>
      </c>
      <c r="AA27" s="664">
        <v>608.37</v>
      </c>
      <c r="AB27" s="664">
        <v>-421.86676999999997</v>
      </c>
      <c r="AC27" s="929"/>
      <c r="AD27" s="664"/>
      <c r="AE27" s="664"/>
      <c r="AF27" s="664"/>
      <c r="AG27" s="664"/>
      <c r="AH27" s="664"/>
      <c r="AI27" s="664">
        <v>2897.87</v>
      </c>
      <c r="AJ27" s="664">
        <v>-146.36000000000001</v>
      </c>
      <c r="AK27" s="664">
        <v>904</v>
      </c>
      <c r="AL27" s="929"/>
      <c r="AM27" s="664"/>
      <c r="AN27" s="664"/>
      <c r="AO27" s="664"/>
      <c r="AP27" s="664">
        <v>308.55</v>
      </c>
      <c r="AQ27" s="664">
        <v>6626.05</v>
      </c>
      <c r="AR27" s="664">
        <v>26720.080000000002</v>
      </c>
      <c r="AS27" s="664">
        <v>-6982.6441500000001</v>
      </c>
      <c r="AT27" s="664">
        <v>-2655.99</v>
      </c>
      <c r="AU27" s="929"/>
      <c r="AV27" s="664"/>
      <c r="AW27" s="664"/>
      <c r="AX27" s="664"/>
      <c r="AY27" s="664"/>
      <c r="AZ27" s="664"/>
      <c r="BA27" s="664"/>
      <c r="BB27" s="664"/>
      <c r="BC27" s="664"/>
      <c r="BD27" s="929"/>
      <c r="BE27" s="664"/>
      <c r="BF27" s="664"/>
      <c r="BG27" s="664"/>
      <c r="BH27" s="664"/>
      <c r="BI27" s="664"/>
      <c r="BJ27" s="664"/>
      <c r="BK27" s="664"/>
      <c r="BL27" s="664">
        <v>375</v>
      </c>
      <c r="BM27" s="929"/>
      <c r="BN27" s="664"/>
      <c r="BO27" s="664"/>
      <c r="BP27" s="664"/>
      <c r="BQ27" s="664"/>
      <c r="BR27" s="664"/>
      <c r="BS27" s="664"/>
      <c r="BT27" s="664"/>
      <c r="BU27" s="664">
        <v>-614.04999999999995</v>
      </c>
      <c r="BV27" s="929"/>
      <c r="BW27" s="664"/>
      <c r="BX27" s="664"/>
      <c r="BY27" s="664"/>
      <c r="BZ27" s="664"/>
      <c r="CA27" s="664"/>
      <c r="CB27" s="664">
        <v>2297.5</v>
      </c>
      <c r="CC27" s="664">
        <v>-1848</v>
      </c>
      <c r="CD27" s="664"/>
      <c r="CE27" s="929"/>
      <c r="CF27" s="664"/>
      <c r="CG27" s="664"/>
      <c r="CH27" s="664"/>
      <c r="CI27" s="664"/>
      <c r="CJ27" s="664"/>
      <c r="CK27" s="664"/>
      <c r="CL27" s="664">
        <v>1600</v>
      </c>
      <c r="CM27" s="664">
        <v>-500</v>
      </c>
      <c r="CN27" s="929">
        <v>2563.2399999999998</v>
      </c>
      <c r="CO27" s="664">
        <v>-715.72</v>
      </c>
      <c r="CP27" s="664">
        <v>-204.37082000000001</v>
      </c>
      <c r="CQ27" s="664">
        <v>1224.3912</v>
      </c>
      <c r="CR27" s="664">
        <v>490.49</v>
      </c>
      <c r="CS27" s="664">
        <v>7406.69</v>
      </c>
      <c r="CT27" s="664">
        <v>53084.12</v>
      </c>
      <c r="CU27" s="664">
        <v>-19052.580000000002</v>
      </c>
      <c r="CV27" s="664">
        <v>-25575.27</v>
      </c>
      <c r="CW27" s="929">
        <v>849.91</v>
      </c>
      <c r="CX27" s="664">
        <v>674.98</v>
      </c>
      <c r="CY27" s="664">
        <v>1264.17616</v>
      </c>
      <c r="CZ27" s="664">
        <v>651.25414999999998</v>
      </c>
      <c r="DA27" s="664">
        <v>508.72</v>
      </c>
      <c r="DB27" s="664"/>
      <c r="DC27" s="664">
        <v>21323.53</v>
      </c>
      <c r="DD27" s="664">
        <v>2012.34</v>
      </c>
      <c r="DE27" s="664"/>
      <c r="DF27" s="929"/>
      <c r="DG27" s="664"/>
      <c r="DH27" s="664"/>
      <c r="DI27" s="664"/>
      <c r="DJ27" s="664"/>
      <c r="DK27" s="664">
        <v>4500</v>
      </c>
      <c r="DL27" s="664">
        <v>6387.8248999999996</v>
      </c>
      <c r="DM27" s="664">
        <v>-233.14</v>
      </c>
      <c r="DN27" s="664">
        <v>-110.86</v>
      </c>
      <c r="DO27" s="929">
        <v>-127.06</v>
      </c>
      <c r="DP27" s="664">
        <v>0.48</v>
      </c>
      <c r="DQ27" s="664">
        <v>86.544240000000002</v>
      </c>
      <c r="DR27" s="664">
        <v>-87.026380000000003</v>
      </c>
      <c r="DS27" s="664">
        <v>363.2</v>
      </c>
      <c r="DT27" s="664">
        <v>827.9</v>
      </c>
      <c r="DU27" s="664">
        <v>4480.07</v>
      </c>
      <c r="DV27" s="664">
        <v>-615.89</v>
      </c>
      <c r="DW27" s="664">
        <v>-2481</v>
      </c>
      <c r="DX27" s="929">
        <v>-28169.54</v>
      </c>
      <c r="DY27" s="664">
        <v>3856.83</v>
      </c>
      <c r="DZ27" s="664">
        <v>36206.68</v>
      </c>
      <c r="EA27" s="664">
        <v>-10788.130000000001</v>
      </c>
      <c r="EB27" s="664">
        <v>1605.71</v>
      </c>
      <c r="EC27" s="664">
        <v>134084.62000000002</v>
      </c>
      <c r="ED27" s="664">
        <v>65032.58</v>
      </c>
      <c r="EE27" s="664">
        <v>453177.06</v>
      </c>
      <c r="EF27" s="664">
        <v>-303891.94</v>
      </c>
      <c r="EG27" s="929"/>
      <c r="EH27" s="664"/>
      <c r="EI27" s="664"/>
      <c r="EJ27" s="664"/>
      <c r="EK27" s="664"/>
      <c r="EL27" s="664"/>
      <c r="EM27" s="664">
        <v>13023.05</v>
      </c>
      <c r="EN27" s="664">
        <v>2184.77</v>
      </c>
      <c r="EO27" s="664">
        <v>5169.5</v>
      </c>
      <c r="EP27" s="929"/>
      <c r="EQ27" s="664"/>
      <c r="ER27" s="664"/>
      <c r="ES27" s="664"/>
      <c r="ET27" s="664"/>
      <c r="EU27" s="664"/>
      <c r="EV27" s="664"/>
      <c r="EW27" s="664"/>
      <c r="EX27" s="664"/>
      <c r="EY27" s="929"/>
      <c r="EZ27" s="664"/>
      <c r="FA27" s="664"/>
      <c r="FB27" s="664"/>
      <c r="FC27" s="664"/>
      <c r="FD27" s="664">
        <v>401.53</v>
      </c>
      <c r="FE27" s="664">
        <v>5212.1099999999997</v>
      </c>
      <c r="FF27" s="664">
        <v>915</v>
      </c>
      <c r="FG27" s="664">
        <v>-808.45</v>
      </c>
      <c r="FH27" s="929"/>
      <c r="FI27" s="664"/>
      <c r="FJ27" s="664"/>
      <c r="FK27" s="664"/>
      <c r="FL27" s="664"/>
      <c r="FM27" s="664">
        <v>4837.82</v>
      </c>
      <c r="FN27" s="664">
        <v>28038.240000000002</v>
      </c>
      <c r="FO27" s="664"/>
      <c r="FP27" s="664">
        <v>-6468</v>
      </c>
      <c r="FQ27" s="929"/>
      <c r="FR27" s="664"/>
      <c r="FS27" s="664"/>
      <c r="FT27" s="664"/>
      <c r="FU27" s="664"/>
      <c r="FV27" s="664">
        <v>50</v>
      </c>
      <c r="FW27" s="664">
        <v>600</v>
      </c>
      <c r="FX27" s="664">
        <v>600</v>
      </c>
      <c r="FY27" s="664">
        <v>3550</v>
      </c>
      <c r="FZ27" s="929">
        <v>-221.76</v>
      </c>
      <c r="GA27" s="664">
        <v>-1112.45</v>
      </c>
      <c r="GB27" s="664">
        <v>409.61790000000002</v>
      </c>
      <c r="GC27" s="664">
        <v>-482.94511</v>
      </c>
      <c r="GD27" s="664">
        <v>514.11</v>
      </c>
      <c r="GE27" s="664">
        <v>9607.82</v>
      </c>
      <c r="GF27" s="664">
        <v>7052.27</v>
      </c>
      <c r="GG27" s="664">
        <v>-17111.02</v>
      </c>
      <c r="GH27" s="664">
        <v>6315.4797600000002</v>
      </c>
      <c r="GI27" s="929"/>
      <c r="GJ27" s="664"/>
      <c r="GK27" s="664"/>
      <c r="GL27" s="664"/>
      <c r="GM27" s="664"/>
      <c r="GN27" s="664"/>
      <c r="GO27" s="664">
        <v>2461.85</v>
      </c>
      <c r="GP27" s="664"/>
      <c r="GQ27" s="664"/>
      <c r="GR27" s="929"/>
      <c r="GS27" s="664"/>
      <c r="GT27" s="664"/>
      <c r="GU27" s="664"/>
      <c r="GV27" s="664"/>
      <c r="GW27" s="664">
        <v>128</v>
      </c>
      <c r="GX27" s="664">
        <v>3491</v>
      </c>
      <c r="GY27" s="664">
        <v>2466</v>
      </c>
      <c r="GZ27" s="664">
        <v>-3980</v>
      </c>
      <c r="HA27" s="929">
        <v>2.82</v>
      </c>
      <c r="HB27" s="664">
        <v>291.69</v>
      </c>
      <c r="HC27" s="664">
        <v>654.76</v>
      </c>
      <c r="HD27" s="664">
        <v>-1.68</v>
      </c>
      <c r="HE27" s="664">
        <v>-204.47</v>
      </c>
      <c r="HF27" s="664">
        <v>-137.33000000000001</v>
      </c>
      <c r="HG27" s="664">
        <v>-93.58</v>
      </c>
      <c r="HH27" s="664">
        <v>0</v>
      </c>
      <c r="HI27" s="664">
        <v>-117.56</v>
      </c>
      <c r="HJ27" s="928">
        <v>-25102.39</v>
      </c>
      <c r="HK27" s="928">
        <v>2995.81</v>
      </c>
      <c r="HL27" s="928">
        <v>38417.407480000002</v>
      </c>
      <c r="HM27" s="928">
        <v>-9484.1361400000023</v>
      </c>
      <c r="HN27" s="664">
        <v>3586.3100000000004</v>
      </c>
      <c r="HO27" s="664">
        <v>171533.91000000006</v>
      </c>
      <c r="HP27" s="671">
        <v>244365.06490000003</v>
      </c>
      <c r="HQ27" s="671">
        <v>418032.08584999997</v>
      </c>
      <c r="HR27" s="664">
        <v>-331338.00701</v>
      </c>
    </row>
    <row r="28" spans="1:226" x14ac:dyDescent="0.2">
      <c r="A28" s="1247" t="s">
        <v>390</v>
      </c>
      <c r="B28" s="929"/>
      <c r="C28" s="664"/>
      <c r="D28" s="664"/>
      <c r="E28" s="664"/>
      <c r="F28" s="664">
        <v>12.78</v>
      </c>
      <c r="G28" s="664">
        <v>-1.63</v>
      </c>
      <c r="H28" s="664">
        <v>-1.63</v>
      </c>
      <c r="I28" s="664">
        <v>-1.63</v>
      </c>
      <c r="J28" s="664">
        <v>-2</v>
      </c>
      <c r="K28" s="929"/>
      <c r="L28" s="664"/>
      <c r="M28" s="664"/>
      <c r="N28" s="664"/>
      <c r="O28" s="664"/>
      <c r="P28" s="664"/>
      <c r="Q28" s="664"/>
      <c r="R28" s="664">
        <v>341.68121000000002</v>
      </c>
      <c r="S28" s="664">
        <v>0</v>
      </c>
      <c r="T28" s="929"/>
      <c r="U28" s="664"/>
      <c r="V28" s="664"/>
      <c r="W28" s="664">
        <v>711.08087999999998</v>
      </c>
      <c r="X28" s="664"/>
      <c r="Y28" s="664"/>
      <c r="Z28" s="664"/>
      <c r="AA28" s="664"/>
      <c r="AB28" s="664"/>
      <c r="AC28" s="929"/>
      <c r="AD28" s="664"/>
      <c r="AE28" s="664"/>
      <c r="AF28" s="664"/>
      <c r="AG28" s="664"/>
      <c r="AH28" s="664"/>
      <c r="AI28" s="664"/>
      <c r="AJ28" s="664"/>
      <c r="AK28" s="664"/>
      <c r="AL28" s="929"/>
      <c r="AM28" s="664"/>
      <c r="AN28" s="664"/>
      <c r="AO28" s="664"/>
      <c r="AP28" s="664"/>
      <c r="AQ28" s="664">
        <v>-31.77</v>
      </c>
      <c r="AR28" s="664">
        <v>119.64</v>
      </c>
      <c r="AS28" s="664">
        <v>80.319999999999993</v>
      </c>
      <c r="AT28" s="664">
        <v>55.51</v>
      </c>
      <c r="AU28" s="929"/>
      <c r="AV28" s="664"/>
      <c r="AW28" s="664"/>
      <c r="AX28" s="664"/>
      <c r="AY28" s="664"/>
      <c r="AZ28" s="664"/>
      <c r="BA28" s="664">
        <v>7000</v>
      </c>
      <c r="BB28" s="664"/>
      <c r="BC28" s="664"/>
      <c r="BD28" s="929"/>
      <c r="BE28" s="664"/>
      <c r="BF28" s="664"/>
      <c r="BG28" s="664"/>
      <c r="BH28" s="664"/>
      <c r="BI28" s="664">
        <v>1250</v>
      </c>
      <c r="BJ28" s="664">
        <v>1875</v>
      </c>
      <c r="BK28" s="664"/>
      <c r="BL28" s="664"/>
      <c r="BM28" s="929"/>
      <c r="BN28" s="664"/>
      <c r="BO28" s="664"/>
      <c r="BP28" s="664"/>
      <c r="BQ28" s="664"/>
      <c r="BR28" s="664"/>
      <c r="BS28" s="664">
        <v>982.95</v>
      </c>
      <c r="BT28" s="664"/>
      <c r="BU28" s="664"/>
      <c r="BV28" s="929"/>
      <c r="BW28" s="664"/>
      <c r="BX28" s="664"/>
      <c r="BY28" s="664"/>
      <c r="BZ28" s="664"/>
      <c r="CA28" s="664"/>
      <c r="CB28" s="664"/>
      <c r="CC28" s="664"/>
      <c r="CD28" s="664"/>
      <c r="CE28" s="929"/>
      <c r="CF28" s="664"/>
      <c r="CG28" s="664"/>
      <c r="CH28" s="664"/>
      <c r="CI28" s="664"/>
      <c r="CJ28" s="664">
        <v>180</v>
      </c>
      <c r="CK28" s="664">
        <v>520</v>
      </c>
      <c r="CL28" s="664"/>
      <c r="CM28" s="664"/>
      <c r="CN28" s="929">
        <v>187.74</v>
      </c>
      <c r="CO28" s="664">
        <v>464.69</v>
      </c>
      <c r="CP28" s="664">
        <v>522.23</v>
      </c>
      <c r="CQ28" s="664">
        <v>-596.97</v>
      </c>
      <c r="CR28" s="664">
        <v>-583.66999999999996</v>
      </c>
      <c r="CS28" s="664">
        <v>1649.61</v>
      </c>
      <c r="CT28" s="664">
        <v>3658.06</v>
      </c>
      <c r="CU28" s="664">
        <v>198.22</v>
      </c>
      <c r="CV28" s="664">
        <v>235.61</v>
      </c>
      <c r="CW28" s="929"/>
      <c r="CX28" s="664"/>
      <c r="CY28" s="664">
        <v>34649.566910000001</v>
      </c>
      <c r="CZ28" s="664">
        <v>41626.623850000004</v>
      </c>
      <c r="DA28" s="664"/>
      <c r="DB28" s="664"/>
      <c r="DC28" s="664"/>
      <c r="DD28" s="664"/>
      <c r="DE28" s="664"/>
      <c r="DF28" s="929"/>
      <c r="DG28" s="664"/>
      <c r="DH28" s="664"/>
      <c r="DI28" s="664"/>
      <c r="DJ28" s="664"/>
      <c r="DK28" s="664"/>
      <c r="DL28" s="664"/>
      <c r="DM28" s="664"/>
      <c r="DN28" s="664"/>
      <c r="DO28" s="929"/>
      <c r="DP28" s="664">
        <v>60</v>
      </c>
      <c r="DQ28" s="664">
        <v>-8.3000000000000007</v>
      </c>
      <c r="DR28" s="664">
        <v>1.39</v>
      </c>
      <c r="DS28" s="664">
        <v>-10.84</v>
      </c>
      <c r="DT28" s="664">
        <v>-19.420000000000002</v>
      </c>
      <c r="DU28" s="664">
        <v>-4.74</v>
      </c>
      <c r="DV28" s="664">
        <v>-18.09</v>
      </c>
      <c r="DW28" s="664">
        <v>0</v>
      </c>
      <c r="DX28" s="929">
        <v>45615.43</v>
      </c>
      <c r="DY28" s="664">
        <v>18313.09</v>
      </c>
      <c r="DZ28" s="664">
        <v>260978.90000000002</v>
      </c>
      <c r="EA28" s="664">
        <v>185079.07</v>
      </c>
      <c r="EB28" s="664">
        <v>364152.17</v>
      </c>
      <c r="EC28" s="664">
        <v>220929.14</v>
      </c>
      <c r="ED28" s="664">
        <v>1004965.9199999999</v>
      </c>
      <c r="EE28" s="664">
        <v>-848913</v>
      </c>
      <c r="EF28" s="664">
        <v>-504011.08</v>
      </c>
      <c r="EG28" s="929"/>
      <c r="EH28" s="664"/>
      <c r="EI28" s="664"/>
      <c r="EJ28" s="664"/>
      <c r="EK28" s="664"/>
      <c r="EL28" s="664"/>
      <c r="EM28" s="664"/>
      <c r="EN28" s="664"/>
      <c r="EO28" s="664"/>
      <c r="EP28" s="929">
        <v>294.49</v>
      </c>
      <c r="EQ28" s="664">
        <v>204.79</v>
      </c>
      <c r="ER28" s="664">
        <v>804.61</v>
      </c>
      <c r="ES28" s="664">
        <v>484.63</v>
      </c>
      <c r="ET28" s="664">
        <v>-46.9</v>
      </c>
      <c r="EU28" s="664">
        <v>-17.93</v>
      </c>
      <c r="EV28" s="664">
        <v>128.51</v>
      </c>
      <c r="EW28" s="664">
        <v>129.97999999999999</v>
      </c>
      <c r="EX28" s="664">
        <v>363</v>
      </c>
      <c r="EY28" s="929"/>
      <c r="EZ28" s="664"/>
      <c r="FA28" s="664">
        <v>125.54261</v>
      </c>
      <c r="FB28" s="664">
        <v>-10563.12</v>
      </c>
      <c r="FC28" s="664">
        <v>-17444.36</v>
      </c>
      <c r="FD28" s="664">
        <v>-14524.77</v>
      </c>
      <c r="FE28" s="664"/>
      <c r="FF28" s="664"/>
      <c r="FG28" s="664">
        <v>18.38</v>
      </c>
      <c r="FH28" s="929"/>
      <c r="FI28" s="664">
        <v>10</v>
      </c>
      <c r="FJ28" s="664">
        <v>-8</v>
      </c>
      <c r="FK28" s="664">
        <v>-2</v>
      </c>
      <c r="FL28" s="664"/>
      <c r="FM28" s="664"/>
      <c r="FN28" s="664"/>
      <c r="FO28" s="664"/>
      <c r="FP28" s="664"/>
      <c r="FQ28" s="929"/>
      <c r="FR28" s="664"/>
      <c r="FS28" s="664"/>
      <c r="FT28" s="664"/>
      <c r="FU28" s="664"/>
      <c r="FV28" s="664"/>
      <c r="FW28" s="664">
        <v>-45.67</v>
      </c>
      <c r="FX28" s="664"/>
      <c r="FY28" s="664"/>
      <c r="FZ28" s="929"/>
      <c r="GA28" s="664"/>
      <c r="GB28" s="664">
        <v>47.5</v>
      </c>
      <c r="GC28" s="664">
        <v>20</v>
      </c>
      <c r="GD28" s="664">
        <v>-8</v>
      </c>
      <c r="GE28" s="664">
        <v>-8</v>
      </c>
      <c r="GF28" s="664">
        <v>5323.9</v>
      </c>
      <c r="GG28" s="664">
        <v>-19.329999999999998</v>
      </c>
      <c r="GH28" s="664">
        <v>-5278.23</v>
      </c>
      <c r="GI28" s="929"/>
      <c r="GJ28" s="664"/>
      <c r="GK28" s="664">
        <v>393.96114</v>
      </c>
      <c r="GL28" s="664">
        <v>364.64918999999998</v>
      </c>
      <c r="GM28" s="664"/>
      <c r="GN28" s="664">
        <v>1500</v>
      </c>
      <c r="GO28" s="664">
        <v>270.88</v>
      </c>
      <c r="GP28" s="664"/>
      <c r="GQ28" s="664"/>
      <c r="GR28" s="929"/>
      <c r="GS28" s="664"/>
      <c r="GT28" s="664"/>
      <c r="GU28" s="664"/>
      <c r="GV28" s="664"/>
      <c r="GW28" s="664"/>
      <c r="GX28" s="664"/>
      <c r="GY28" s="664"/>
      <c r="GZ28" s="664"/>
      <c r="HA28" s="929"/>
      <c r="HB28" s="664"/>
      <c r="HC28" s="664"/>
      <c r="HD28" s="664"/>
      <c r="HE28" s="664"/>
      <c r="HF28" s="664"/>
      <c r="HG28" s="664"/>
      <c r="HH28" s="664"/>
      <c r="HI28" s="664"/>
      <c r="HJ28" s="928">
        <v>46097.659999999996</v>
      </c>
      <c r="HK28" s="928">
        <v>19052.57</v>
      </c>
      <c r="HL28" s="928">
        <v>297506.01066000003</v>
      </c>
      <c r="HM28" s="928">
        <v>217125.35392000002</v>
      </c>
      <c r="HN28" s="664">
        <v>346071.17999999993</v>
      </c>
      <c r="HO28" s="664">
        <v>210905.23</v>
      </c>
      <c r="HP28" s="671">
        <v>1024792.82</v>
      </c>
      <c r="HQ28" s="671">
        <v>-848201.84878999996</v>
      </c>
      <c r="HR28" s="664">
        <v>-508618.81</v>
      </c>
    </row>
    <row r="29" spans="1:226" x14ac:dyDescent="0.2">
      <c r="A29" s="1247" t="s">
        <v>391</v>
      </c>
      <c r="B29" s="929"/>
      <c r="C29" s="664"/>
      <c r="D29" s="664">
        <v>10018.6</v>
      </c>
      <c r="E29" s="664">
        <v>9914.17</v>
      </c>
      <c r="F29" s="664">
        <v>11118.91</v>
      </c>
      <c r="G29" s="664">
        <v>11220.91</v>
      </c>
      <c r="H29" s="664">
        <v>11169.28</v>
      </c>
      <c r="I29" s="664">
        <v>0</v>
      </c>
      <c r="J29" s="664">
        <v>12152</v>
      </c>
      <c r="K29" s="929">
        <v>93.3</v>
      </c>
      <c r="L29" s="664">
        <v>134.91</v>
      </c>
      <c r="M29" s="664">
        <v>423.10422999999997</v>
      </c>
      <c r="N29" s="664">
        <v>383.38645000000002</v>
      </c>
      <c r="O29" s="664">
        <v>411.62</v>
      </c>
      <c r="P29" s="664">
        <v>389.21</v>
      </c>
      <c r="Q29" s="664">
        <v>366.02</v>
      </c>
      <c r="R29" s="664">
        <v>0</v>
      </c>
      <c r="S29" s="664">
        <v>320.56</v>
      </c>
      <c r="T29" s="929">
        <v>624.44000000000005</v>
      </c>
      <c r="U29" s="664">
        <v>581.83000000000004</v>
      </c>
      <c r="V29" s="664">
        <v>607.79853000000003</v>
      </c>
      <c r="W29" s="664"/>
      <c r="X29" s="664">
        <v>1156.8499999999999</v>
      </c>
      <c r="Y29" s="664">
        <v>1509.16</v>
      </c>
      <c r="Z29" s="664">
        <v>1616.55</v>
      </c>
      <c r="AA29" s="664">
        <v>1665.18</v>
      </c>
      <c r="AB29" s="664">
        <v>1905</v>
      </c>
      <c r="AC29" s="929">
        <v>2288.52</v>
      </c>
      <c r="AD29" s="664">
        <v>1894.08</v>
      </c>
      <c r="AE29" s="664">
        <v>1696.77</v>
      </c>
      <c r="AF29" s="664">
        <v>1672.9191000000001</v>
      </c>
      <c r="AG29" s="664">
        <v>1812.94</v>
      </c>
      <c r="AH29" s="664">
        <v>1653.53</v>
      </c>
      <c r="AI29" s="664">
        <v>1462.74</v>
      </c>
      <c r="AJ29" s="664">
        <v>1363.56</v>
      </c>
      <c r="AK29" s="664">
        <v>1420</v>
      </c>
      <c r="AL29" s="929">
        <v>12418.44</v>
      </c>
      <c r="AM29" s="664">
        <v>9821.82</v>
      </c>
      <c r="AN29" s="664">
        <v>9552.5195999999996</v>
      </c>
      <c r="AO29" s="664">
        <v>9462.3840799999998</v>
      </c>
      <c r="AP29" s="664">
        <v>11398.37</v>
      </c>
      <c r="AQ29" s="664">
        <v>11720.4</v>
      </c>
      <c r="AR29" s="664">
        <v>11841.37</v>
      </c>
      <c r="AS29" s="664">
        <v>12334.03</v>
      </c>
      <c r="AT29" s="664">
        <v>14680.3</v>
      </c>
      <c r="AU29" s="929"/>
      <c r="AV29" s="664"/>
      <c r="AW29" s="664">
        <v>470.24</v>
      </c>
      <c r="AX29" s="664">
        <v>520.66999999999996</v>
      </c>
      <c r="AY29" s="664">
        <v>487.48</v>
      </c>
      <c r="AZ29" s="664">
        <v>421.66</v>
      </c>
      <c r="BA29" s="664">
        <v>409.77</v>
      </c>
      <c r="BB29" s="664">
        <v>541.74</v>
      </c>
      <c r="BC29" s="664">
        <v>724.63</v>
      </c>
      <c r="BD29" s="929">
        <v>3224.84</v>
      </c>
      <c r="BE29" s="664"/>
      <c r="BF29" s="664">
        <v>4159.1560099999997</v>
      </c>
      <c r="BG29" s="664">
        <v>4188.9726799999999</v>
      </c>
      <c r="BH29" s="664">
        <v>4852.3500000000004</v>
      </c>
      <c r="BI29" s="664">
        <v>5385.12</v>
      </c>
      <c r="BJ29" s="664">
        <v>5715</v>
      </c>
      <c r="BK29" s="664">
        <v>5792.48</v>
      </c>
      <c r="BL29" s="664">
        <v>6293.58</v>
      </c>
      <c r="BM29" s="929"/>
      <c r="BN29" s="664"/>
      <c r="BO29" s="664">
        <v>48.26</v>
      </c>
      <c r="BP29" s="664">
        <v>105.45331160000001</v>
      </c>
      <c r="BQ29" s="664">
        <v>301.75</v>
      </c>
      <c r="BR29" s="664">
        <v>497.37</v>
      </c>
      <c r="BS29" s="664">
        <v>611.58000000000004</v>
      </c>
      <c r="BT29" s="664">
        <v>693.52</v>
      </c>
      <c r="BU29" s="664">
        <v>808.78</v>
      </c>
      <c r="BV29" s="929"/>
      <c r="BW29" s="664"/>
      <c r="BX29" s="664"/>
      <c r="BY29" s="664"/>
      <c r="BZ29" s="664"/>
      <c r="CA29" s="664">
        <v>662.94</v>
      </c>
      <c r="CB29" s="664">
        <v>565.61</v>
      </c>
      <c r="CC29" s="664">
        <v>492.19</v>
      </c>
      <c r="CD29" s="664">
        <v>457.95</v>
      </c>
      <c r="CE29" s="929">
        <v>800.92</v>
      </c>
      <c r="CF29" s="664">
        <v>697.61</v>
      </c>
      <c r="CG29" s="664">
        <v>558.14</v>
      </c>
      <c r="CH29" s="664">
        <v>416.49</v>
      </c>
      <c r="CI29" s="664">
        <v>454.73</v>
      </c>
      <c r="CJ29" s="664">
        <v>476.82</v>
      </c>
      <c r="CK29" s="664">
        <v>425.82</v>
      </c>
      <c r="CL29" s="664">
        <v>381.5</v>
      </c>
      <c r="CM29" s="664">
        <v>319.25</v>
      </c>
      <c r="CN29" s="929">
        <v>13399.93</v>
      </c>
      <c r="CO29" s="664">
        <v>15317.65</v>
      </c>
      <c r="CP29" s="664">
        <v>18538.650000000001</v>
      </c>
      <c r="CQ29" s="664">
        <v>21607.35</v>
      </c>
      <c r="CR29" s="664">
        <v>29692.49</v>
      </c>
      <c r="CS29" s="664">
        <v>33981.68</v>
      </c>
      <c r="CT29" s="664">
        <v>35323.5</v>
      </c>
      <c r="CU29" s="664">
        <v>35675.49</v>
      </c>
      <c r="CV29" s="664">
        <v>36956.03</v>
      </c>
      <c r="CW29" s="929">
        <v>30661.14</v>
      </c>
      <c r="CX29" s="664">
        <v>30693.58</v>
      </c>
      <c r="CY29" s="664"/>
      <c r="CZ29" s="664"/>
      <c r="DA29" s="664">
        <v>56451.199999999997</v>
      </c>
      <c r="DB29" s="664">
        <v>63519.53</v>
      </c>
      <c r="DC29" s="664">
        <v>65339.45</v>
      </c>
      <c r="DD29" s="664">
        <v>65463.77</v>
      </c>
      <c r="DE29" s="664">
        <v>69143.19</v>
      </c>
      <c r="DF29" s="929">
        <v>1671.1076</v>
      </c>
      <c r="DG29" s="664">
        <v>1577.8257000000001</v>
      </c>
      <c r="DH29" s="664">
        <v>1546.1224999999999</v>
      </c>
      <c r="DI29" s="664">
        <v>1612.8716999999999</v>
      </c>
      <c r="DJ29" s="664">
        <v>2106.6026999999999</v>
      </c>
      <c r="DK29" s="664">
        <v>2634.5347000000002</v>
      </c>
      <c r="DL29" s="664">
        <v>2950.0798</v>
      </c>
      <c r="DM29" s="664">
        <v>0</v>
      </c>
      <c r="DN29" s="664">
        <v>3740.94</v>
      </c>
      <c r="DO29" s="929">
        <v>2993.66</v>
      </c>
      <c r="DP29" s="664">
        <v>2941.62</v>
      </c>
      <c r="DQ29" s="664">
        <v>3272.5</v>
      </c>
      <c r="DR29" s="664">
        <v>3806.29</v>
      </c>
      <c r="DS29" s="664">
        <v>5357.7</v>
      </c>
      <c r="DT29" s="664">
        <v>5965.4</v>
      </c>
      <c r="DU29" s="664">
        <v>6413.17</v>
      </c>
      <c r="DV29" s="664">
        <v>7030.52</v>
      </c>
      <c r="DW29" s="664">
        <v>8330</v>
      </c>
      <c r="DX29" s="929">
        <v>24819.78</v>
      </c>
      <c r="DY29" s="664">
        <v>20797.79</v>
      </c>
      <c r="DZ29" s="664">
        <v>20300</v>
      </c>
      <c r="EA29" s="664">
        <v>18969.45</v>
      </c>
      <c r="EB29" s="664">
        <v>19371.18</v>
      </c>
      <c r="EC29" s="664">
        <v>10978.11</v>
      </c>
      <c r="ED29" s="664">
        <v>9827.52</v>
      </c>
      <c r="EE29" s="664">
        <v>8742.01</v>
      </c>
      <c r="EF29" s="664">
        <v>9076.44</v>
      </c>
      <c r="EG29" s="929">
        <v>6139.43</v>
      </c>
      <c r="EH29" s="664">
        <v>6328.44</v>
      </c>
      <c r="EI29" s="664">
        <v>7228.5537599999998</v>
      </c>
      <c r="EJ29" s="664">
        <v>7987.2403199999999</v>
      </c>
      <c r="EK29" s="664">
        <v>10772.56</v>
      </c>
      <c r="EL29" s="664">
        <v>12991.42</v>
      </c>
      <c r="EM29" s="664">
        <v>14501.14</v>
      </c>
      <c r="EN29" s="664">
        <v>16423.240000000002</v>
      </c>
      <c r="EO29" s="664">
        <v>18845.88</v>
      </c>
      <c r="EP29" s="929"/>
      <c r="EQ29" s="664">
        <v>3267.76</v>
      </c>
      <c r="ER29" s="664">
        <v>3556.79</v>
      </c>
      <c r="ES29" s="664">
        <v>3584.58</v>
      </c>
      <c r="ET29" s="664">
        <v>3859.21</v>
      </c>
      <c r="EU29" s="664">
        <v>4309.08</v>
      </c>
      <c r="EV29" s="664">
        <v>4555.6099999999997</v>
      </c>
      <c r="EW29" s="664">
        <v>4546.47</v>
      </c>
      <c r="EX29" s="664">
        <v>5231</v>
      </c>
      <c r="EY29" s="929"/>
      <c r="EZ29" s="664"/>
      <c r="FA29" s="664"/>
      <c r="FB29" s="664">
        <v>122.88</v>
      </c>
      <c r="FC29" s="664">
        <v>174.07</v>
      </c>
      <c r="FD29" s="664">
        <v>195.01</v>
      </c>
      <c r="FE29" s="664">
        <v>163.96</v>
      </c>
      <c r="FF29" s="664">
        <v>145.51</v>
      </c>
      <c r="FG29" s="664">
        <v>146.87</v>
      </c>
      <c r="FH29" s="929">
        <v>5919.05</v>
      </c>
      <c r="FI29" s="664">
        <v>4453.53</v>
      </c>
      <c r="FJ29" s="664">
        <v>3861.18</v>
      </c>
      <c r="FK29" s="664">
        <v>3438.78</v>
      </c>
      <c r="FL29" s="664">
        <v>3599.92</v>
      </c>
      <c r="FM29" s="664">
        <v>3441.52</v>
      </c>
      <c r="FN29" s="664">
        <v>3211.87</v>
      </c>
      <c r="FO29" s="664">
        <v>3289.07</v>
      </c>
      <c r="FP29" s="664">
        <v>3524</v>
      </c>
      <c r="FQ29" s="929">
        <v>138.22</v>
      </c>
      <c r="FR29" s="664">
        <v>78.81</v>
      </c>
      <c r="FS29" s="664">
        <v>70.84</v>
      </c>
      <c r="FT29" s="664">
        <v>52.18</v>
      </c>
      <c r="FU29" s="664">
        <v>41.85</v>
      </c>
      <c r="FV29" s="664">
        <v>33.020000000000003</v>
      </c>
      <c r="FW29" s="664">
        <v>17.28</v>
      </c>
      <c r="FX29" s="664">
        <v>15.99</v>
      </c>
      <c r="FY29" s="664">
        <v>17</v>
      </c>
      <c r="FZ29" s="929">
        <v>11929.5</v>
      </c>
      <c r="GA29" s="664">
        <v>12901.41</v>
      </c>
      <c r="GB29" s="664">
        <v>17020.21</v>
      </c>
      <c r="GC29" s="664">
        <v>22657.68</v>
      </c>
      <c r="GD29" s="664">
        <v>34716.58</v>
      </c>
      <c r="GE29" s="664">
        <v>45333.77</v>
      </c>
      <c r="GF29" s="664">
        <v>55316.800000000003</v>
      </c>
      <c r="GG29" s="664">
        <v>64346.19</v>
      </c>
      <c r="GH29" s="664">
        <v>74197.509999999995</v>
      </c>
      <c r="GI29" s="929">
        <v>501.86</v>
      </c>
      <c r="GJ29" s="664"/>
      <c r="GK29" s="664"/>
      <c r="GL29" s="664"/>
      <c r="GM29" s="664">
        <v>354.77</v>
      </c>
      <c r="GN29" s="664">
        <v>308.06</v>
      </c>
      <c r="GO29" s="664">
        <v>274.74</v>
      </c>
      <c r="GP29" s="664">
        <v>255.81</v>
      </c>
      <c r="GQ29" s="664">
        <v>238.29</v>
      </c>
      <c r="GR29" s="929">
        <v>741.79</v>
      </c>
      <c r="GS29" s="664">
        <v>823.38</v>
      </c>
      <c r="GT29" s="664">
        <v>958.71</v>
      </c>
      <c r="GU29" s="664">
        <v>853.96</v>
      </c>
      <c r="GV29" s="664">
        <v>905.93</v>
      </c>
      <c r="GW29" s="664">
        <v>930.01</v>
      </c>
      <c r="GX29" s="664">
        <v>932.77</v>
      </c>
      <c r="GY29" s="664">
        <v>906.74</v>
      </c>
      <c r="GZ29" s="664">
        <v>1015.76</v>
      </c>
      <c r="HA29" s="929">
        <v>4333.71</v>
      </c>
      <c r="HB29" s="664">
        <v>3912.75</v>
      </c>
      <c r="HC29" s="664">
        <v>2993.71</v>
      </c>
      <c r="HD29" s="664">
        <v>2739.47</v>
      </c>
      <c r="HE29" s="664">
        <v>4153.7700000000004</v>
      </c>
      <c r="HF29" s="664">
        <v>5270.01</v>
      </c>
      <c r="HG29" s="664">
        <v>5855.9</v>
      </c>
      <c r="HH29" s="664">
        <v>6702.12</v>
      </c>
      <c r="HI29" s="664">
        <v>9498.75</v>
      </c>
      <c r="HJ29" s="928">
        <v>122699.63760000002</v>
      </c>
      <c r="HK29" s="928">
        <v>116224.7957</v>
      </c>
      <c r="HL29" s="928">
        <v>106881.85462999999</v>
      </c>
      <c r="HM29" s="928">
        <v>114097.17764160001</v>
      </c>
      <c r="HN29" s="664">
        <v>203552.83269999997</v>
      </c>
      <c r="HO29" s="664">
        <v>223828.27469999998</v>
      </c>
      <c r="HP29" s="671">
        <v>238867.52979999996</v>
      </c>
      <c r="HQ29" s="671">
        <v>236807.12999999998</v>
      </c>
      <c r="HR29" s="664">
        <v>279043.70999999996</v>
      </c>
    </row>
    <row r="30" spans="1:226" x14ac:dyDescent="0.2">
      <c r="A30" s="1251" t="s">
        <v>392</v>
      </c>
      <c r="B30" s="1274">
        <v>127177.13</v>
      </c>
      <c r="C30" s="668">
        <v>120607.5</v>
      </c>
      <c r="D30" s="668">
        <v>122246.24</v>
      </c>
      <c r="E30" s="668">
        <v>112413.63</v>
      </c>
      <c r="F30" s="668">
        <v>119828.40000000001</v>
      </c>
      <c r="G30" s="668">
        <v>165458.56</v>
      </c>
      <c r="H30" s="668">
        <v>189686.71999999997</v>
      </c>
      <c r="I30" s="668">
        <v>202139.86000000002</v>
      </c>
      <c r="J30" s="664">
        <v>228549</v>
      </c>
      <c r="K30" s="1274">
        <v>26874.39</v>
      </c>
      <c r="L30" s="668">
        <v>35745.380000000005</v>
      </c>
      <c r="M30" s="668">
        <v>30488.737519999999</v>
      </c>
      <c r="N30" s="668">
        <v>18040.531289999999</v>
      </c>
      <c r="O30" s="668">
        <v>20281.829999999998</v>
      </c>
      <c r="P30" s="668">
        <v>17569.41</v>
      </c>
      <c r="Q30" s="668">
        <v>23003.129999999997</v>
      </c>
      <c r="R30" s="668">
        <v>11514.208459799998</v>
      </c>
      <c r="S30" s="668">
        <v>16740.990000000002</v>
      </c>
      <c r="T30" s="1274">
        <v>27355.07</v>
      </c>
      <c r="U30" s="668">
        <v>28292.350000000002</v>
      </c>
      <c r="V30" s="668">
        <v>32045.962280000003</v>
      </c>
      <c r="W30" s="668">
        <v>35828.528009999995</v>
      </c>
      <c r="X30" s="668">
        <v>37162.32</v>
      </c>
      <c r="Y30" s="668">
        <v>43776.04</v>
      </c>
      <c r="Z30" s="668">
        <v>35112.14</v>
      </c>
      <c r="AA30" s="668">
        <v>34786.660000000003</v>
      </c>
      <c r="AB30" s="668">
        <v>38644.212019999999</v>
      </c>
      <c r="AC30" s="1274">
        <v>50967.92</v>
      </c>
      <c r="AD30" s="668">
        <v>45166.500000000007</v>
      </c>
      <c r="AE30" s="668">
        <v>40793.779999999992</v>
      </c>
      <c r="AF30" s="668">
        <v>34307.24757</v>
      </c>
      <c r="AG30" s="668">
        <v>33894.44</v>
      </c>
      <c r="AH30" s="668">
        <v>29414.31</v>
      </c>
      <c r="AI30" s="668">
        <v>28714.29</v>
      </c>
      <c r="AJ30" s="668">
        <v>27628.61</v>
      </c>
      <c r="AK30" s="668">
        <v>31025</v>
      </c>
      <c r="AL30" s="1274">
        <v>176868.71999999997</v>
      </c>
      <c r="AM30" s="668">
        <v>151398.21000000002</v>
      </c>
      <c r="AN30" s="668">
        <v>140923.13364000001</v>
      </c>
      <c r="AO30" s="668">
        <v>135786.16106000001</v>
      </c>
      <c r="AP30" s="668">
        <v>154398.39999999999</v>
      </c>
      <c r="AQ30" s="668">
        <v>212576.55</v>
      </c>
      <c r="AR30" s="668">
        <v>254831.04000000004</v>
      </c>
      <c r="AS30" s="668">
        <v>254099.32083000001</v>
      </c>
      <c r="AT30" s="668">
        <v>374146.02</v>
      </c>
      <c r="AU30" s="1274">
        <v>58473.36</v>
      </c>
      <c r="AV30" s="668">
        <v>61654.21</v>
      </c>
      <c r="AW30" s="668">
        <v>69568.70633999999</v>
      </c>
      <c r="AX30" s="668">
        <v>72206.874120000008</v>
      </c>
      <c r="AY30" s="668">
        <v>54562.110000000008</v>
      </c>
      <c r="AZ30" s="668">
        <v>63249.410000000011</v>
      </c>
      <c r="BA30" s="668">
        <v>102424.87000000002</v>
      </c>
      <c r="BB30" s="668">
        <v>86443.96</v>
      </c>
      <c r="BC30" s="668">
        <v>105254.36</v>
      </c>
      <c r="BD30" s="1274">
        <v>32359.86</v>
      </c>
      <c r="BE30" s="668">
        <v>34818.36</v>
      </c>
      <c r="BF30" s="668">
        <v>36939.798119999999</v>
      </c>
      <c r="BG30" s="668">
        <v>42321.346239999999</v>
      </c>
      <c r="BH30" s="668">
        <v>54032.36</v>
      </c>
      <c r="BI30" s="668">
        <v>65878.67</v>
      </c>
      <c r="BJ30" s="668">
        <v>82555.59</v>
      </c>
      <c r="BK30" s="668">
        <v>93920.92</v>
      </c>
      <c r="BL30" s="668">
        <v>112322.13</v>
      </c>
      <c r="BM30" s="1274">
        <v>16612.98</v>
      </c>
      <c r="BN30" s="668">
        <v>20454.519999999997</v>
      </c>
      <c r="BO30" s="668">
        <v>26355.957696199999</v>
      </c>
      <c r="BP30" s="668">
        <v>31867.9048625</v>
      </c>
      <c r="BQ30" s="668">
        <v>28141.19</v>
      </c>
      <c r="BR30" s="668">
        <v>37099.589999999997</v>
      </c>
      <c r="BS30" s="668">
        <v>66476.03</v>
      </c>
      <c r="BT30" s="668">
        <v>65645.210000000006</v>
      </c>
      <c r="BU30" s="668">
        <v>64887.839999999997</v>
      </c>
      <c r="BV30" s="1274">
        <v>61790.98</v>
      </c>
      <c r="BW30" s="668">
        <v>64587.39</v>
      </c>
      <c r="BX30" s="668">
        <v>79339.530220000001</v>
      </c>
      <c r="BY30" s="668">
        <v>73134.519620000006</v>
      </c>
      <c r="BZ30" s="668">
        <v>75802.95</v>
      </c>
      <c r="CA30" s="668">
        <v>77485.200000000012</v>
      </c>
      <c r="CB30" s="668">
        <v>105339.4</v>
      </c>
      <c r="CC30" s="668">
        <v>88360.63</v>
      </c>
      <c r="CD30" s="668">
        <v>93233.099999999991</v>
      </c>
      <c r="CE30" s="1274">
        <v>26945.61</v>
      </c>
      <c r="CF30" s="668">
        <v>27081.119999999999</v>
      </c>
      <c r="CG30" s="668">
        <v>31571.129230400002</v>
      </c>
      <c r="CH30" s="668">
        <v>40551.467338499991</v>
      </c>
      <c r="CI30" s="668">
        <v>58165.530000000006</v>
      </c>
      <c r="CJ30" s="668">
        <v>41235.659999999989</v>
      </c>
      <c r="CK30" s="668">
        <v>68547.87</v>
      </c>
      <c r="CL30" s="668">
        <v>61250.409999999996</v>
      </c>
      <c r="CM30" s="668">
        <v>55957.859999999993</v>
      </c>
      <c r="CN30" s="1274">
        <v>210798.59999999998</v>
      </c>
      <c r="CO30" s="668">
        <v>238226.43</v>
      </c>
      <c r="CP30" s="668">
        <v>293679.05458</v>
      </c>
      <c r="CQ30" s="668">
        <v>355163.13808</v>
      </c>
      <c r="CR30" s="668">
        <v>470577.49</v>
      </c>
      <c r="CS30" s="668">
        <v>558842.10000000009</v>
      </c>
      <c r="CT30" s="668">
        <v>682776.97000000009</v>
      </c>
      <c r="CU30" s="668">
        <v>673897.34000000008</v>
      </c>
      <c r="CV30" s="668">
        <v>785342.89</v>
      </c>
      <c r="CW30" s="1274">
        <v>260625.69</v>
      </c>
      <c r="CX30" s="668">
        <v>256875.83000000002</v>
      </c>
      <c r="CY30" s="668">
        <v>294297.30539000005</v>
      </c>
      <c r="CZ30" s="668">
        <v>362379.31004999997</v>
      </c>
      <c r="DA30" s="668">
        <v>412596.00999999995</v>
      </c>
      <c r="DB30" s="668">
        <v>490485.77</v>
      </c>
      <c r="DC30" s="668">
        <v>543286.79999999993</v>
      </c>
      <c r="DD30" s="668">
        <v>500875.28000000009</v>
      </c>
      <c r="DE30" s="668">
        <v>606539.44999999995</v>
      </c>
      <c r="DF30" s="1274">
        <v>27319.8161</v>
      </c>
      <c r="DG30" s="668">
        <v>24539.614399999999</v>
      </c>
      <c r="DH30" s="668">
        <v>24602.475979800001</v>
      </c>
      <c r="DI30" s="668">
        <v>31476.315494499999</v>
      </c>
      <c r="DJ30" s="668">
        <v>38742.827400000009</v>
      </c>
      <c r="DK30" s="668">
        <v>52839.381399999998</v>
      </c>
      <c r="DL30" s="668">
        <v>73579.074200000003</v>
      </c>
      <c r="DM30" s="668">
        <v>76229.540000000008</v>
      </c>
      <c r="DN30" s="668">
        <v>99429.119999999995</v>
      </c>
      <c r="DO30" s="1274">
        <v>72784.600000000006</v>
      </c>
      <c r="DP30" s="668">
        <v>90254.39</v>
      </c>
      <c r="DQ30" s="668">
        <v>110162.56728</v>
      </c>
      <c r="DR30" s="668">
        <v>131227.978</v>
      </c>
      <c r="DS30" s="668">
        <v>158441.23000000001</v>
      </c>
      <c r="DT30" s="668">
        <v>193246.65</v>
      </c>
      <c r="DU30" s="668">
        <v>231998.94000000003</v>
      </c>
      <c r="DV30" s="668">
        <v>225623.65499999997</v>
      </c>
      <c r="DW30" s="668">
        <v>244484</v>
      </c>
      <c r="DX30" s="1274">
        <v>4496709.3500000006</v>
      </c>
      <c r="DY30" s="668">
        <v>4254783.2</v>
      </c>
      <c r="DZ30" s="668">
        <v>4481404.4799999995</v>
      </c>
      <c r="EA30" s="668">
        <v>5662477.8600000013</v>
      </c>
      <c r="EB30" s="668">
        <v>6238440.3500000006</v>
      </c>
      <c r="EC30" s="668">
        <v>6334646.1899999995</v>
      </c>
      <c r="ED30" s="668">
        <v>7278353.8599999994</v>
      </c>
      <c r="EE30" s="668">
        <v>7023651.4799999995</v>
      </c>
      <c r="EF30" s="668">
        <v>6065354.4700000007</v>
      </c>
      <c r="EG30" s="1274">
        <v>194949.69</v>
      </c>
      <c r="EH30" s="668">
        <v>205319.44</v>
      </c>
      <c r="EI30" s="668">
        <v>214687.59045000002</v>
      </c>
      <c r="EJ30" s="668">
        <v>260795.39006000003</v>
      </c>
      <c r="EK30" s="668">
        <v>261238.6</v>
      </c>
      <c r="EL30" s="668">
        <v>304786.87999999995</v>
      </c>
      <c r="EM30" s="668">
        <v>364573.06000000006</v>
      </c>
      <c r="EN30" s="668">
        <v>411773.08999999997</v>
      </c>
      <c r="EO30" s="668">
        <v>466400.99000000005</v>
      </c>
      <c r="EP30" s="1274">
        <v>67171.010000000009</v>
      </c>
      <c r="EQ30" s="668">
        <v>77680.739999999991</v>
      </c>
      <c r="ER30" s="668">
        <v>95440.610839999994</v>
      </c>
      <c r="ES30" s="668">
        <v>96697.814129999999</v>
      </c>
      <c r="ET30" s="668">
        <v>106843.86</v>
      </c>
      <c r="EU30" s="668">
        <v>121927.55000000002</v>
      </c>
      <c r="EV30" s="668">
        <v>126667.94999999998</v>
      </c>
      <c r="EW30" s="668">
        <v>143065.57</v>
      </c>
      <c r="EX30" s="668">
        <v>169262</v>
      </c>
      <c r="EY30" s="1274">
        <v>25633.91</v>
      </c>
      <c r="EZ30" s="668">
        <v>30268.070000000003</v>
      </c>
      <c r="FA30" s="668">
        <v>36884.420610000001</v>
      </c>
      <c r="FB30" s="668">
        <v>33311.745919999994</v>
      </c>
      <c r="FC30" s="668">
        <v>52258.340000000004</v>
      </c>
      <c r="FD30" s="668">
        <v>47742.250000000007</v>
      </c>
      <c r="FE30" s="668">
        <v>42367.5</v>
      </c>
      <c r="FF30" s="668">
        <v>28985.079999999998</v>
      </c>
      <c r="FG30" s="668">
        <v>28857.48</v>
      </c>
      <c r="FH30" s="1274">
        <v>171614.5</v>
      </c>
      <c r="FI30" s="668">
        <v>180529.02</v>
      </c>
      <c r="FJ30" s="668">
        <v>167077.07073000001</v>
      </c>
      <c r="FK30" s="668">
        <v>100961.53598</v>
      </c>
      <c r="FL30" s="668">
        <v>105207.67999999999</v>
      </c>
      <c r="FM30" s="668">
        <v>115211.76</v>
      </c>
      <c r="FN30" s="668">
        <v>149569.40999999997</v>
      </c>
      <c r="FO30" s="668">
        <v>122468.94</v>
      </c>
      <c r="FP30" s="668">
        <v>124256</v>
      </c>
      <c r="FQ30" s="1274">
        <v>5646.3300000000008</v>
      </c>
      <c r="FR30" s="668">
        <v>5090.0300000000007</v>
      </c>
      <c r="FS30" s="668">
        <v>4960.2800000000007</v>
      </c>
      <c r="FT30" s="668">
        <v>3562.14</v>
      </c>
      <c r="FU30" s="668">
        <v>3819.1199999999994</v>
      </c>
      <c r="FV30" s="668">
        <v>4074.91</v>
      </c>
      <c r="FW30" s="668">
        <v>4917.96</v>
      </c>
      <c r="FX30" s="668">
        <v>4213.42</v>
      </c>
      <c r="FY30" s="668">
        <v>6889</v>
      </c>
      <c r="FZ30" s="1274">
        <v>186693.34</v>
      </c>
      <c r="GA30" s="668">
        <v>200688.31999999998</v>
      </c>
      <c r="GB30" s="668">
        <v>250099.66936999999</v>
      </c>
      <c r="GC30" s="668">
        <v>283198.69452999998</v>
      </c>
      <c r="GD30" s="668">
        <v>343038.81</v>
      </c>
      <c r="GE30" s="668">
        <v>428900.08000000007</v>
      </c>
      <c r="GF30" s="668">
        <v>509234.78</v>
      </c>
      <c r="GG30" s="668">
        <v>476067.35</v>
      </c>
      <c r="GH30" s="668">
        <v>604177.38132000004</v>
      </c>
      <c r="GI30" s="1274">
        <v>24143.06</v>
      </c>
      <c r="GJ30" s="668">
        <v>36586.490000000005</v>
      </c>
      <c r="GK30" s="668">
        <v>52833.924469999998</v>
      </c>
      <c r="GL30" s="668">
        <v>48431.455289999991</v>
      </c>
      <c r="GM30" s="668">
        <v>50282.68</v>
      </c>
      <c r="GN30" s="668">
        <v>57135.499999999993</v>
      </c>
      <c r="GO30" s="668">
        <v>68626.280000000013</v>
      </c>
      <c r="GP30" s="668">
        <v>64690.67</v>
      </c>
      <c r="GQ30" s="668">
        <v>65125.290000000008</v>
      </c>
      <c r="GR30" s="1274">
        <v>29213.9</v>
      </c>
      <c r="GS30" s="668">
        <v>31769.890000000003</v>
      </c>
      <c r="GT30" s="668">
        <v>37401.149999999994</v>
      </c>
      <c r="GU30" s="668">
        <v>41266.049999999996</v>
      </c>
      <c r="GV30" s="668">
        <v>44629.74</v>
      </c>
      <c r="GW30" s="668">
        <v>47880.030000000006</v>
      </c>
      <c r="GX30" s="668">
        <v>57631.499999999993</v>
      </c>
      <c r="GY30" s="668">
        <v>61698.189999999995</v>
      </c>
      <c r="GZ30" s="668">
        <v>71508.549999999988</v>
      </c>
      <c r="HA30" s="1274">
        <v>57158.979999999996</v>
      </c>
      <c r="HB30" s="668">
        <v>63146.06</v>
      </c>
      <c r="HC30" s="668">
        <v>71338.350000000006</v>
      </c>
      <c r="HD30" s="668">
        <v>107040.73000000001</v>
      </c>
      <c r="HE30" s="668">
        <v>128841.59</v>
      </c>
      <c r="HF30" s="668">
        <v>191183.88000000003</v>
      </c>
      <c r="HG30" s="668">
        <v>261196.67</v>
      </c>
      <c r="HH30" s="668">
        <v>252039.48999999996</v>
      </c>
      <c r="HI30" s="668">
        <v>431674.26</v>
      </c>
      <c r="HJ30" s="1275">
        <v>6435888.7961000009</v>
      </c>
      <c r="HK30" s="1275">
        <v>6285563.0644000005</v>
      </c>
      <c r="HL30" s="1275">
        <v>6745141.9247463979</v>
      </c>
      <c r="HM30" s="1275">
        <v>8114448.3676455012</v>
      </c>
      <c r="HN30" s="668">
        <v>9051227.8574000001</v>
      </c>
      <c r="HO30" s="668">
        <v>9702646.3313999996</v>
      </c>
      <c r="HP30" s="670">
        <v>11351471.8342</v>
      </c>
      <c r="HQ30" s="671">
        <v>10991068.884289799</v>
      </c>
      <c r="HR30" s="668">
        <v>10890061.393339999</v>
      </c>
    </row>
    <row r="31" spans="1:226" x14ac:dyDescent="0.2">
      <c r="A31" s="1247" t="s">
        <v>393</v>
      </c>
      <c r="B31" s="929">
        <v>366542.83</v>
      </c>
      <c r="C31" s="664">
        <v>377160.53</v>
      </c>
      <c r="D31" s="664">
        <v>424709.43</v>
      </c>
      <c r="E31" s="664">
        <v>465233.91999999998</v>
      </c>
      <c r="F31" s="664">
        <v>505531.03</v>
      </c>
      <c r="G31" s="664">
        <v>524851.04</v>
      </c>
      <c r="H31" s="664">
        <v>554608.77</v>
      </c>
      <c r="I31" s="664">
        <v>478453.04</v>
      </c>
      <c r="J31" s="664">
        <v>675423</v>
      </c>
      <c r="K31" s="929">
        <v>17404.97</v>
      </c>
      <c r="L31" s="664">
        <v>21778.42</v>
      </c>
      <c r="M31" s="664">
        <v>31535.966820000001</v>
      </c>
      <c r="N31" s="664">
        <v>38844.489309999997</v>
      </c>
      <c r="O31" s="664">
        <v>34526.46</v>
      </c>
      <c r="P31" s="664">
        <v>29694.73</v>
      </c>
      <c r="Q31" s="664">
        <v>28028</v>
      </c>
      <c r="R31" s="664">
        <v>30962.54349</v>
      </c>
      <c r="S31" s="664">
        <v>39111.120000000003</v>
      </c>
      <c r="T31" s="929">
        <v>34949.339999999997</v>
      </c>
      <c r="U31" s="664">
        <v>41934.379999999997</v>
      </c>
      <c r="V31" s="664">
        <v>45600.293680000002</v>
      </c>
      <c r="W31" s="664">
        <v>60587.249340000002</v>
      </c>
      <c r="X31" s="664">
        <v>49852.87</v>
      </c>
      <c r="Y31" s="664">
        <v>57889.8</v>
      </c>
      <c r="Z31" s="664">
        <v>69730.89</v>
      </c>
      <c r="AA31" s="664">
        <v>95164.24</v>
      </c>
      <c r="AB31" s="664">
        <v>111597</v>
      </c>
      <c r="AC31" s="929">
        <v>192075.22</v>
      </c>
      <c r="AD31" s="664">
        <v>177377.81</v>
      </c>
      <c r="AE31" s="664">
        <v>174218.71</v>
      </c>
      <c r="AF31" s="664">
        <v>160231.06933999999</v>
      </c>
      <c r="AG31" s="664">
        <v>161138.93</v>
      </c>
      <c r="AH31" s="664">
        <v>118174.16</v>
      </c>
      <c r="AI31" s="664">
        <v>109038.26</v>
      </c>
      <c r="AJ31" s="664">
        <v>99331.56</v>
      </c>
      <c r="AK31" s="664">
        <v>118917</v>
      </c>
      <c r="AL31" s="929">
        <v>847724.65</v>
      </c>
      <c r="AM31" s="664">
        <v>823048.65</v>
      </c>
      <c r="AN31" s="664">
        <v>499825.61518000002</v>
      </c>
      <c r="AO31" s="664">
        <v>617005.99103000003</v>
      </c>
      <c r="AP31" s="664">
        <v>805354.6</v>
      </c>
      <c r="AQ31" s="664">
        <v>533214.77</v>
      </c>
      <c r="AR31" s="664">
        <v>671406.58</v>
      </c>
      <c r="AS31" s="664">
        <v>610825.09580000001</v>
      </c>
      <c r="AT31" s="664">
        <v>881013.49</v>
      </c>
      <c r="AU31" s="929">
        <v>49864.46</v>
      </c>
      <c r="AV31" s="664">
        <v>66287.23</v>
      </c>
      <c r="AW31" s="664">
        <v>62535.060799999999</v>
      </c>
      <c r="AX31" s="664">
        <v>56812.745880000002</v>
      </c>
      <c r="AY31" s="664">
        <v>56949.48</v>
      </c>
      <c r="AZ31" s="664">
        <v>43262.63</v>
      </c>
      <c r="BA31" s="664">
        <v>39388.410000000003</v>
      </c>
      <c r="BB31" s="664">
        <v>55064.34</v>
      </c>
      <c r="BC31" s="664">
        <v>77176.56</v>
      </c>
      <c r="BD31" s="929">
        <v>55001.61</v>
      </c>
      <c r="BE31" s="664">
        <v>173881</v>
      </c>
      <c r="BF31" s="664">
        <v>174336.04576000001</v>
      </c>
      <c r="BG31" s="664">
        <v>178332.76431</v>
      </c>
      <c r="BH31" s="664">
        <v>178574.19</v>
      </c>
      <c r="BI31" s="664">
        <v>160692.56</v>
      </c>
      <c r="BJ31" s="664">
        <v>172269.78</v>
      </c>
      <c r="BK31" s="664">
        <v>205366.62</v>
      </c>
      <c r="BL31" s="664">
        <v>264375.11</v>
      </c>
      <c r="BM31" s="929">
        <v>544.11</v>
      </c>
      <c r="BN31" s="664">
        <v>771.4</v>
      </c>
      <c r="BO31" s="664">
        <v>1835.0651433</v>
      </c>
      <c r="BP31" s="664">
        <v>4294.1949942000001</v>
      </c>
      <c r="BQ31" s="664">
        <v>7369.92</v>
      </c>
      <c r="BR31" s="664">
        <v>6685.25</v>
      </c>
      <c r="BS31" s="664">
        <v>8801.32</v>
      </c>
      <c r="BT31" s="664">
        <v>16458.830000000002</v>
      </c>
      <c r="BU31" s="664">
        <v>31955.919999999998</v>
      </c>
      <c r="BV31" s="929">
        <v>115305.69</v>
      </c>
      <c r="BW31" s="664">
        <v>150709.25</v>
      </c>
      <c r="BX31" s="664">
        <v>103836.10419</v>
      </c>
      <c r="BY31" s="664">
        <v>104140.22410000001</v>
      </c>
      <c r="BZ31" s="664">
        <v>123182.96</v>
      </c>
      <c r="CA31" s="664">
        <v>119928.9</v>
      </c>
      <c r="CB31" s="664">
        <v>146189.78</v>
      </c>
      <c r="CC31" s="664">
        <v>172104.37</v>
      </c>
      <c r="CD31" s="664">
        <v>204447.65</v>
      </c>
      <c r="CE31" s="929">
        <v>31647.81</v>
      </c>
      <c r="CF31" s="664">
        <v>44091.42</v>
      </c>
      <c r="CG31" s="664">
        <v>42474.896128499997</v>
      </c>
      <c r="CH31" s="664">
        <v>40249.855393500002</v>
      </c>
      <c r="CI31" s="664">
        <v>40436.42</v>
      </c>
      <c r="CJ31" s="664">
        <v>36531.050000000003</v>
      </c>
      <c r="CK31" s="664">
        <v>45451.75</v>
      </c>
      <c r="CL31" s="664">
        <v>50192.03</v>
      </c>
      <c r="CM31" s="664">
        <v>56058.55</v>
      </c>
      <c r="CN31" s="929">
        <v>466191.33</v>
      </c>
      <c r="CO31" s="664">
        <v>816239.27</v>
      </c>
      <c r="CP31" s="664">
        <v>817690.61</v>
      </c>
      <c r="CQ31" s="664">
        <v>984217.08</v>
      </c>
      <c r="CR31" s="664">
        <v>1289487.77</v>
      </c>
      <c r="CS31" s="664">
        <v>1341463.9099999999</v>
      </c>
      <c r="CT31" s="664">
        <v>1817303.78</v>
      </c>
      <c r="CU31" s="664">
        <v>2178067.13</v>
      </c>
      <c r="CV31" s="664">
        <v>3115134.03</v>
      </c>
      <c r="CW31" s="929">
        <v>1207396.25</v>
      </c>
      <c r="CX31" s="664">
        <v>1224572.3</v>
      </c>
      <c r="CY31" s="664">
        <v>1240868.2285500001</v>
      </c>
      <c r="CZ31" s="664">
        <v>1496440.8616800001</v>
      </c>
      <c r="DA31" s="664">
        <v>1722586.17</v>
      </c>
      <c r="DB31" s="664">
        <v>1418850.86</v>
      </c>
      <c r="DC31" s="664">
        <v>1930264.49</v>
      </c>
      <c r="DD31" s="664">
        <v>2252466.23</v>
      </c>
      <c r="DE31" s="664">
        <v>2914530.96</v>
      </c>
      <c r="DF31" s="929">
        <v>15441.7585</v>
      </c>
      <c r="DG31" s="664">
        <v>129379.9454</v>
      </c>
      <c r="DH31" s="664">
        <v>134211.59586289999</v>
      </c>
      <c r="DI31" s="664">
        <v>114089.643805</v>
      </c>
      <c r="DJ31" s="664">
        <v>109897.54120000001</v>
      </c>
      <c r="DK31" s="664">
        <v>135841.5588</v>
      </c>
      <c r="DL31" s="664">
        <v>309390.98100000003</v>
      </c>
      <c r="DM31" s="664">
        <v>332709.21999999997</v>
      </c>
      <c r="DN31" s="664">
        <v>400876.54</v>
      </c>
      <c r="DO31" s="929">
        <v>185422.29</v>
      </c>
      <c r="DP31" s="664">
        <v>178521.55</v>
      </c>
      <c r="DQ31" s="664">
        <v>182403.31281</v>
      </c>
      <c r="DR31" s="664">
        <v>228716.80997</v>
      </c>
      <c r="DS31" s="664">
        <v>277093.36</v>
      </c>
      <c r="DT31" s="664">
        <v>293569.73</v>
      </c>
      <c r="DU31" s="664">
        <v>357222.8</v>
      </c>
      <c r="DV31" s="664">
        <v>409990.14</v>
      </c>
      <c r="DW31" s="664">
        <v>581793</v>
      </c>
      <c r="DX31" s="929">
        <v>15801553.550000001</v>
      </c>
      <c r="DY31" s="664">
        <v>14412574.869999999</v>
      </c>
      <c r="DZ31" s="664">
        <v>14280694.600000001</v>
      </c>
      <c r="EA31" s="664">
        <v>16669477.949999999</v>
      </c>
      <c r="EB31" s="664">
        <v>19656503.960000001</v>
      </c>
      <c r="EC31" s="664">
        <v>24928486.170000002</v>
      </c>
      <c r="ED31" s="664">
        <v>25254889.460000001</v>
      </c>
      <c r="EE31" s="664">
        <v>28465473.32</v>
      </c>
      <c r="EF31" s="664">
        <v>35343758.469999999</v>
      </c>
      <c r="EG31" s="929">
        <v>293120.44</v>
      </c>
      <c r="EH31" s="664">
        <v>350291.4</v>
      </c>
      <c r="EI31" s="664">
        <v>314605.83257000003</v>
      </c>
      <c r="EJ31" s="664">
        <v>377681.12841</v>
      </c>
      <c r="EK31" s="664">
        <v>494561.49</v>
      </c>
      <c r="EL31" s="664">
        <v>571647.35</v>
      </c>
      <c r="EM31" s="664">
        <v>662051.22</v>
      </c>
      <c r="EN31" s="664">
        <v>699822.13</v>
      </c>
      <c r="EO31" s="664">
        <v>927346.72</v>
      </c>
      <c r="EP31" s="929">
        <v>160474.26999999999</v>
      </c>
      <c r="EQ31" s="664">
        <v>186825.54</v>
      </c>
      <c r="ER31" s="664">
        <v>143073.52789999999</v>
      </c>
      <c r="ES31" s="664">
        <v>176908.25279</v>
      </c>
      <c r="ET31" s="664">
        <v>210843.49</v>
      </c>
      <c r="EU31" s="664">
        <v>193633.44</v>
      </c>
      <c r="EV31" s="664">
        <v>233507.69</v>
      </c>
      <c r="EW31" s="664">
        <v>250843.7</v>
      </c>
      <c r="EX31" s="664">
        <v>300065</v>
      </c>
      <c r="EY31" s="929">
        <v>2476.25</v>
      </c>
      <c r="EZ31" s="664">
        <v>7053.15</v>
      </c>
      <c r="FA31" s="664">
        <v>15785.32618</v>
      </c>
      <c r="FB31" s="664">
        <v>19369.401999999998</v>
      </c>
      <c r="FC31" s="664">
        <v>25433.58</v>
      </c>
      <c r="FD31" s="664">
        <v>32191.54</v>
      </c>
      <c r="FE31" s="664">
        <v>39373.93</v>
      </c>
      <c r="FF31" s="664">
        <v>38562.879999999997</v>
      </c>
      <c r="FG31" s="664">
        <v>51461.84</v>
      </c>
      <c r="FH31" s="929">
        <v>527211.72</v>
      </c>
      <c r="FI31" s="664">
        <v>620715.78</v>
      </c>
      <c r="FJ31" s="664">
        <v>424467.85966000002</v>
      </c>
      <c r="FK31" s="664">
        <v>312711.04194000002</v>
      </c>
      <c r="FL31" s="664">
        <v>297079.43</v>
      </c>
      <c r="FM31" s="664">
        <v>353851.08</v>
      </c>
      <c r="FN31" s="664">
        <v>308372.93</v>
      </c>
      <c r="FO31" s="664">
        <v>277675.15999999997</v>
      </c>
      <c r="FP31" s="664">
        <v>309943</v>
      </c>
      <c r="FQ31" s="929">
        <v>22031.94</v>
      </c>
      <c r="FR31" s="664">
        <v>19461.27</v>
      </c>
      <c r="FS31" s="664">
        <v>13307.05</v>
      </c>
      <c r="FT31" s="664">
        <v>12943.66</v>
      </c>
      <c r="FU31" s="664">
        <v>9373.8700000000008</v>
      </c>
      <c r="FV31" s="664">
        <v>7367.41</v>
      </c>
      <c r="FW31" s="664">
        <v>9386.0300000000007</v>
      </c>
      <c r="FX31" s="664">
        <v>10271.99</v>
      </c>
      <c r="FY31" s="664">
        <v>14071</v>
      </c>
      <c r="FZ31" s="929">
        <v>878020.22</v>
      </c>
      <c r="GA31" s="664">
        <v>819768.46</v>
      </c>
      <c r="GB31" s="664">
        <v>795955.05289000005</v>
      </c>
      <c r="GC31" s="664">
        <v>952614.20723000006</v>
      </c>
      <c r="GD31" s="664">
        <v>1167748.81</v>
      </c>
      <c r="GE31" s="664">
        <v>1523307.77</v>
      </c>
      <c r="GF31" s="664">
        <v>1617534.62</v>
      </c>
      <c r="GG31" s="664">
        <v>2149287.5499999998</v>
      </c>
      <c r="GH31" s="664">
        <v>3123808.2139499998</v>
      </c>
      <c r="GI31" s="929">
        <v>47697.87</v>
      </c>
      <c r="GJ31" s="664">
        <v>34524.42</v>
      </c>
      <c r="GK31" s="664">
        <v>38042.22</v>
      </c>
      <c r="GL31" s="664">
        <v>56719.34</v>
      </c>
      <c r="GM31" s="664">
        <v>56408.47</v>
      </c>
      <c r="GN31" s="664">
        <v>57064.85</v>
      </c>
      <c r="GO31" s="664">
        <v>49507.17</v>
      </c>
      <c r="GP31" s="664">
        <v>55833.919999999998</v>
      </c>
      <c r="GQ31" s="664">
        <v>86932.34</v>
      </c>
      <c r="GR31" s="929">
        <v>44093.43</v>
      </c>
      <c r="GS31" s="664">
        <v>77483.17</v>
      </c>
      <c r="GT31" s="664">
        <v>85991.8</v>
      </c>
      <c r="GU31" s="664">
        <v>112928.74</v>
      </c>
      <c r="GV31" s="664">
        <v>95868.14</v>
      </c>
      <c r="GW31" s="664">
        <v>90883.54</v>
      </c>
      <c r="GX31" s="664">
        <v>103496.31</v>
      </c>
      <c r="GY31" s="664">
        <v>113700.33</v>
      </c>
      <c r="GZ31" s="664">
        <v>168031.5</v>
      </c>
      <c r="HA31" s="929">
        <v>268998.94</v>
      </c>
      <c r="HB31" s="664">
        <v>337051.34</v>
      </c>
      <c r="HC31" s="664">
        <v>289195.24</v>
      </c>
      <c r="HD31" s="664">
        <v>251238.1</v>
      </c>
      <c r="HE31" s="664">
        <v>215704</v>
      </c>
      <c r="HF31" s="664">
        <v>196292.6</v>
      </c>
      <c r="HG31" s="664">
        <v>236746.44</v>
      </c>
      <c r="HH31" s="664">
        <v>277651.27</v>
      </c>
      <c r="HI31" s="664">
        <v>411829.21</v>
      </c>
      <c r="HJ31" s="928">
        <v>21631190.948500004</v>
      </c>
      <c r="HK31" s="928">
        <v>21091502.555400003</v>
      </c>
      <c r="HL31" s="928">
        <v>20337199.444124699</v>
      </c>
      <c r="HM31" s="928">
        <v>23491788.7215227</v>
      </c>
      <c r="HN31" s="664">
        <v>27591506.941199996</v>
      </c>
      <c r="HO31" s="664">
        <v>32775376.698800005</v>
      </c>
      <c r="HP31" s="671">
        <v>34773961.391000003</v>
      </c>
      <c r="HQ31" s="671">
        <v>39326277.639290005</v>
      </c>
      <c r="HR31" s="664">
        <v>50209657.223950006</v>
      </c>
    </row>
    <row r="32" spans="1:226" x14ac:dyDescent="0.2">
      <c r="A32" s="1247" t="s">
        <v>394</v>
      </c>
      <c r="B32" s="929">
        <v>7.34</v>
      </c>
      <c r="C32" s="664">
        <v>28.47</v>
      </c>
      <c r="D32" s="664">
        <v>85.7</v>
      </c>
      <c r="E32" s="664">
        <v>134.47999999999999</v>
      </c>
      <c r="F32" s="664">
        <v>231.43</v>
      </c>
      <c r="G32" s="664">
        <v>313.74</v>
      </c>
      <c r="H32" s="664">
        <v>378.28</v>
      </c>
      <c r="I32" s="664">
        <v>677.16</v>
      </c>
      <c r="J32" s="664">
        <v>1055</v>
      </c>
      <c r="K32" s="929"/>
      <c r="L32" s="664">
        <v>2.7</v>
      </c>
      <c r="M32" s="664">
        <v>24.086010000000002</v>
      </c>
      <c r="N32" s="664">
        <v>28.354019999999998</v>
      </c>
      <c r="O32" s="664">
        <v>27.39</v>
      </c>
      <c r="P32" s="664">
        <v>19.7</v>
      </c>
      <c r="Q32" s="664">
        <v>10.87</v>
      </c>
      <c r="R32" s="664">
        <v>8.0990500000000001</v>
      </c>
      <c r="S32" s="664">
        <v>14.71</v>
      </c>
      <c r="T32" s="929"/>
      <c r="U32" s="664"/>
      <c r="V32" s="664"/>
      <c r="W32" s="664">
        <v>0.16725999999999999</v>
      </c>
      <c r="X32" s="664">
        <v>0.47</v>
      </c>
      <c r="Y32" s="664">
        <v>0.75</v>
      </c>
      <c r="Z32" s="664">
        <v>1.46</v>
      </c>
      <c r="AA32" s="664">
        <v>9.81</v>
      </c>
      <c r="AB32" s="664">
        <v>119</v>
      </c>
      <c r="AC32" s="929">
        <v>339.56</v>
      </c>
      <c r="AD32" s="664">
        <v>74.69</v>
      </c>
      <c r="AE32" s="664">
        <v>95.431880000000007</v>
      </c>
      <c r="AF32" s="664">
        <v>108.61024999999999</v>
      </c>
      <c r="AG32" s="664">
        <v>244.3</v>
      </c>
      <c r="AH32" s="664">
        <v>401.92</v>
      </c>
      <c r="AI32" s="664">
        <v>115.95</v>
      </c>
      <c r="AJ32" s="664">
        <v>56.52</v>
      </c>
      <c r="AK32" s="664">
        <v>242</v>
      </c>
      <c r="AL32" s="929">
        <v>473.58</v>
      </c>
      <c r="AM32" s="664">
        <v>741.31</v>
      </c>
      <c r="AN32" s="664">
        <v>1427.6271999999999</v>
      </c>
      <c r="AO32" s="664">
        <v>2976.29522</v>
      </c>
      <c r="AP32" s="664">
        <v>4794.43</v>
      </c>
      <c r="AQ32" s="664">
        <v>9178.34</v>
      </c>
      <c r="AR32" s="664">
        <v>13468.32</v>
      </c>
      <c r="AS32" s="664">
        <v>14905.18713</v>
      </c>
      <c r="AT32" s="664">
        <v>23033.25</v>
      </c>
      <c r="AU32" s="929"/>
      <c r="AV32" s="664"/>
      <c r="AW32" s="664"/>
      <c r="AX32" s="664"/>
      <c r="AY32" s="664"/>
      <c r="AZ32" s="664"/>
      <c r="BA32" s="664"/>
      <c r="BB32" s="664">
        <v>1872.17</v>
      </c>
      <c r="BC32" s="664">
        <v>2078.1</v>
      </c>
      <c r="BD32" s="929"/>
      <c r="BE32" s="664">
        <v>0.5</v>
      </c>
      <c r="BF32" s="664">
        <v>2.2489300000000001</v>
      </c>
      <c r="BG32" s="664">
        <v>49.250660000000003</v>
      </c>
      <c r="BH32" s="664">
        <v>31.07</v>
      </c>
      <c r="BI32" s="664">
        <v>53.93</v>
      </c>
      <c r="BJ32" s="664">
        <v>176.68</v>
      </c>
      <c r="BK32" s="664">
        <v>460.4</v>
      </c>
      <c r="BL32" s="664">
        <v>876.94</v>
      </c>
      <c r="BM32" s="929">
        <v>0.31</v>
      </c>
      <c r="BN32" s="664">
        <v>0.76</v>
      </c>
      <c r="BO32" s="664">
        <v>1.2395499999999999</v>
      </c>
      <c r="BP32" s="664">
        <v>1.6986216999999999</v>
      </c>
      <c r="BQ32" s="664">
        <v>2.31</v>
      </c>
      <c r="BR32" s="664">
        <v>1.32</v>
      </c>
      <c r="BS32" s="664">
        <v>2.88</v>
      </c>
      <c r="BT32" s="664">
        <v>2.39</v>
      </c>
      <c r="BU32" s="664">
        <v>4.17</v>
      </c>
      <c r="BV32" s="929">
        <v>34.78</v>
      </c>
      <c r="BW32" s="664">
        <v>30.44</v>
      </c>
      <c r="BX32" s="664">
        <v>32.083390000000001</v>
      </c>
      <c r="BY32" s="664">
        <v>41.153379999999999</v>
      </c>
      <c r="BZ32" s="664">
        <v>62.53</v>
      </c>
      <c r="CA32" s="664">
        <v>64.72</v>
      </c>
      <c r="CB32" s="664">
        <v>74.81</v>
      </c>
      <c r="CC32" s="664">
        <v>366.37</v>
      </c>
      <c r="CD32" s="664">
        <v>3493.8900000000003</v>
      </c>
      <c r="CE32" s="929">
        <v>12.15</v>
      </c>
      <c r="CF32" s="664">
        <v>17.100000000000001</v>
      </c>
      <c r="CG32" s="664">
        <v>12.6293013</v>
      </c>
      <c r="CH32" s="664">
        <v>11.5678564</v>
      </c>
      <c r="CI32" s="664">
        <v>46.05</v>
      </c>
      <c r="CJ32" s="664">
        <v>226.65</v>
      </c>
      <c r="CK32" s="664">
        <v>162.05000000000001</v>
      </c>
      <c r="CL32" s="664">
        <v>186.97</v>
      </c>
      <c r="CM32" s="664">
        <v>346.77</v>
      </c>
      <c r="CN32" s="929">
        <v>3293.5499999999997</v>
      </c>
      <c r="CO32" s="664">
        <v>7140.51</v>
      </c>
      <c r="CP32" s="664">
        <v>6507.20478</v>
      </c>
      <c r="CQ32" s="664">
        <v>15821.728789999999</v>
      </c>
      <c r="CR32" s="664">
        <v>21654.45</v>
      </c>
      <c r="CS32" s="664">
        <v>57426.94</v>
      </c>
      <c r="CT32" s="664">
        <v>84843.93</v>
      </c>
      <c r="CU32" s="664">
        <v>79410.03</v>
      </c>
      <c r="CV32" s="664">
        <v>71240.740000000005</v>
      </c>
      <c r="CW32" s="929">
        <v>937.7</v>
      </c>
      <c r="CX32" s="664">
        <v>1163.9100000000001</v>
      </c>
      <c r="CY32" s="664">
        <v>1874.11385</v>
      </c>
      <c r="CZ32" s="664">
        <v>3346.64068</v>
      </c>
      <c r="DA32" s="664">
        <v>5492.39</v>
      </c>
      <c r="DB32" s="664">
        <v>7063.2</v>
      </c>
      <c r="DC32" s="664">
        <v>7395.5</v>
      </c>
      <c r="DD32" s="664">
        <v>11623.11</v>
      </c>
      <c r="DE32" s="664">
        <v>21353.4</v>
      </c>
      <c r="DF32" s="929"/>
      <c r="DG32" s="664"/>
      <c r="DH32" s="664"/>
      <c r="DI32" s="664"/>
      <c r="DJ32" s="664"/>
      <c r="DK32" s="664"/>
      <c r="DL32" s="664"/>
      <c r="DM32" s="664"/>
      <c r="DN32" s="664"/>
      <c r="DO32" s="929">
        <v>613.88</v>
      </c>
      <c r="DP32" s="664">
        <v>878.42</v>
      </c>
      <c r="DQ32" s="664">
        <v>1190.21604</v>
      </c>
      <c r="DR32" s="664">
        <v>2084.0789799999998</v>
      </c>
      <c r="DS32" s="664">
        <v>1546.75</v>
      </c>
      <c r="DT32" s="664">
        <v>1953.08</v>
      </c>
      <c r="DU32" s="664">
        <v>2691.81</v>
      </c>
      <c r="DV32" s="664">
        <v>5020.8</v>
      </c>
      <c r="DW32" s="664">
        <v>6825</v>
      </c>
      <c r="DX32" s="929">
        <v>150370.06</v>
      </c>
      <c r="DY32" s="664">
        <v>189975.36</v>
      </c>
      <c r="DZ32" s="664">
        <v>85030.46</v>
      </c>
      <c r="EA32" s="664">
        <v>92949.51</v>
      </c>
      <c r="EB32" s="664">
        <v>155479.18</v>
      </c>
      <c r="EC32" s="664">
        <v>165136.98000000001</v>
      </c>
      <c r="ED32" s="664">
        <v>167337.01</v>
      </c>
      <c r="EE32" s="664">
        <v>222907.33</v>
      </c>
      <c r="EF32" s="664">
        <v>402730.55</v>
      </c>
      <c r="EG32" s="929">
        <v>16.54</v>
      </c>
      <c r="EH32" s="664">
        <v>20.82</v>
      </c>
      <c r="EI32" s="664">
        <v>36.972360000000002</v>
      </c>
      <c r="EJ32" s="664">
        <v>69.202910000000003</v>
      </c>
      <c r="EK32" s="664">
        <v>103.09</v>
      </c>
      <c r="EL32" s="664">
        <v>135.93</v>
      </c>
      <c r="EM32" s="664">
        <v>165.5</v>
      </c>
      <c r="EN32" s="664">
        <v>287.63</v>
      </c>
      <c r="EO32" s="664">
        <v>377.97</v>
      </c>
      <c r="EP32" s="929">
        <v>11.73</v>
      </c>
      <c r="EQ32" s="664">
        <v>57.45</v>
      </c>
      <c r="ER32" s="664">
        <v>94.984830000000002</v>
      </c>
      <c r="ES32" s="664">
        <v>168.13287</v>
      </c>
      <c r="ET32" s="664">
        <v>259.3</v>
      </c>
      <c r="EU32" s="664">
        <v>266.32</v>
      </c>
      <c r="EV32" s="664">
        <v>301.87</v>
      </c>
      <c r="EW32" s="664">
        <v>318.54000000000002</v>
      </c>
      <c r="EX32" s="664">
        <v>414</v>
      </c>
      <c r="EY32" s="929"/>
      <c r="EZ32" s="664"/>
      <c r="FA32" s="664">
        <v>0.92815999999999999</v>
      </c>
      <c r="FB32" s="664">
        <v>0.91134000000000004</v>
      </c>
      <c r="FC32" s="664">
        <v>2.25</v>
      </c>
      <c r="FD32" s="664">
        <v>2.5</v>
      </c>
      <c r="FE32" s="664">
        <v>2.23</v>
      </c>
      <c r="FF32" s="664">
        <v>2.3199999999999998</v>
      </c>
      <c r="FG32" s="664">
        <v>3.4</v>
      </c>
      <c r="FH32" s="929">
        <v>113.56</v>
      </c>
      <c r="FI32" s="664">
        <v>112.2</v>
      </c>
      <c r="FJ32" s="664">
        <v>94.958519999999993</v>
      </c>
      <c r="FK32" s="664">
        <v>73.339579999999998</v>
      </c>
      <c r="FL32" s="664">
        <v>70.5</v>
      </c>
      <c r="FM32" s="664">
        <v>70.459999999999994</v>
      </c>
      <c r="FN32" s="664">
        <v>65.86</v>
      </c>
      <c r="FO32" s="664">
        <v>37.869999999999997</v>
      </c>
      <c r="FP32" s="664">
        <v>51</v>
      </c>
      <c r="FQ32" s="929"/>
      <c r="FR32" s="664"/>
      <c r="FS32" s="664"/>
      <c r="FT32" s="664"/>
      <c r="FU32" s="664"/>
      <c r="FV32" s="664"/>
      <c r="FW32" s="664">
        <v>1040.3499999999999</v>
      </c>
      <c r="FX32" s="664">
        <v>1214.1699999999998</v>
      </c>
      <c r="FY32" s="664"/>
      <c r="FZ32" s="929">
        <v>151.37</v>
      </c>
      <c r="GA32" s="664">
        <v>268.2</v>
      </c>
      <c r="GB32" s="664">
        <v>737.24540999999999</v>
      </c>
      <c r="GC32" s="664">
        <v>2405.6642499999998</v>
      </c>
      <c r="GD32" s="664">
        <v>3481.13</v>
      </c>
      <c r="GE32" s="664">
        <v>6071.64</v>
      </c>
      <c r="GF32" s="664">
        <v>7558.65</v>
      </c>
      <c r="GG32" s="664">
        <v>8977.09</v>
      </c>
      <c r="GH32" s="664">
        <v>10173.84051</v>
      </c>
      <c r="GI32" s="929">
        <v>34.47</v>
      </c>
      <c r="GJ32" s="664">
        <v>54.79</v>
      </c>
      <c r="GK32" s="664">
        <v>118.12</v>
      </c>
      <c r="GL32" s="664">
        <v>164.11</v>
      </c>
      <c r="GM32" s="664">
        <v>481.28</v>
      </c>
      <c r="GN32" s="664">
        <v>35.03</v>
      </c>
      <c r="GO32" s="664">
        <v>34.22</v>
      </c>
      <c r="GP32" s="664">
        <v>37.93</v>
      </c>
      <c r="GQ32" s="664">
        <v>39.200000000000003</v>
      </c>
      <c r="GR32" s="929">
        <v>2.86</v>
      </c>
      <c r="GS32" s="664">
        <v>12.38</v>
      </c>
      <c r="GT32" s="664">
        <v>9.26</v>
      </c>
      <c r="GU32" s="664">
        <v>11.57</v>
      </c>
      <c r="GV32" s="664">
        <v>4.18</v>
      </c>
      <c r="GW32" s="664">
        <v>6.96</v>
      </c>
      <c r="GX32" s="664">
        <v>1.45</v>
      </c>
      <c r="GY32" s="664">
        <v>2.3199999999999998</v>
      </c>
      <c r="GZ32" s="664">
        <v>3.25</v>
      </c>
      <c r="HA32" s="929"/>
      <c r="HB32" s="664"/>
      <c r="HC32" s="664"/>
      <c r="HD32" s="664"/>
      <c r="HE32" s="664"/>
      <c r="HF32" s="664"/>
      <c r="HG32" s="664"/>
      <c r="HH32" s="664"/>
      <c r="HI32" s="664"/>
      <c r="HJ32" s="928">
        <v>156413.44</v>
      </c>
      <c r="HK32" s="928">
        <v>200580.01000000004</v>
      </c>
      <c r="HL32" s="928">
        <v>97375.510211300003</v>
      </c>
      <c r="HM32" s="928">
        <v>120446.46666810001</v>
      </c>
      <c r="HN32" s="664">
        <v>194014.47999999998</v>
      </c>
      <c r="HO32" s="664">
        <v>248430.11000000002</v>
      </c>
      <c r="HP32" s="671">
        <v>285829.68</v>
      </c>
      <c r="HQ32" s="671">
        <v>348384.21617999999</v>
      </c>
      <c r="HR32" s="664">
        <v>544476.18050999998</v>
      </c>
    </row>
    <row r="33" spans="1:226" ht="20.25" customHeight="1" x14ac:dyDescent="0.2">
      <c r="A33" s="1247" t="s">
        <v>395</v>
      </c>
      <c r="B33" s="929" t="s">
        <v>191</v>
      </c>
      <c r="C33" s="664"/>
      <c r="D33" s="664"/>
      <c r="E33" s="664"/>
      <c r="F33" s="664"/>
      <c r="G33" s="664"/>
      <c r="H33" s="664"/>
      <c r="I33" s="664"/>
      <c r="J33" s="664"/>
      <c r="K33" s="929" t="s">
        <v>191</v>
      </c>
      <c r="L33" s="664"/>
      <c r="M33" s="664"/>
      <c r="N33" s="664"/>
      <c r="O33" s="664"/>
      <c r="P33" s="664"/>
      <c r="Q33" s="664"/>
      <c r="R33" s="664"/>
      <c r="S33" s="664"/>
      <c r="T33" s="929" t="s">
        <v>191</v>
      </c>
      <c r="U33" s="664"/>
      <c r="V33" s="664"/>
      <c r="W33" s="664"/>
      <c r="X33" s="664"/>
      <c r="Y33" s="664"/>
      <c r="Z33" s="664"/>
      <c r="AA33" s="664"/>
      <c r="AB33" s="664"/>
      <c r="AC33" s="929" t="s">
        <v>191</v>
      </c>
      <c r="AD33" s="664"/>
      <c r="AE33" s="664"/>
      <c r="AF33" s="664"/>
      <c r="AG33" s="664"/>
      <c r="AH33" s="664"/>
      <c r="AI33" s="664"/>
      <c r="AJ33" s="664"/>
      <c r="AK33" s="664"/>
      <c r="AL33" s="929" t="s">
        <v>191</v>
      </c>
      <c r="AM33" s="664"/>
      <c r="AN33" s="664"/>
      <c r="AO33" s="664"/>
      <c r="AP33" s="664"/>
      <c r="AQ33" s="664"/>
      <c r="AR33" s="664"/>
      <c r="AS33" s="664"/>
      <c r="AT33" s="664"/>
      <c r="AU33" s="929" t="s">
        <v>191</v>
      </c>
      <c r="AV33" s="664"/>
      <c r="AW33" s="664"/>
      <c r="AX33" s="664"/>
      <c r="AY33" s="664"/>
      <c r="AZ33" s="664"/>
      <c r="BA33" s="664"/>
      <c r="BB33" s="664"/>
      <c r="BC33" s="664"/>
      <c r="BD33" s="929" t="s">
        <v>191</v>
      </c>
      <c r="BE33" s="664"/>
      <c r="BF33" s="664"/>
      <c r="BG33" s="664"/>
      <c r="BH33" s="664"/>
      <c r="BI33" s="664"/>
      <c r="BJ33" s="664"/>
      <c r="BK33" s="664"/>
      <c r="BL33" s="664"/>
      <c r="BM33" s="929" t="s">
        <v>191</v>
      </c>
      <c r="BN33" s="664"/>
      <c r="BO33" s="664"/>
      <c r="BP33" s="664"/>
      <c r="BQ33" s="664"/>
      <c r="BR33" s="664"/>
      <c r="BS33" s="664"/>
      <c r="BT33" s="664"/>
      <c r="BU33" s="664"/>
      <c r="BV33" s="929" t="s">
        <v>191</v>
      </c>
      <c r="BW33" s="664"/>
      <c r="BX33" s="664"/>
      <c r="BY33" s="664"/>
      <c r="BZ33" s="664"/>
      <c r="CA33" s="664"/>
      <c r="CB33" s="664"/>
      <c r="CC33" s="664"/>
      <c r="CD33" s="664"/>
      <c r="CE33" s="929" t="s">
        <v>191</v>
      </c>
      <c r="CF33" s="664"/>
      <c r="CG33" s="664"/>
      <c r="CH33" s="664"/>
      <c r="CI33" s="664"/>
      <c r="CJ33" s="664"/>
      <c r="CK33" s="664"/>
      <c r="CL33" s="664"/>
      <c r="CM33" s="664"/>
      <c r="CN33" s="929" t="s">
        <v>191</v>
      </c>
      <c r="CO33" s="664"/>
      <c r="CP33" s="664"/>
      <c r="CQ33" s="664"/>
      <c r="CR33" s="664"/>
      <c r="CS33" s="664"/>
      <c r="CT33" s="664"/>
      <c r="CU33" s="664"/>
      <c r="CV33" s="664"/>
      <c r="CW33" s="929" t="s">
        <v>191</v>
      </c>
      <c r="CX33" s="664"/>
      <c r="CY33" s="664"/>
      <c r="CZ33" s="664"/>
      <c r="DA33" s="664"/>
      <c r="DB33" s="664"/>
      <c r="DC33" s="664"/>
      <c r="DD33" s="664"/>
      <c r="DE33" s="664"/>
      <c r="DF33" s="929" t="s">
        <v>191</v>
      </c>
      <c r="DG33" s="664"/>
      <c r="DH33" s="664"/>
      <c r="DI33" s="664"/>
      <c r="DJ33" s="664"/>
      <c r="DK33" s="664"/>
      <c r="DL33" s="664"/>
      <c r="DM33" s="664"/>
      <c r="DN33" s="664"/>
      <c r="DO33" s="929" t="s">
        <v>191</v>
      </c>
      <c r="DP33" s="664"/>
      <c r="DQ33" s="664"/>
      <c r="DR33" s="664"/>
      <c r="DS33" s="664"/>
      <c r="DT33" s="664"/>
      <c r="DU33" s="664"/>
      <c r="DV33" s="664"/>
      <c r="DW33" s="664"/>
      <c r="DX33" s="929" t="s">
        <v>191</v>
      </c>
      <c r="DY33" s="664"/>
      <c r="DZ33" s="664"/>
      <c r="EA33" s="664"/>
      <c r="EB33" s="664"/>
      <c r="EC33" s="664"/>
      <c r="ED33" s="664"/>
      <c r="EE33" s="664"/>
      <c r="EF33" s="664"/>
      <c r="EG33" s="929" t="s">
        <v>191</v>
      </c>
      <c r="EH33" s="664"/>
      <c r="EI33" s="664"/>
      <c r="EJ33" s="664"/>
      <c r="EK33" s="664"/>
      <c r="EL33" s="664"/>
      <c r="EM33" s="664"/>
      <c r="EN33" s="664"/>
      <c r="EO33" s="664"/>
      <c r="EP33" s="929" t="s">
        <v>191</v>
      </c>
      <c r="EQ33" s="664"/>
      <c r="ER33" s="664"/>
      <c r="ES33" s="664"/>
      <c r="ET33" s="664"/>
      <c r="EU33" s="664"/>
      <c r="EV33" s="664"/>
      <c r="EW33" s="664"/>
      <c r="EX33" s="664"/>
      <c r="EY33" s="929" t="s">
        <v>191</v>
      </c>
      <c r="EZ33" s="664"/>
      <c r="FA33" s="664"/>
      <c r="FB33" s="664"/>
      <c r="FC33" s="664"/>
      <c r="FD33" s="664"/>
      <c r="FE33" s="664"/>
      <c r="FF33" s="664"/>
      <c r="FG33" s="664"/>
      <c r="FH33" s="929" t="s">
        <v>191</v>
      </c>
      <c r="FI33" s="664"/>
      <c r="FJ33" s="664"/>
      <c r="FK33" s="664"/>
      <c r="FL33" s="664"/>
      <c r="FM33" s="664"/>
      <c r="FN33" s="664"/>
      <c r="FO33" s="664"/>
      <c r="FP33" s="664"/>
      <c r="FQ33" s="929" t="s">
        <v>191</v>
      </c>
      <c r="FR33" s="664"/>
      <c r="FS33" s="664"/>
      <c r="FT33" s="664"/>
      <c r="FU33" s="664"/>
      <c r="FV33" s="664"/>
      <c r="FW33" s="664"/>
      <c r="FX33" s="664"/>
      <c r="FY33" s="664"/>
      <c r="FZ33" s="929" t="s">
        <v>191</v>
      </c>
      <c r="GA33" s="664"/>
      <c r="GB33" s="664"/>
      <c r="GC33" s="664"/>
      <c r="GD33" s="664"/>
      <c r="GE33" s="664"/>
      <c r="GF33" s="664"/>
      <c r="GG33" s="664"/>
      <c r="GH33" s="664"/>
      <c r="GI33" s="929" t="s">
        <v>191</v>
      </c>
      <c r="GJ33" s="664"/>
      <c r="GK33" s="664"/>
      <c r="GL33" s="664"/>
      <c r="GM33" s="664"/>
      <c r="GN33" s="664"/>
      <c r="GO33" s="664"/>
      <c r="GP33" s="664"/>
      <c r="GQ33" s="664"/>
      <c r="GR33" s="929" t="s">
        <v>191</v>
      </c>
      <c r="GS33" s="664"/>
      <c r="GT33" s="664"/>
      <c r="GU33" s="664"/>
      <c r="GV33" s="664"/>
      <c r="GW33" s="664"/>
      <c r="GX33" s="664"/>
      <c r="GY33" s="664"/>
      <c r="GZ33" s="664"/>
      <c r="HA33" s="929" t="s">
        <v>191</v>
      </c>
      <c r="HB33" s="664"/>
      <c r="HC33" s="664"/>
      <c r="HD33" s="664"/>
      <c r="HE33" s="664"/>
      <c r="HF33" s="664"/>
      <c r="HG33" s="664"/>
      <c r="HH33" s="664"/>
      <c r="HI33" s="664"/>
      <c r="HJ33" s="928"/>
      <c r="HK33" s="928">
        <v>0</v>
      </c>
      <c r="HL33" s="928"/>
      <c r="HM33" s="928">
        <v>0</v>
      </c>
      <c r="HN33" s="664"/>
      <c r="HO33" s="664"/>
      <c r="HP33" s="671"/>
      <c r="HQ33" s="671">
        <v>0</v>
      </c>
      <c r="HR33" s="664">
        <v>0</v>
      </c>
    </row>
    <row r="34" spans="1:226" x14ac:dyDescent="0.2">
      <c r="A34" s="1247" t="s">
        <v>396</v>
      </c>
      <c r="B34" s="929">
        <v>104296.13</v>
      </c>
      <c r="C34" s="664">
        <v>159359.34</v>
      </c>
      <c r="D34" s="664">
        <v>180634.83</v>
      </c>
      <c r="E34" s="664">
        <v>257232.75</v>
      </c>
      <c r="F34" s="664">
        <v>211826.99</v>
      </c>
      <c r="G34" s="664">
        <v>302735.03000000003</v>
      </c>
      <c r="H34" s="664">
        <v>325763.65999999997</v>
      </c>
      <c r="I34" s="664">
        <v>549016.06999999995</v>
      </c>
      <c r="J34" s="664">
        <v>619374</v>
      </c>
      <c r="K34" s="929">
        <v>24065.200000000001</v>
      </c>
      <c r="L34" s="664">
        <v>35019.67</v>
      </c>
      <c r="M34" s="664">
        <v>4121.3297499999999</v>
      </c>
      <c r="N34" s="664">
        <v>14114.488499999999</v>
      </c>
      <c r="O34" s="664">
        <v>18198.63</v>
      </c>
      <c r="P34" s="664">
        <v>29105.73</v>
      </c>
      <c r="Q34" s="664">
        <v>12924.5</v>
      </c>
      <c r="R34" s="664">
        <v>57572.54825</v>
      </c>
      <c r="S34" s="664">
        <v>53593.81</v>
      </c>
      <c r="T34" s="929">
        <v>47916.63</v>
      </c>
      <c r="U34" s="664">
        <v>72244.86</v>
      </c>
      <c r="V34" s="664">
        <v>61543.16618</v>
      </c>
      <c r="W34" s="664">
        <v>113331.64044</v>
      </c>
      <c r="X34" s="664">
        <v>129360.72</v>
      </c>
      <c r="Y34" s="664">
        <v>143950.28</v>
      </c>
      <c r="Z34" s="664">
        <v>81093.58</v>
      </c>
      <c r="AA34" s="664">
        <v>216231.97</v>
      </c>
      <c r="AB34" s="664">
        <v>113672</v>
      </c>
      <c r="AC34" s="929">
        <v>47918.79</v>
      </c>
      <c r="AD34" s="664">
        <v>203279.01</v>
      </c>
      <c r="AE34" s="664">
        <v>-39357.08021</v>
      </c>
      <c r="AF34" s="664">
        <v>55399.202899999997</v>
      </c>
      <c r="AG34" s="664">
        <v>10045.459999999999</v>
      </c>
      <c r="AH34" s="664">
        <v>43399.88</v>
      </c>
      <c r="AI34" s="664">
        <v>-19839.16</v>
      </c>
      <c r="AJ34" s="664">
        <v>160271.20000000001</v>
      </c>
      <c r="AK34" s="664">
        <v>-286669</v>
      </c>
      <c r="AL34" s="929">
        <v>295418.90000000002</v>
      </c>
      <c r="AM34" s="664">
        <v>295611.21000000002</v>
      </c>
      <c r="AN34" s="664">
        <v>235205.83295000001</v>
      </c>
      <c r="AO34" s="664">
        <v>214902.38</v>
      </c>
      <c r="AP34" s="664">
        <v>180384.92</v>
      </c>
      <c r="AQ34" s="664">
        <v>282135.53999999998</v>
      </c>
      <c r="AR34" s="664">
        <v>316096.52</v>
      </c>
      <c r="AS34" s="664">
        <v>545250.27</v>
      </c>
      <c r="AT34" s="664">
        <v>635564.49</v>
      </c>
      <c r="AU34" s="929">
        <v>28857.89</v>
      </c>
      <c r="AV34" s="664">
        <v>56565.39</v>
      </c>
      <c r="AW34" s="664">
        <v>8589.2303599999996</v>
      </c>
      <c r="AX34" s="664">
        <v>66139.768609999999</v>
      </c>
      <c r="AY34" s="664">
        <v>77933.850000000006</v>
      </c>
      <c r="AZ34" s="664">
        <v>119309.37</v>
      </c>
      <c r="BA34" s="664">
        <v>125973.65</v>
      </c>
      <c r="BB34" s="664">
        <v>204972.86</v>
      </c>
      <c r="BC34" s="664">
        <v>203599.69</v>
      </c>
      <c r="BD34" s="929">
        <v>180278.09</v>
      </c>
      <c r="BE34" s="664">
        <v>133450.69</v>
      </c>
      <c r="BF34" s="664">
        <v>-21162.29018</v>
      </c>
      <c r="BG34" s="664">
        <v>151439.73128000001</v>
      </c>
      <c r="BH34" s="664">
        <v>130946.15</v>
      </c>
      <c r="BI34" s="664">
        <v>202823.47</v>
      </c>
      <c r="BJ34" s="664">
        <v>35993.25</v>
      </c>
      <c r="BK34" s="664">
        <v>595183.07999999996</v>
      </c>
      <c r="BL34" s="664">
        <v>332623.2</v>
      </c>
      <c r="BM34" s="929">
        <v>11203.23</v>
      </c>
      <c r="BN34" s="664">
        <v>16049.48</v>
      </c>
      <c r="BO34" s="664">
        <v>30083.97</v>
      </c>
      <c r="BP34" s="664">
        <v>46733.98</v>
      </c>
      <c r="BQ34" s="664">
        <v>54068.19</v>
      </c>
      <c r="BR34" s="664">
        <v>49075.11</v>
      </c>
      <c r="BS34" s="664">
        <v>61615.9</v>
      </c>
      <c r="BT34" s="664">
        <v>131183.14000000001</v>
      </c>
      <c r="BU34" s="664">
        <v>120524.61</v>
      </c>
      <c r="BV34" s="929">
        <v>71404.98</v>
      </c>
      <c r="BW34" s="664">
        <v>94133.88</v>
      </c>
      <c r="BX34" s="664">
        <v>66399.972999999998</v>
      </c>
      <c r="BY34" s="664">
        <v>149479.66764</v>
      </c>
      <c r="BZ34" s="664">
        <v>132485.79</v>
      </c>
      <c r="CA34" s="664">
        <v>166598.79999999999</v>
      </c>
      <c r="CB34" s="664">
        <v>139615.01999999999</v>
      </c>
      <c r="CC34" s="664">
        <v>241353.60000000001</v>
      </c>
      <c r="CD34" s="664">
        <v>218187.13</v>
      </c>
      <c r="CE34" s="929">
        <v>30619.01</v>
      </c>
      <c r="CF34" s="664">
        <v>25067.57</v>
      </c>
      <c r="CG34" s="664">
        <v>4235.0395374</v>
      </c>
      <c r="CH34" s="664">
        <v>23487.999863000001</v>
      </c>
      <c r="CI34" s="664">
        <v>35438.65</v>
      </c>
      <c r="CJ34" s="664">
        <v>56562.04</v>
      </c>
      <c r="CK34" s="664">
        <v>57857.43</v>
      </c>
      <c r="CL34" s="664">
        <v>75849.31</v>
      </c>
      <c r="CM34" s="664">
        <v>94325.440000000002</v>
      </c>
      <c r="CN34" s="929">
        <v>471338.65</v>
      </c>
      <c r="CO34" s="664">
        <v>511913.98</v>
      </c>
      <c r="CP34" s="664">
        <v>486381.59814000002</v>
      </c>
      <c r="CQ34" s="664">
        <v>803119.53</v>
      </c>
      <c r="CR34" s="664">
        <v>1031738.33</v>
      </c>
      <c r="CS34" s="664">
        <v>1175211.01</v>
      </c>
      <c r="CT34" s="664">
        <v>1322438.57</v>
      </c>
      <c r="CU34" s="664">
        <v>2131930.4900000002</v>
      </c>
      <c r="CV34" s="664">
        <v>2148459.35</v>
      </c>
      <c r="CW34" s="929">
        <v>293197.89</v>
      </c>
      <c r="CX34" s="664">
        <v>370721.83</v>
      </c>
      <c r="CY34" s="664">
        <v>370237.93367</v>
      </c>
      <c r="CZ34" s="664">
        <v>725937.19412999996</v>
      </c>
      <c r="DA34" s="664">
        <v>794708.09</v>
      </c>
      <c r="DB34" s="664">
        <v>1186007.82</v>
      </c>
      <c r="DC34" s="664">
        <v>1564009.24</v>
      </c>
      <c r="DD34" s="664">
        <v>1476413.37</v>
      </c>
      <c r="DE34" s="664">
        <v>970372.92</v>
      </c>
      <c r="DF34" s="929">
        <v>162554.5147</v>
      </c>
      <c r="DG34" s="664">
        <v>77964.281400000007</v>
      </c>
      <c r="DH34" s="664">
        <v>112791.30129810001</v>
      </c>
      <c r="DI34" s="664">
        <v>155638.10545919999</v>
      </c>
      <c r="DJ34" s="664">
        <v>139156.3021</v>
      </c>
      <c r="DK34" s="664">
        <v>181508.21239999999</v>
      </c>
      <c r="DL34" s="664">
        <v>-3218.6777999999999</v>
      </c>
      <c r="DM34" s="664">
        <v>29913.65</v>
      </c>
      <c r="DN34" s="664">
        <v>60865.63</v>
      </c>
      <c r="DO34" s="929">
        <v>81899.179999999993</v>
      </c>
      <c r="DP34" s="664">
        <v>111863.69</v>
      </c>
      <c r="DQ34" s="664">
        <v>139594.25826</v>
      </c>
      <c r="DR34" s="664">
        <v>172238.52989000001</v>
      </c>
      <c r="DS34" s="664">
        <v>251303.82</v>
      </c>
      <c r="DT34" s="664">
        <v>364639.05</v>
      </c>
      <c r="DU34" s="664">
        <v>477228.65</v>
      </c>
      <c r="DV34" s="664">
        <v>461043.14</v>
      </c>
      <c r="DW34" s="664">
        <v>564615</v>
      </c>
      <c r="DX34" s="929">
        <v>19977228.689999998</v>
      </c>
      <c r="DY34" s="664">
        <v>22488690.529999997</v>
      </c>
      <c r="DZ34" s="664">
        <v>24454318.07</v>
      </c>
      <c r="EA34" s="664">
        <v>26464744.719999999</v>
      </c>
      <c r="EB34" s="664">
        <v>27027548.399999999</v>
      </c>
      <c r="EC34" s="664">
        <v>25314737.870000001</v>
      </c>
      <c r="ED34" s="664">
        <v>29528622.640000001</v>
      </c>
      <c r="EE34" s="664">
        <v>32175278.879999999</v>
      </c>
      <c r="EF34" s="664">
        <v>30628848.390000001</v>
      </c>
      <c r="EG34" s="929">
        <v>383966.13</v>
      </c>
      <c r="EH34" s="664">
        <v>599095.41</v>
      </c>
      <c r="EI34" s="664">
        <v>452938.09078000003</v>
      </c>
      <c r="EJ34" s="664">
        <v>771888.45386999997</v>
      </c>
      <c r="EK34" s="664">
        <v>758602.48</v>
      </c>
      <c r="EL34" s="664">
        <v>987255.48</v>
      </c>
      <c r="EM34" s="664">
        <v>700920.22</v>
      </c>
      <c r="EN34" s="664">
        <v>996294.86</v>
      </c>
      <c r="EO34" s="664">
        <v>1218230.44</v>
      </c>
      <c r="EP34" s="929">
        <v>92028.09</v>
      </c>
      <c r="EQ34" s="664">
        <v>163522.41</v>
      </c>
      <c r="ER34" s="664">
        <v>60048.024340000004</v>
      </c>
      <c r="ES34" s="664">
        <v>202534.02290000001</v>
      </c>
      <c r="ET34" s="664">
        <v>217585.55</v>
      </c>
      <c r="EU34" s="664">
        <v>325493.31</v>
      </c>
      <c r="EV34" s="664">
        <v>192217.22000000003</v>
      </c>
      <c r="EW34" s="664">
        <v>540154.56000000006</v>
      </c>
      <c r="EX34" s="664">
        <v>461829</v>
      </c>
      <c r="EY34" s="929">
        <v>14522.26</v>
      </c>
      <c r="EZ34" s="664">
        <v>43724.83</v>
      </c>
      <c r="FA34" s="664">
        <v>45709.816850000003</v>
      </c>
      <c r="FB34" s="664">
        <v>60600.357020000003</v>
      </c>
      <c r="FC34" s="664">
        <v>87668.5</v>
      </c>
      <c r="FD34" s="664">
        <v>87218.64</v>
      </c>
      <c r="FE34" s="664">
        <v>54848.26</v>
      </c>
      <c r="FF34" s="664">
        <v>58089.84</v>
      </c>
      <c r="FG34" s="664">
        <v>65480.54</v>
      </c>
      <c r="FH34" s="929">
        <v>-63622.02</v>
      </c>
      <c r="FI34" s="664">
        <v>-19135.450000000012</v>
      </c>
      <c r="FJ34" s="664">
        <v>-64968.480000000003</v>
      </c>
      <c r="FK34" s="664">
        <v>173589.43</v>
      </c>
      <c r="FL34" s="664">
        <v>152264.76</v>
      </c>
      <c r="FM34" s="664">
        <v>120653.29</v>
      </c>
      <c r="FN34" s="664">
        <v>35274.419999999984</v>
      </c>
      <c r="FO34" s="664">
        <v>380800.82</v>
      </c>
      <c r="FP34" s="664">
        <v>218074</v>
      </c>
      <c r="FQ34" s="929">
        <v>12589.46</v>
      </c>
      <c r="FR34" s="664">
        <v>8610.7099999999991</v>
      </c>
      <c r="FS34" s="664">
        <v>8545.15</v>
      </c>
      <c r="FT34" s="664">
        <v>10750.92</v>
      </c>
      <c r="FU34" s="664">
        <v>10017.1</v>
      </c>
      <c r="FV34" s="664">
        <v>10813.6</v>
      </c>
      <c r="FW34" s="664">
        <v>4047.17</v>
      </c>
      <c r="FX34" s="664">
        <v>3293.84</v>
      </c>
      <c r="FY34" s="664">
        <v>-922</v>
      </c>
      <c r="FZ34" s="929">
        <v>588973.32999999996</v>
      </c>
      <c r="GA34" s="664">
        <v>606554.53</v>
      </c>
      <c r="GB34" s="664">
        <v>675851.98499000003</v>
      </c>
      <c r="GC34" s="664">
        <v>859173.90618000005</v>
      </c>
      <c r="GD34" s="664">
        <v>711269.54</v>
      </c>
      <c r="GE34" s="664">
        <v>929952.52</v>
      </c>
      <c r="GF34" s="664">
        <v>1127443.6200000001</v>
      </c>
      <c r="GG34" s="664">
        <v>1631726</v>
      </c>
      <c r="GH34" s="664">
        <v>1739336.7656400001</v>
      </c>
      <c r="GI34" s="929">
        <v>-2894.18</v>
      </c>
      <c r="GJ34" s="664">
        <v>30329.24</v>
      </c>
      <c r="GK34" s="664">
        <v>19645.829399999999</v>
      </c>
      <c r="GL34" s="664">
        <v>40933.111660000002</v>
      </c>
      <c r="GM34" s="664">
        <v>57557.67</v>
      </c>
      <c r="GN34" s="664">
        <v>70102.759999999995</v>
      </c>
      <c r="GO34" s="664">
        <v>75282.14</v>
      </c>
      <c r="GP34" s="664">
        <v>124514</v>
      </c>
      <c r="GQ34" s="664">
        <v>144356.81</v>
      </c>
      <c r="GR34" s="929">
        <v>38809.589999999997</v>
      </c>
      <c r="GS34" s="664">
        <v>21901.71</v>
      </c>
      <c r="GT34" s="664">
        <v>59126.37</v>
      </c>
      <c r="GU34" s="664">
        <v>74505.34</v>
      </c>
      <c r="GV34" s="664">
        <v>98200.36</v>
      </c>
      <c r="GW34" s="664">
        <v>115880.72</v>
      </c>
      <c r="GX34" s="664">
        <v>154470.59</v>
      </c>
      <c r="GY34" s="664">
        <v>197740.7</v>
      </c>
      <c r="GZ34" s="664">
        <v>257486.67</v>
      </c>
      <c r="HA34" s="929">
        <v>113967.54</v>
      </c>
      <c r="HB34" s="664">
        <v>118427.95</v>
      </c>
      <c r="HC34" s="664">
        <v>142752.1</v>
      </c>
      <c r="HD34" s="664">
        <v>186675.5</v>
      </c>
      <c r="HE34" s="664">
        <v>212206.37</v>
      </c>
      <c r="HF34" s="664">
        <v>353616.55</v>
      </c>
      <c r="HG34" s="664">
        <v>464428.85</v>
      </c>
      <c r="HH34" s="664">
        <v>924204.25</v>
      </c>
      <c r="HI34" s="664">
        <v>729741.29</v>
      </c>
      <c r="HJ34" s="928">
        <v>23006537.974699996</v>
      </c>
      <c r="HK34" s="928">
        <v>26224966.751399998</v>
      </c>
      <c r="HL34" s="928">
        <v>27493266.049115501</v>
      </c>
      <c r="HM34" s="928">
        <v>31794590.730342202</v>
      </c>
      <c r="HN34" s="664">
        <v>32530516.622100003</v>
      </c>
      <c r="HO34" s="664">
        <v>32618786.082400002</v>
      </c>
      <c r="HP34" s="671">
        <v>36835107.262200005</v>
      </c>
      <c r="HQ34" s="671">
        <v>43908282.448250011</v>
      </c>
      <c r="HR34" s="664">
        <v>41311570.175640002</v>
      </c>
    </row>
    <row r="35" spans="1:226" x14ac:dyDescent="0.2">
      <c r="A35" s="1247" t="s">
        <v>397</v>
      </c>
      <c r="B35" s="929">
        <v>-23767.17</v>
      </c>
      <c r="C35" s="664">
        <v>-14323.26</v>
      </c>
      <c r="D35" s="664">
        <v>-12766.21</v>
      </c>
      <c r="E35" s="664">
        <v>-7643.78</v>
      </c>
      <c r="F35" s="664">
        <v>39167.97</v>
      </c>
      <c r="G35" s="664">
        <v>1160.02</v>
      </c>
      <c r="H35" s="664">
        <v>-14229.65</v>
      </c>
      <c r="I35" s="664">
        <v>-12832.21</v>
      </c>
      <c r="J35" s="664">
        <v>-43991</v>
      </c>
      <c r="K35" s="929">
        <v>-143.76</v>
      </c>
      <c r="L35" s="664">
        <v>-570.76</v>
      </c>
      <c r="M35" s="664">
        <v>367.64992999999998</v>
      </c>
      <c r="N35" s="664">
        <v>-1171.9422999999999</v>
      </c>
      <c r="O35" s="664">
        <v>-2306.87</v>
      </c>
      <c r="P35" s="664">
        <v>-2276.73</v>
      </c>
      <c r="Q35" s="664">
        <v>-2214.6</v>
      </c>
      <c r="R35" s="664">
        <v>-3605.8010899999999</v>
      </c>
      <c r="S35" s="664">
        <v>-8043.82</v>
      </c>
      <c r="T35" s="929">
        <v>-386.07</v>
      </c>
      <c r="U35" s="664">
        <v>-90.6</v>
      </c>
      <c r="V35" s="664">
        <v>1174.98206</v>
      </c>
      <c r="W35" s="664">
        <v>-147.09640999999999</v>
      </c>
      <c r="X35" s="664">
        <v>-4.21</v>
      </c>
      <c r="Y35" s="664">
        <v>-191.43</v>
      </c>
      <c r="Z35" s="664">
        <v>-130.72</v>
      </c>
      <c r="AA35" s="664">
        <v>-13473.17</v>
      </c>
      <c r="AB35" s="664">
        <v>87</v>
      </c>
      <c r="AC35" s="929">
        <v>-26099.73</v>
      </c>
      <c r="AD35" s="664">
        <v>-105885.67</v>
      </c>
      <c r="AE35" s="664">
        <v>-816.34903999999995</v>
      </c>
      <c r="AF35" s="664">
        <v>147.18002000000001</v>
      </c>
      <c r="AG35" s="664">
        <v>1887.26</v>
      </c>
      <c r="AH35" s="664">
        <v>1585.6</v>
      </c>
      <c r="AI35" s="664">
        <v>-2865.54</v>
      </c>
      <c r="AJ35" s="664">
        <v>-7774.43</v>
      </c>
      <c r="AK35" s="664">
        <v>38023</v>
      </c>
      <c r="AL35" s="929">
        <v>-1426.91</v>
      </c>
      <c r="AM35" s="664">
        <v>-5902.05</v>
      </c>
      <c r="AN35" s="664">
        <v>-2624.0183499999998</v>
      </c>
      <c r="AO35" s="664">
        <v>6853.54097</v>
      </c>
      <c r="AP35" s="664">
        <v>-808.78</v>
      </c>
      <c r="AQ35" s="664">
        <v>198.12</v>
      </c>
      <c r="AR35" s="664">
        <v>-3323.69</v>
      </c>
      <c r="AS35" s="664">
        <v>-8388.7800000000007</v>
      </c>
      <c r="AT35" s="664">
        <v>-9104.01</v>
      </c>
      <c r="AU35" s="929">
        <v>-1726.29</v>
      </c>
      <c r="AV35" s="664">
        <v>-1926.29</v>
      </c>
      <c r="AW35" s="664">
        <v>-2994.3584099999998</v>
      </c>
      <c r="AX35" s="664">
        <v>1289.33582</v>
      </c>
      <c r="AY35" s="664">
        <v>-659.58</v>
      </c>
      <c r="AZ35" s="664">
        <v>1556.94</v>
      </c>
      <c r="BA35" s="664">
        <v>75.97</v>
      </c>
      <c r="BB35" s="664">
        <v>-2669</v>
      </c>
      <c r="BC35" s="664">
        <v>-11691.8</v>
      </c>
      <c r="BD35" s="929"/>
      <c r="BE35" s="664"/>
      <c r="BF35" s="664"/>
      <c r="BG35" s="664"/>
      <c r="BH35" s="664"/>
      <c r="BI35" s="664">
        <v>-4657.5</v>
      </c>
      <c r="BJ35" s="664">
        <v>-4308.7299999999996</v>
      </c>
      <c r="BK35" s="664">
        <v>-10267.82</v>
      </c>
      <c r="BL35" s="664">
        <v>1651.4</v>
      </c>
      <c r="BM35" s="929">
        <v>-5115.8900000000003</v>
      </c>
      <c r="BN35" s="664">
        <v>-2100.65</v>
      </c>
      <c r="BO35" s="664">
        <v>-4535.34</v>
      </c>
      <c r="BP35" s="664">
        <v>-4100.7700000000004</v>
      </c>
      <c r="BQ35" s="664">
        <v>-4546.25</v>
      </c>
      <c r="BR35" s="664">
        <v>-3546.34</v>
      </c>
      <c r="BS35" s="664">
        <v>-803.66</v>
      </c>
      <c r="BT35" s="664">
        <v>-4485.97</v>
      </c>
      <c r="BU35" s="664">
        <v>-162.63999999999999</v>
      </c>
      <c r="BV35" s="929">
        <v>-9.7200000000000006</v>
      </c>
      <c r="BW35" s="664">
        <v>-210.12</v>
      </c>
      <c r="BX35" s="664">
        <v>-757.65475000000004</v>
      </c>
      <c r="BY35" s="664">
        <v>-834.26266999999996</v>
      </c>
      <c r="BZ35" s="664">
        <v>-3505.26</v>
      </c>
      <c r="CA35" s="664">
        <v>-2730.02</v>
      </c>
      <c r="CB35" s="664">
        <v>-5655.52</v>
      </c>
      <c r="CC35" s="664">
        <v>-13224</v>
      </c>
      <c r="CD35" s="664">
        <v>-7058.48</v>
      </c>
      <c r="CE35" s="929">
        <v>-24.42</v>
      </c>
      <c r="CF35" s="664">
        <v>-317.49</v>
      </c>
      <c r="CG35" s="664">
        <v>-1651.4618078000001</v>
      </c>
      <c r="CH35" s="664">
        <v>1156.9086</v>
      </c>
      <c r="CI35" s="664">
        <v>309.7</v>
      </c>
      <c r="CJ35" s="664">
        <v>-1903.33</v>
      </c>
      <c r="CK35" s="664">
        <v>-1445.06</v>
      </c>
      <c r="CL35" s="664"/>
      <c r="CM35" s="664">
        <v>-9859.65</v>
      </c>
      <c r="CN35" s="929">
        <v>-52929.66</v>
      </c>
      <c r="CO35" s="664">
        <v>-17961.14</v>
      </c>
      <c r="CP35" s="664">
        <v>25763.20348</v>
      </c>
      <c r="CQ35" s="664">
        <v>-4990.6185299999997</v>
      </c>
      <c r="CR35" s="664">
        <v>-38004.400000000001</v>
      </c>
      <c r="CS35" s="664">
        <v>-43666.89</v>
      </c>
      <c r="CT35" s="664">
        <v>-158828.42000000001</v>
      </c>
      <c r="CU35" s="664">
        <v>-106709.85</v>
      </c>
      <c r="CV35" s="664">
        <v>-266511.24</v>
      </c>
      <c r="CW35" s="929">
        <v>-14709.17</v>
      </c>
      <c r="CX35" s="664">
        <v>-26095.15</v>
      </c>
      <c r="CY35" s="664">
        <v>-70634.648530000006</v>
      </c>
      <c r="CZ35" s="664">
        <v>-234462.70342999999</v>
      </c>
      <c r="DA35" s="664">
        <v>-212322.05</v>
      </c>
      <c r="DB35" s="664">
        <v>-430103.71</v>
      </c>
      <c r="DC35" s="664">
        <v>-683690.14</v>
      </c>
      <c r="DD35" s="664">
        <v>-190419.85</v>
      </c>
      <c r="DE35" s="664">
        <v>376285.67</v>
      </c>
      <c r="DF35" s="929"/>
      <c r="DG35" s="664"/>
      <c r="DH35" s="664"/>
      <c r="DI35" s="664"/>
      <c r="DJ35" s="664"/>
      <c r="DK35" s="664"/>
      <c r="DL35" s="664"/>
      <c r="DM35" s="664"/>
      <c r="DN35" s="664"/>
      <c r="DO35" s="929">
        <v>631.49</v>
      </c>
      <c r="DP35" s="664">
        <v>-29.44</v>
      </c>
      <c r="DQ35" s="664">
        <v>-349.65553999999997</v>
      </c>
      <c r="DR35" s="664">
        <v>-220.87744000000001</v>
      </c>
      <c r="DS35" s="664">
        <v>-735.01</v>
      </c>
      <c r="DT35" s="664">
        <v>-1975.45</v>
      </c>
      <c r="DU35" s="664">
        <v>-7923</v>
      </c>
      <c r="DV35" s="664">
        <v>-13781.58</v>
      </c>
      <c r="DW35" s="664">
        <v>-31193</v>
      </c>
      <c r="DX35" s="929"/>
      <c r="DY35" s="664"/>
      <c r="DZ35" s="664"/>
      <c r="EA35" s="664"/>
      <c r="EB35" s="664"/>
      <c r="EC35" s="664"/>
      <c r="ED35" s="664"/>
      <c r="EE35" s="664"/>
      <c r="EF35" s="664"/>
      <c r="EG35" s="929">
        <v>335.9</v>
      </c>
      <c r="EH35" s="664">
        <v>-2470.42</v>
      </c>
      <c r="EI35" s="664">
        <v>-1965.7948899999999</v>
      </c>
      <c r="EJ35" s="664">
        <v>-4765.25</v>
      </c>
      <c r="EK35" s="664">
        <v>-1729.59</v>
      </c>
      <c r="EL35" s="664">
        <v>-37393.25</v>
      </c>
      <c r="EM35" s="664">
        <v>-92476.06</v>
      </c>
      <c r="EN35" s="664">
        <v>44993.79</v>
      </c>
      <c r="EO35" s="664">
        <v>-79374.009999999995</v>
      </c>
      <c r="EP35" s="929">
        <v>-1675.52</v>
      </c>
      <c r="EQ35" s="664">
        <v>-2876.1</v>
      </c>
      <c r="ER35" s="664">
        <v>-1941.3401200000001</v>
      </c>
      <c r="ES35" s="664">
        <v>-12691.892320000001</v>
      </c>
      <c r="ET35" s="664">
        <v>-23886.89</v>
      </c>
      <c r="EU35" s="664">
        <v>-32342.63</v>
      </c>
      <c r="EV35" s="664">
        <v>2423.4499999999998</v>
      </c>
      <c r="EW35" s="664">
        <v>-11244.35</v>
      </c>
      <c r="EX35" s="664">
        <v>-44669</v>
      </c>
      <c r="EY35" s="929"/>
      <c r="EZ35" s="664"/>
      <c r="FA35" s="664">
        <v>-2483.9933099999998</v>
      </c>
      <c r="FB35" s="664">
        <v>-588.79741000000001</v>
      </c>
      <c r="FC35" s="664">
        <v>-4935.7700000000004</v>
      </c>
      <c r="FD35" s="664">
        <v>-1105.67</v>
      </c>
      <c r="FE35" s="664">
        <v>856.68</v>
      </c>
      <c r="FF35" s="664">
        <v>2851.79</v>
      </c>
      <c r="FG35" s="664">
        <v>-103.56</v>
      </c>
      <c r="FH35" s="929"/>
      <c r="FI35" s="664"/>
      <c r="FJ35" s="664"/>
      <c r="FK35" s="664"/>
      <c r="FL35" s="664"/>
      <c r="FM35" s="664"/>
      <c r="FN35" s="664"/>
      <c r="FO35" s="664"/>
      <c r="FP35" s="664"/>
      <c r="FQ35" s="929">
        <v>-11710.67</v>
      </c>
      <c r="FR35" s="664"/>
      <c r="FS35" s="664"/>
      <c r="FT35" s="664"/>
      <c r="FU35" s="664"/>
      <c r="FV35" s="664"/>
      <c r="FW35" s="664"/>
      <c r="FX35" s="664"/>
      <c r="FY35" s="664"/>
      <c r="FZ35" s="929">
        <v>-900.51</v>
      </c>
      <c r="GA35" s="664">
        <v>-85.2</v>
      </c>
      <c r="GB35" s="664">
        <v>-3036.46875</v>
      </c>
      <c r="GC35" s="664">
        <v>-337.69155000000001</v>
      </c>
      <c r="GD35" s="664">
        <v>-1051.3499999999999</v>
      </c>
      <c r="GE35" s="664">
        <v>5761.95</v>
      </c>
      <c r="GF35" s="664">
        <v>-3830.91</v>
      </c>
      <c r="GG35" s="664">
        <v>-4629.16</v>
      </c>
      <c r="GH35" s="664">
        <v>-10163.609640000001</v>
      </c>
      <c r="GI35" s="929"/>
      <c r="GJ35" s="664"/>
      <c r="GK35" s="664"/>
      <c r="GL35" s="664"/>
      <c r="GM35" s="664"/>
      <c r="GN35" s="664"/>
      <c r="GO35" s="664"/>
      <c r="GP35" s="664"/>
      <c r="GQ35" s="664"/>
      <c r="GR35" s="929">
        <v>-1386.85</v>
      </c>
      <c r="GS35" s="664">
        <v>-1018.62</v>
      </c>
      <c r="GT35" s="664">
        <v>-4563.6899999999996</v>
      </c>
      <c r="GU35" s="664">
        <v>-1754.43</v>
      </c>
      <c r="GV35" s="664">
        <v>-1359.96</v>
      </c>
      <c r="GW35" s="664">
        <v>-1208.99</v>
      </c>
      <c r="GX35" s="664">
        <v>-58.93</v>
      </c>
      <c r="GY35" s="664">
        <v>-2059.94</v>
      </c>
      <c r="GZ35" s="664">
        <v>-2628.79</v>
      </c>
      <c r="HA35" s="929">
        <v>-234.98</v>
      </c>
      <c r="HB35" s="664">
        <v>-318.45999999999998</v>
      </c>
      <c r="HC35" s="664">
        <v>-4449.9799999999996</v>
      </c>
      <c r="HD35" s="664">
        <v>-11330.04</v>
      </c>
      <c r="HE35" s="664">
        <v>-27244.27</v>
      </c>
      <c r="HF35" s="664">
        <v>-60857.97</v>
      </c>
      <c r="HG35" s="664">
        <v>-76028.710000000006</v>
      </c>
      <c r="HH35" s="664">
        <v>-234218.89</v>
      </c>
      <c r="HI35" s="664">
        <v>-29708.62</v>
      </c>
      <c r="HJ35" s="928">
        <v>-141279.93000000005</v>
      </c>
      <c r="HK35" s="928">
        <v>-182181.42</v>
      </c>
      <c r="HL35" s="928">
        <v>-88265.128027800005</v>
      </c>
      <c r="HM35" s="928">
        <v>-275593.18664999999</v>
      </c>
      <c r="HN35" s="664">
        <v>-281735.31</v>
      </c>
      <c r="HO35" s="664">
        <v>-613697.28000000003</v>
      </c>
      <c r="HP35" s="671">
        <v>-1054457.2400000002</v>
      </c>
      <c r="HQ35" s="671">
        <v>-591939.22109000001</v>
      </c>
      <c r="HR35" s="664">
        <v>-138216.15964</v>
      </c>
    </row>
    <row r="36" spans="1:226" x14ac:dyDescent="0.2">
      <c r="A36" s="1247" t="s">
        <v>398</v>
      </c>
      <c r="B36" s="929" t="s">
        <v>191</v>
      </c>
      <c r="C36" s="664"/>
      <c r="D36" s="664"/>
      <c r="E36" s="664"/>
      <c r="F36" s="664"/>
      <c r="G36" s="664"/>
      <c r="H36" s="664"/>
      <c r="I36" s="664"/>
      <c r="J36" s="664"/>
      <c r="K36" s="929" t="s">
        <v>191</v>
      </c>
      <c r="L36" s="664"/>
      <c r="M36" s="664"/>
      <c r="N36" s="664"/>
      <c r="O36" s="664"/>
      <c r="P36" s="664"/>
      <c r="Q36" s="664"/>
      <c r="R36" s="664"/>
      <c r="S36" s="664"/>
      <c r="T36" s="929" t="s">
        <v>191</v>
      </c>
      <c r="U36" s="664"/>
      <c r="V36" s="664"/>
      <c r="W36" s="664"/>
      <c r="X36" s="664"/>
      <c r="Y36" s="664"/>
      <c r="Z36" s="664"/>
      <c r="AA36" s="664"/>
      <c r="AB36" s="664"/>
      <c r="AC36" s="929" t="s">
        <v>191</v>
      </c>
      <c r="AD36" s="664"/>
      <c r="AE36" s="664"/>
      <c r="AF36" s="664"/>
      <c r="AG36" s="664"/>
      <c r="AH36" s="664"/>
      <c r="AI36" s="664"/>
      <c r="AJ36" s="664"/>
      <c r="AK36" s="664"/>
      <c r="AL36" s="929" t="s">
        <v>191</v>
      </c>
      <c r="AM36" s="664"/>
      <c r="AN36" s="664"/>
      <c r="AO36" s="664"/>
      <c r="AP36" s="664"/>
      <c r="AQ36" s="664"/>
      <c r="AR36" s="664"/>
      <c r="AS36" s="664"/>
      <c r="AT36" s="664"/>
      <c r="AU36" s="929" t="s">
        <v>191</v>
      </c>
      <c r="AV36" s="664"/>
      <c r="AW36" s="664"/>
      <c r="AX36" s="664"/>
      <c r="AY36" s="664"/>
      <c r="AZ36" s="664"/>
      <c r="BA36" s="664"/>
      <c r="BB36" s="664"/>
      <c r="BC36" s="664"/>
      <c r="BD36" s="929" t="s">
        <v>191</v>
      </c>
      <c r="BE36" s="664"/>
      <c r="BF36" s="664"/>
      <c r="BG36" s="664"/>
      <c r="BH36" s="664"/>
      <c r="BI36" s="664"/>
      <c r="BJ36" s="664"/>
      <c r="BK36" s="664"/>
      <c r="BL36" s="664"/>
      <c r="BM36" s="929" t="s">
        <v>191</v>
      </c>
      <c r="BN36" s="664"/>
      <c r="BO36" s="664"/>
      <c r="BP36" s="664"/>
      <c r="BQ36" s="664"/>
      <c r="BR36" s="664"/>
      <c r="BS36" s="664"/>
      <c r="BT36" s="664"/>
      <c r="BU36" s="664"/>
      <c r="BV36" s="929" t="s">
        <v>191</v>
      </c>
      <c r="BW36" s="664"/>
      <c r="BX36" s="664"/>
      <c r="BY36" s="664"/>
      <c r="BZ36" s="664"/>
      <c r="CA36" s="664"/>
      <c r="CB36" s="664"/>
      <c r="CC36" s="664"/>
      <c r="CD36" s="664"/>
      <c r="CE36" s="929" t="s">
        <v>191</v>
      </c>
      <c r="CF36" s="664"/>
      <c r="CG36" s="664"/>
      <c r="CH36" s="664"/>
      <c r="CI36" s="664"/>
      <c r="CJ36" s="664"/>
      <c r="CK36" s="664"/>
      <c r="CL36" s="664"/>
      <c r="CM36" s="664"/>
      <c r="CN36" s="929" t="s">
        <v>191</v>
      </c>
      <c r="CO36" s="664"/>
      <c r="CP36" s="664"/>
      <c r="CQ36" s="664"/>
      <c r="CR36" s="664"/>
      <c r="CS36" s="664"/>
      <c r="CT36" s="664"/>
      <c r="CU36" s="664"/>
      <c r="CV36" s="664"/>
      <c r="CW36" s="929" t="s">
        <v>191</v>
      </c>
      <c r="CX36" s="664"/>
      <c r="CY36" s="664"/>
      <c r="CZ36" s="664"/>
      <c r="DA36" s="664"/>
      <c r="DB36" s="664"/>
      <c r="DC36" s="664"/>
      <c r="DD36" s="664"/>
      <c r="DE36" s="664">
        <v>0.43</v>
      </c>
      <c r="DF36" s="929" t="s">
        <v>191</v>
      </c>
      <c r="DG36" s="664"/>
      <c r="DH36" s="664"/>
      <c r="DI36" s="664"/>
      <c r="DJ36" s="664"/>
      <c r="DK36" s="664"/>
      <c r="DL36" s="664"/>
      <c r="DM36" s="664"/>
      <c r="DN36" s="664"/>
      <c r="DO36" s="929" t="s">
        <v>191</v>
      </c>
      <c r="DP36" s="664"/>
      <c r="DQ36" s="664"/>
      <c r="DR36" s="664"/>
      <c r="DS36" s="664"/>
      <c r="DT36" s="664"/>
      <c r="DU36" s="664"/>
      <c r="DV36" s="664"/>
      <c r="DW36" s="664"/>
      <c r="DX36" s="929" t="s">
        <v>191</v>
      </c>
      <c r="DY36" s="664"/>
      <c r="DZ36" s="664"/>
      <c r="EA36" s="664"/>
      <c r="EB36" s="664"/>
      <c r="EC36" s="664"/>
      <c r="ED36" s="664"/>
      <c r="EE36" s="664"/>
      <c r="EF36" s="664"/>
      <c r="EG36" s="929" t="s">
        <v>191</v>
      </c>
      <c r="EH36" s="664"/>
      <c r="EI36" s="664"/>
      <c r="EJ36" s="664"/>
      <c r="EK36" s="664"/>
      <c r="EL36" s="664"/>
      <c r="EM36" s="664"/>
      <c r="EN36" s="664"/>
      <c r="EO36" s="664"/>
      <c r="EP36" s="929" t="s">
        <v>191</v>
      </c>
      <c r="EQ36" s="664"/>
      <c r="ER36" s="664"/>
      <c r="ES36" s="664"/>
      <c r="ET36" s="664"/>
      <c r="EU36" s="664"/>
      <c r="EV36" s="664"/>
      <c r="EW36" s="664"/>
      <c r="EX36" s="664"/>
      <c r="EY36" s="929" t="s">
        <v>191</v>
      </c>
      <c r="EZ36" s="664"/>
      <c r="FA36" s="664"/>
      <c r="FB36" s="664"/>
      <c r="FC36" s="664"/>
      <c r="FD36" s="664"/>
      <c r="FE36" s="664"/>
      <c r="FF36" s="664"/>
      <c r="FG36" s="664"/>
      <c r="FH36" s="929" t="s">
        <v>191</v>
      </c>
      <c r="FI36" s="664"/>
      <c r="FJ36" s="664"/>
      <c r="FK36" s="664"/>
      <c r="FL36" s="664"/>
      <c r="FM36" s="664"/>
      <c r="FN36" s="664"/>
      <c r="FO36" s="664"/>
      <c r="FP36" s="664"/>
      <c r="FQ36" s="929" t="s">
        <v>191</v>
      </c>
      <c r="FR36" s="664"/>
      <c r="FS36" s="664"/>
      <c r="FT36" s="664"/>
      <c r="FU36" s="664"/>
      <c r="FV36" s="664"/>
      <c r="FW36" s="664"/>
      <c r="FX36" s="664"/>
      <c r="FY36" s="664"/>
      <c r="FZ36" s="929" t="s">
        <v>191</v>
      </c>
      <c r="GA36" s="664"/>
      <c r="GB36" s="664"/>
      <c r="GC36" s="664"/>
      <c r="GD36" s="664"/>
      <c r="GE36" s="664"/>
      <c r="GF36" s="664"/>
      <c r="GG36" s="664"/>
      <c r="GH36" s="664"/>
      <c r="GI36" s="929" t="s">
        <v>191</v>
      </c>
      <c r="GJ36" s="664"/>
      <c r="GK36" s="664"/>
      <c r="GL36" s="664"/>
      <c r="GM36" s="664"/>
      <c r="GN36" s="664"/>
      <c r="GO36" s="664"/>
      <c r="GP36" s="664"/>
      <c r="GQ36" s="664"/>
      <c r="GR36" s="929" t="s">
        <v>191</v>
      </c>
      <c r="GS36" s="664"/>
      <c r="GT36" s="664"/>
      <c r="GU36" s="664"/>
      <c r="GV36" s="664"/>
      <c r="GW36" s="664"/>
      <c r="GX36" s="664"/>
      <c r="GY36" s="664"/>
      <c r="GZ36" s="664"/>
      <c r="HA36" s="929" t="s">
        <v>191</v>
      </c>
      <c r="HB36" s="664"/>
      <c r="HC36" s="664"/>
      <c r="HD36" s="664"/>
      <c r="HE36" s="664"/>
      <c r="HF36" s="664"/>
      <c r="HG36" s="664"/>
      <c r="HH36" s="664"/>
      <c r="HI36" s="664"/>
      <c r="HJ36" s="928"/>
      <c r="HK36" s="928">
        <v>0</v>
      </c>
      <c r="HL36" s="928"/>
      <c r="HM36" s="928">
        <v>0</v>
      </c>
      <c r="HN36" s="664"/>
      <c r="HO36" s="664"/>
      <c r="HP36" s="671"/>
      <c r="HQ36" s="671">
        <v>0</v>
      </c>
      <c r="HR36" s="664">
        <v>0.43</v>
      </c>
    </row>
    <row r="37" spans="1:226" x14ac:dyDescent="0.2">
      <c r="A37" s="1247" t="s">
        <v>399</v>
      </c>
      <c r="B37" s="929">
        <v>130764.7</v>
      </c>
      <c r="C37" s="664">
        <v>343408.05</v>
      </c>
      <c r="D37" s="664">
        <v>-103327.92</v>
      </c>
      <c r="E37" s="664">
        <v>167969.39</v>
      </c>
      <c r="F37" s="664">
        <v>-6147</v>
      </c>
      <c r="G37" s="664">
        <v>44395.26</v>
      </c>
      <c r="H37" s="664">
        <v>-242573.61</v>
      </c>
      <c r="I37" s="664">
        <v>486649.57</v>
      </c>
      <c r="J37" s="664">
        <v>190344</v>
      </c>
      <c r="K37" s="929"/>
      <c r="L37" s="664"/>
      <c r="M37" s="664"/>
      <c r="N37" s="664"/>
      <c r="O37" s="664"/>
      <c r="P37" s="664"/>
      <c r="Q37" s="664"/>
      <c r="R37" s="664"/>
      <c r="S37" s="664"/>
      <c r="T37" s="929"/>
      <c r="U37" s="664"/>
      <c r="V37" s="664"/>
      <c r="W37" s="664"/>
      <c r="X37" s="664"/>
      <c r="Y37" s="664"/>
      <c r="Z37" s="664"/>
      <c r="AA37" s="664"/>
      <c r="AB37" s="664">
        <v>58934</v>
      </c>
      <c r="AC37" s="929"/>
      <c r="AD37" s="664"/>
      <c r="AE37" s="664"/>
      <c r="AF37" s="664"/>
      <c r="AG37" s="664"/>
      <c r="AH37" s="664"/>
      <c r="AI37" s="664"/>
      <c r="AJ37" s="664"/>
      <c r="AK37" s="664">
        <v>346073</v>
      </c>
      <c r="AL37" s="929">
        <v>-311246.03999999998</v>
      </c>
      <c r="AM37" s="664">
        <v>35724.769999999997</v>
      </c>
      <c r="AN37" s="664">
        <v>-249125.07</v>
      </c>
      <c r="AO37" s="664">
        <v>124606.76</v>
      </c>
      <c r="AP37" s="664">
        <v>-9933.36</v>
      </c>
      <c r="AQ37" s="664">
        <v>153506.81</v>
      </c>
      <c r="AR37" s="664">
        <v>-368057.67</v>
      </c>
      <c r="AS37" s="664">
        <v>873767.65</v>
      </c>
      <c r="AT37" s="664">
        <v>460996.86</v>
      </c>
      <c r="AU37" s="929"/>
      <c r="AV37" s="664"/>
      <c r="AW37" s="664"/>
      <c r="AX37" s="664"/>
      <c r="AY37" s="664"/>
      <c r="AZ37" s="664"/>
      <c r="BA37" s="664"/>
      <c r="BB37" s="664"/>
      <c r="BC37" s="664"/>
      <c r="BD37" s="929"/>
      <c r="BE37" s="664"/>
      <c r="BF37" s="664"/>
      <c r="BG37" s="664"/>
      <c r="BH37" s="664"/>
      <c r="BI37" s="664"/>
      <c r="BJ37" s="664"/>
      <c r="BK37" s="664"/>
      <c r="BL37" s="664">
        <v>134398.57999999999</v>
      </c>
      <c r="BM37" s="929"/>
      <c r="BN37" s="664"/>
      <c r="BO37" s="664"/>
      <c r="BP37" s="664"/>
      <c r="BQ37" s="664"/>
      <c r="BR37" s="664">
        <v>22960.37</v>
      </c>
      <c r="BS37" s="664"/>
      <c r="BT37" s="664"/>
      <c r="BU37" s="664"/>
      <c r="BV37" s="929"/>
      <c r="BW37" s="664"/>
      <c r="BX37" s="664"/>
      <c r="BY37" s="664"/>
      <c r="BZ37" s="664"/>
      <c r="CA37" s="664"/>
      <c r="CB37" s="664"/>
      <c r="CC37" s="664"/>
      <c r="CD37" s="664"/>
      <c r="CE37" s="929"/>
      <c r="CF37" s="664"/>
      <c r="CG37" s="664"/>
      <c r="CH37" s="664"/>
      <c r="CI37" s="664"/>
      <c r="CJ37" s="664"/>
      <c r="CK37" s="664"/>
      <c r="CL37" s="664">
        <v>144.49</v>
      </c>
      <c r="CM37" s="664">
        <v>0</v>
      </c>
      <c r="CN37" s="929">
        <v>587428.18999999994</v>
      </c>
      <c r="CO37" s="664">
        <v>940445.27</v>
      </c>
      <c r="CP37" s="664">
        <v>61365.85</v>
      </c>
      <c r="CQ37" s="664">
        <v>805264.14</v>
      </c>
      <c r="CR37" s="664">
        <v>379172.98</v>
      </c>
      <c r="CS37" s="664">
        <v>592306.19999999995</v>
      </c>
      <c r="CT37" s="664">
        <v>-967706.34</v>
      </c>
      <c r="CU37" s="664">
        <v>2011933.46</v>
      </c>
      <c r="CV37" s="664">
        <v>555546.06000000006</v>
      </c>
      <c r="CW37" s="929">
        <v>287684.72000000003</v>
      </c>
      <c r="CX37" s="664">
        <v>1334015.78</v>
      </c>
      <c r="CY37" s="664">
        <v>-48723.6</v>
      </c>
      <c r="CZ37" s="664">
        <v>1194618.3500000001</v>
      </c>
      <c r="DA37" s="664">
        <v>837588.47999999998</v>
      </c>
      <c r="DB37" s="664">
        <v>1138749.68</v>
      </c>
      <c r="DC37" s="664">
        <v>-1566310.02</v>
      </c>
      <c r="DD37" s="664">
        <v>3973364.4</v>
      </c>
      <c r="DE37" s="664">
        <v>1277101.25</v>
      </c>
      <c r="DF37" s="929">
        <v>64455.829299999998</v>
      </c>
      <c r="DG37" s="664">
        <v>63098.600599999998</v>
      </c>
      <c r="DH37" s="664">
        <v>-32869.585200000001</v>
      </c>
      <c r="DI37" s="664">
        <v>23616.1967</v>
      </c>
      <c r="DJ37" s="664">
        <v>33075.045400000003</v>
      </c>
      <c r="DK37" s="664">
        <v>57948.051399999997</v>
      </c>
      <c r="DL37" s="664">
        <v>-34858.4859</v>
      </c>
      <c r="DM37" s="664">
        <v>184521.56</v>
      </c>
      <c r="DN37" s="664">
        <v>117068.06</v>
      </c>
      <c r="DO37" s="929">
        <v>10059.41</v>
      </c>
      <c r="DP37" s="664">
        <v>160549.73000000001</v>
      </c>
      <c r="DQ37" s="664">
        <v>-6825.6195699999998</v>
      </c>
      <c r="DR37" s="664">
        <v>190427.27588999999</v>
      </c>
      <c r="DS37" s="664">
        <v>108766.83</v>
      </c>
      <c r="DT37" s="664">
        <v>129266.65</v>
      </c>
      <c r="DU37" s="664">
        <v>-59209.53</v>
      </c>
      <c r="DV37" s="664">
        <v>602586.77</v>
      </c>
      <c r="DW37" s="664">
        <v>327743</v>
      </c>
      <c r="DX37" s="929">
        <v>-2585044.14</v>
      </c>
      <c r="DY37" s="664">
        <v>-771693.56</v>
      </c>
      <c r="DZ37" s="664">
        <v>-1111281.3799999999</v>
      </c>
      <c r="EA37" s="664">
        <v>152869.1</v>
      </c>
      <c r="EB37" s="664">
        <v>-959201.46</v>
      </c>
      <c r="EC37" s="664">
        <v>-931228.14</v>
      </c>
      <c r="ED37" s="664">
        <v>-911033.96</v>
      </c>
      <c r="EE37" s="664">
        <v>43431</v>
      </c>
      <c r="EF37" s="664">
        <v>-904613.08</v>
      </c>
      <c r="EG37" s="929">
        <v>6595.26</v>
      </c>
      <c r="EH37" s="664"/>
      <c r="EI37" s="664"/>
      <c r="EJ37" s="664"/>
      <c r="EK37" s="664"/>
      <c r="EL37" s="664"/>
      <c r="EM37" s="664"/>
      <c r="EN37" s="664">
        <v>804926.97</v>
      </c>
      <c r="EO37" s="664">
        <v>393317.42</v>
      </c>
      <c r="EP37" s="929"/>
      <c r="EQ37" s="664"/>
      <c r="ER37" s="664"/>
      <c r="ES37" s="664"/>
      <c r="ET37" s="664"/>
      <c r="EU37" s="664"/>
      <c r="EV37" s="664"/>
      <c r="EW37" s="664"/>
      <c r="EX37" s="664">
        <v>81904</v>
      </c>
      <c r="EY37" s="929"/>
      <c r="EZ37" s="664"/>
      <c r="FA37" s="664"/>
      <c r="FB37" s="664"/>
      <c r="FC37" s="664"/>
      <c r="FD37" s="664"/>
      <c r="FE37" s="664"/>
      <c r="FF37" s="664"/>
      <c r="FG37" s="664"/>
      <c r="FH37" s="929"/>
      <c r="FI37" s="664"/>
      <c r="FJ37" s="664"/>
      <c r="FK37" s="664"/>
      <c r="FL37" s="664"/>
      <c r="FM37" s="664"/>
      <c r="FN37" s="664"/>
      <c r="FO37" s="664"/>
      <c r="FP37" s="664">
        <v>63523</v>
      </c>
      <c r="FQ37" s="929"/>
      <c r="FR37" s="664">
        <v>-6324.68</v>
      </c>
      <c r="FS37" s="664">
        <v>-8270.11</v>
      </c>
      <c r="FT37" s="664">
        <v>-4347.54</v>
      </c>
      <c r="FU37" s="664">
        <v>-2812.15</v>
      </c>
      <c r="FV37" s="664">
        <v>-831.76</v>
      </c>
      <c r="FW37" s="664">
        <v>-3401.65</v>
      </c>
      <c r="FX37" s="664">
        <v>2526.77</v>
      </c>
      <c r="FY37" s="664">
        <v>-1383</v>
      </c>
      <c r="FZ37" s="929"/>
      <c r="GA37" s="664">
        <v>538118.63</v>
      </c>
      <c r="GB37" s="664">
        <v>123154.26</v>
      </c>
      <c r="GC37" s="664">
        <v>827706.48</v>
      </c>
      <c r="GD37" s="664">
        <v>1001749.15</v>
      </c>
      <c r="GE37" s="664">
        <v>1308914.47</v>
      </c>
      <c r="GF37" s="664">
        <v>768751.33</v>
      </c>
      <c r="GG37" s="664">
        <v>3576335.43</v>
      </c>
      <c r="GH37" s="664">
        <v>2524945.44</v>
      </c>
      <c r="GI37" s="929"/>
      <c r="GJ37" s="664"/>
      <c r="GK37" s="664"/>
      <c r="GL37" s="664"/>
      <c r="GM37" s="664"/>
      <c r="GN37" s="664"/>
      <c r="GO37" s="664"/>
      <c r="GP37" s="664"/>
      <c r="GQ37" s="664">
        <v>-3272.49</v>
      </c>
      <c r="GR37" s="929">
        <v>42384.43</v>
      </c>
      <c r="GS37" s="664">
        <v>45750.3</v>
      </c>
      <c r="GT37" s="664">
        <v>-42547.05</v>
      </c>
      <c r="GU37" s="664">
        <v>-16968.759999999998</v>
      </c>
      <c r="GV37" s="664">
        <v>-16009.14</v>
      </c>
      <c r="GW37" s="664">
        <v>5798.37</v>
      </c>
      <c r="GX37" s="664">
        <v>-51306.559999999998</v>
      </c>
      <c r="GY37" s="664">
        <v>50906.89</v>
      </c>
      <c r="GZ37" s="664">
        <v>7953.94</v>
      </c>
      <c r="HA37" s="929">
        <v>-14621.6</v>
      </c>
      <c r="HB37" s="664">
        <v>70334.740000000005</v>
      </c>
      <c r="HC37" s="664">
        <v>-203345.31</v>
      </c>
      <c r="HD37" s="664">
        <v>42733.120000000003</v>
      </c>
      <c r="HE37" s="664">
        <v>76141.84</v>
      </c>
      <c r="HF37" s="664">
        <v>130191.52</v>
      </c>
      <c r="HG37" s="664">
        <v>-104516.77</v>
      </c>
      <c r="HH37" s="664">
        <v>693216.69</v>
      </c>
      <c r="HI37" s="664">
        <v>361840.15</v>
      </c>
      <c r="HJ37" s="928">
        <v>-1781539.2407000002</v>
      </c>
      <c r="HK37" s="928">
        <v>2753427.6305999998</v>
      </c>
      <c r="HL37" s="928">
        <v>-1621795.53477</v>
      </c>
      <c r="HM37" s="928">
        <v>3508494.5125900009</v>
      </c>
      <c r="HN37" s="664">
        <v>1442391.2154000003</v>
      </c>
      <c r="HO37" s="664">
        <v>2651977.4813999999</v>
      </c>
      <c r="HP37" s="671">
        <v>-3540223.2659</v>
      </c>
      <c r="HQ37" s="671">
        <v>13304311.65</v>
      </c>
      <c r="HR37" s="664">
        <v>5992420.1900000004</v>
      </c>
    </row>
    <row r="38" spans="1:226" x14ac:dyDescent="0.2">
      <c r="A38" s="1247" t="s">
        <v>400</v>
      </c>
      <c r="B38" s="929"/>
      <c r="C38" s="664">
        <v>42242.16</v>
      </c>
      <c r="D38" s="664">
        <v>-4518.76</v>
      </c>
      <c r="E38" s="664">
        <v>-21472.720000000001</v>
      </c>
      <c r="F38" s="664">
        <v>-9834.1200000000008</v>
      </c>
      <c r="G38" s="664">
        <v>-786.81</v>
      </c>
      <c r="H38" s="664">
        <v>8668.2199999999993</v>
      </c>
      <c r="I38" s="664">
        <v>27590.16</v>
      </c>
      <c r="J38" s="664">
        <v>28940</v>
      </c>
      <c r="K38" s="929"/>
      <c r="L38" s="664"/>
      <c r="M38" s="664"/>
      <c r="N38" s="664"/>
      <c r="O38" s="664"/>
      <c r="P38" s="664"/>
      <c r="Q38" s="664"/>
      <c r="R38" s="664"/>
      <c r="S38" s="664"/>
      <c r="T38" s="929"/>
      <c r="U38" s="664"/>
      <c r="V38" s="664"/>
      <c r="W38" s="664"/>
      <c r="X38" s="664"/>
      <c r="Y38" s="664"/>
      <c r="Z38" s="664"/>
      <c r="AA38" s="664"/>
      <c r="AB38" s="664">
        <v>3264</v>
      </c>
      <c r="AC38" s="929"/>
      <c r="AD38" s="664"/>
      <c r="AE38" s="664">
        <v>-4815.5444399999997</v>
      </c>
      <c r="AF38" s="664">
        <v>-8629.4367999999995</v>
      </c>
      <c r="AG38" s="664">
        <v>-6512.81</v>
      </c>
      <c r="AH38" s="664">
        <v>-1460.61</v>
      </c>
      <c r="AI38" s="664">
        <v>-1452.03</v>
      </c>
      <c r="AJ38" s="664">
        <v>4172.41</v>
      </c>
      <c r="AK38" s="664">
        <v>-1465</v>
      </c>
      <c r="AL38" s="929"/>
      <c r="AM38" s="664">
        <v>13892.13</v>
      </c>
      <c r="AN38" s="664">
        <v>1461.09032</v>
      </c>
      <c r="AO38" s="664">
        <v>16740.402010000002</v>
      </c>
      <c r="AP38" s="664">
        <v>5639.32</v>
      </c>
      <c r="AQ38" s="664">
        <v>32332.82</v>
      </c>
      <c r="AR38" s="664">
        <v>28450.13</v>
      </c>
      <c r="AS38" s="664">
        <v>55904.9</v>
      </c>
      <c r="AT38" s="664">
        <v>5166.38</v>
      </c>
      <c r="AU38" s="929"/>
      <c r="AV38" s="664"/>
      <c r="AW38" s="664"/>
      <c r="AX38" s="664"/>
      <c r="AY38" s="664"/>
      <c r="AZ38" s="664"/>
      <c r="BA38" s="664"/>
      <c r="BB38" s="664"/>
      <c r="BC38" s="664"/>
      <c r="BD38" s="929"/>
      <c r="BE38" s="664"/>
      <c r="BF38" s="664"/>
      <c r="BG38" s="664"/>
      <c r="BH38" s="664"/>
      <c r="BI38" s="664"/>
      <c r="BJ38" s="664"/>
      <c r="BK38" s="664"/>
      <c r="BL38" s="664">
        <v>-5552.99</v>
      </c>
      <c r="BM38" s="929"/>
      <c r="BN38" s="664"/>
      <c r="BO38" s="664"/>
      <c r="BP38" s="664"/>
      <c r="BQ38" s="664"/>
      <c r="BR38" s="664">
        <v>2924.25</v>
      </c>
      <c r="BS38" s="664"/>
      <c r="BT38" s="664"/>
      <c r="BU38" s="664"/>
      <c r="BV38" s="929"/>
      <c r="BW38" s="664"/>
      <c r="BX38" s="664"/>
      <c r="BY38" s="664"/>
      <c r="BZ38" s="664"/>
      <c r="CA38" s="664"/>
      <c r="CB38" s="664"/>
      <c r="CC38" s="664"/>
      <c r="CD38" s="664"/>
      <c r="CE38" s="929"/>
      <c r="CF38" s="664"/>
      <c r="CG38" s="664"/>
      <c r="CH38" s="664"/>
      <c r="CI38" s="664"/>
      <c r="CJ38" s="664"/>
      <c r="CK38" s="664"/>
      <c r="CL38" s="664"/>
      <c r="CM38" s="664"/>
      <c r="CN38" s="929"/>
      <c r="CO38" s="664">
        <v>130851.85</v>
      </c>
      <c r="CP38" s="664">
        <v>19301.602920000001</v>
      </c>
      <c r="CQ38" s="664">
        <v>2082.3966999999998</v>
      </c>
      <c r="CR38" s="664">
        <v>-40681.760000000002</v>
      </c>
      <c r="CS38" s="664">
        <v>26895.95</v>
      </c>
      <c r="CT38" s="664">
        <v>48172.43</v>
      </c>
      <c r="CU38" s="664">
        <v>45808.44</v>
      </c>
      <c r="CV38" s="664">
        <v>30658.79</v>
      </c>
      <c r="CW38" s="929"/>
      <c r="CX38" s="664">
        <v>116967.86</v>
      </c>
      <c r="CY38" s="664">
        <v>100668.46978</v>
      </c>
      <c r="CZ38" s="664">
        <v>63662.644229999998</v>
      </c>
      <c r="DA38" s="664">
        <v>124775.2</v>
      </c>
      <c r="DB38" s="664">
        <v>205644.04</v>
      </c>
      <c r="DC38" s="664">
        <v>180297.47</v>
      </c>
      <c r="DD38" s="664">
        <v>173052.24</v>
      </c>
      <c r="DE38" s="664">
        <v>-45385.35</v>
      </c>
      <c r="DF38" s="929"/>
      <c r="DG38" s="664">
        <v>15507.6569</v>
      </c>
      <c r="DH38" s="664">
        <v>1445.1550311000001</v>
      </c>
      <c r="DI38" s="664">
        <v>-2904.1532000000002</v>
      </c>
      <c r="DJ38" s="664">
        <v>-10372.9118</v>
      </c>
      <c r="DK38" s="664">
        <v>-1471.9571000000001</v>
      </c>
      <c r="DL38" s="664">
        <v>5843.9318999999996</v>
      </c>
      <c r="DM38" s="664">
        <v>10436.27</v>
      </c>
      <c r="DN38" s="664">
        <v>10129.86</v>
      </c>
      <c r="DO38" s="929"/>
      <c r="DP38" s="664"/>
      <c r="DQ38" s="664"/>
      <c r="DR38" s="664"/>
      <c r="DS38" s="664"/>
      <c r="DT38" s="664"/>
      <c r="DU38" s="664"/>
      <c r="DV38" s="664"/>
      <c r="DW38" s="664">
        <v>4309</v>
      </c>
      <c r="DX38" s="929"/>
      <c r="DY38" s="664"/>
      <c r="DZ38" s="664">
        <v>6.66</v>
      </c>
      <c r="EA38" s="664">
        <v>107.02</v>
      </c>
      <c r="EB38" s="664">
        <v>158.63</v>
      </c>
      <c r="EC38" s="664">
        <v>600.6</v>
      </c>
      <c r="ED38" s="664">
        <v>350.40999999999997</v>
      </c>
      <c r="EE38" s="664">
        <v>856.68000000000006</v>
      </c>
      <c r="EF38" s="664">
        <v>3526.95</v>
      </c>
      <c r="EG38" s="929"/>
      <c r="EH38" s="664">
        <v>13337.09</v>
      </c>
      <c r="EI38" s="664">
        <v>17907.439999999999</v>
      </c>
      <c r="EJ38" s="664">
        <v>19808.22798</v>
      </c>
      <c r="EK38" s="664">
        <v>33553.94</v>
      </c>
      <c r="EL38" s="664">
        <v>23792</v>
      </c>
      <c r="EM38" s="664">
        <v>55498.92</v>
      </c>
      <c r="EN38" s="664">
        <v>116019.01</v>
      </c>
      <c r="EO38" s="664">
        <v>113638.45</v>
      </c>
      <c r="EP38" s="929"/>
      <c r="EQ38" s="664"/>
      <c r="ER38" s="664"/>
      <c r="ES38" s="664"/>
      <c r="ET38" s="664"/>
      <c r="EU38" s="664"/>
      <c r="EV38" s="664"/>
      <c r="EW38" s="664"/>
      <c r="EX38" s="664">
        <v>29960</v>
      </c>
      <c r="EY38" s="929"/>
      <c r="EZ38" s="664"/>
      <c r="FA38" s="664"/>
      <c r="FB38" s="664"/>
      <c r="FC38" s="664"/>
      <c r="FD38" s="664"/>
      <c r="FE38" s="664"/>
      <c r="FF38" s="664"/>
      <c r="FG38" s="664"/>
      <c r="FH38" s="929"/>
      <c r="FI38" s="664"/>
      <c r="FJ38" s="664"/>
      <c r="FK38" s="664"/>
      <c r="FL38" s="664"/>
      <c r="FM38" s="664"/>
      <c r="FN38" s="664"/>
      <c r="FO38" s="664"/>
      <c r="FP38" s="664">
        <v>19126</v>
      </c>
      <c r="FQ38" s="929"/>
      <c r="FR38" s="664"/>
      <c r="FS38" s="664"/>
      <c r="FT38" s="664"/>
      <c r="FU38" s="664"/>
      <c r="FV38" s="664"/>
      <c r="FW38" s="664"/>
      <c r="FX38" s="664"/>
      <c r="FY38" s="664"/>
      <c r="FZ38" s="929"/>
      <c r="GA38" s="664">
        <v>83819.710000000006</v>
      </c>
      <c r="GB38" s="664">
        <v>2716.1666700000001</v>
      </c>
      <c r="GC38" s="664">
        <v>37553.7192</v>
      </c>
      <c r="GD38" s="664">
        <v>47528.97</v>
      </c>
      <c r="GE38" s="664">
        <v>114542.96</v>
      </c>
      <c r="GF38" s="664">
        <v>168122.09</v>
      </c>
      <c r="GG38" s="664">
        <v>189983.76</v>
      </c>
      <c r="GH38" s="664">
        <v>122066.6</v>
      </c>
      <c r="GI38" s="929"/>
      <c r="GJ38" s="664"/>
      <c r="GK38" s="664"/>
      <c r="GL38" s="664"/>
      <c r="GM38" s="664"/>
      <c r="GN38" s="664"/>
      <c r="GO38" s="664"/>
      <c r="GP38" s="664"/>
      <c r="GQ38" s="664">
        <v>206.33</v>
      </c>
      <c r="GR38" s="929"/>
      <c r="GS38" s="664">
        <v>16262.84</v>
      </c>
      <c r="GT38" s="664">
        <v>5836.94</v>
      </c>
      <c r="GU38" s="664">
        <v>-2122.66</v>
      </c>
      <c r="GV38" s="664">
        <v>-1564.47</v>
      </c>
      <c r="GW38" s="664">
        <v>-6970.02</v>
      </c>
      <c r="GX38" s="664">
        <v>-14283.71</v>
      </c>
      <c r="GY38" s="664">
        <v>2793.25</v>
      </c>
      <c r="GZ38" s="664">
        <v>6162.45</v>
      </c>
      <c r="HA38" s="929"/>
      <c r="HB38" s="664"/>
      <c r="HC38" s="664"/>
      <c r="HD38" s="664"/>
      <c r="HE38" s="664"/>
      <c r="HF38" s="664"/>
      <c r="HG38" s="664"/>
      <c r="HH38" s="664"/>
      <c r="HI38" s="664"/>
      <c r="HJ38" s="928"/>
      <c r="HK38" s="928">
        <v>432881.29690000007</v>
      </c>
      <c r="HL38" s="928">
        <v>140009.22028110002</v>
      </c>
      <c r="HM38" s="928">
        <v>104825.44011999998</v>
      </c>
      <c r="HN38" s="664">
        <v>142689.98819999999</v>
      </c>
      <c r="HO38" s="664">
        <v>396043.22289999999</v>
      </c>
      <c r="HP38" s="671">
        <v>479667.86189999996</v>
      </c>
      <c r="HQ38" s="671">
        <v>626617.12000000011</v>
      </c>
      <c r="HR38" s="664">
        <v>324751.47000000003</v>
      </c>
    </row>
    <row r="39" spans="1:226" x14ac:dyDescent="0.2">
      <c r="A39" s="1251" t="s">
        <v>712</v>
      </c>
      <c r="B39" s="1274">
        <v>577843.83000000007</v>
      </c>
      <c r="C39" s="668">
        <v>907875.28999999992</v>
      </c>
      <c r="D39" s="668">
        <v>484817.07</v>
      </c>
      <c r="E39" s="668">
        <v>861454.03999999992</v>
      </c>
      <c r="F39" s="668">
        <v>740776.29999999993</v>
      </c>
      <c r="G39" s="668">
        <v>872668.28</v>
      </c>
      <c r="H39" s="668">
        <v>632615.66999999993</v>
      </c>
      <c r="I39" s="668">
        <v>1529553.7899999998</v>
      </c>
      <c r="J39" s="664">
        <v>1471145</v>
      </c>
      <c r="K39" s="1274">
        <v>41326.409999999996</v>
      </c>
      <c r="L39" s="668">
        <v>56230.029999999992</v>
      </c>
      <c r="M39" s="668">
        <v>36049.032509999997</v>
      </c>
      <c r="N39" s="668">
        <v>51815.389529999993</v>
      </c>
      <c r="O39" s="668">
        <v>50445.609999999993</v>
      </c>
      <c r="P39" s="668">
        <v>56543.43</v>
      </c>
      <c r="Q39" s="668">
        <v>38748.769999999997</v>
      </c>
      <c r="R39" s="668">
        <v>84937.3897</v>
      </c>
      <c r="S39" s="668">
        <v>84675.82</v>
      </c>
      <c r="T39" s="1274">
        <v>82479.899999999994</v>
      </c>
      <c r="U39" s="668">
        <v>114088.63999999998</v>
      </c>
      <c r="V39" s="668">
        <v>108318.44192</v>
      </c>
      <c r="W39" s="668">
        <v>173771.96063000002</v>
      </c>
      <c r="X39" s="668">
        <v>179209.85</v>
      </c>
      <c r="Y39" s="668">
        <v>201649.40000000002</v>
      </c>
      <c r="Z39" s="668">
        <v>150695.21</v>
      </c>
      <c r="AA39" s="668">
        <v>297932.85000000003</v>
      </c>
      <c r="AB39" s="668">
        <v>287673</v>
      </c>
      <c r="AC39" s="1274">
        <v>214233.84</v>
      </c>
      <c r="AD39" s="668">
        <v>274845.84000000003</v>
      </c>
      <c r="AE39" s="668">
        <v>129325.16818999997</v>
      </c>
      <c r="AF39" s="668">
        <v>207256.62570999999</v>
      </c>
      <c r="AG39" s="668">
        <v>166803.13999999998</v>
      </c>
      <c r="AH39" s="668">
        <v>162100.95000000001</v>
      </c>
      <c r="AI39" s="668">
        <v>84997.48</v>
      </c>
      <c r="AJ39" s="668">
        <v>256057.26000000004</v>
      </c>
      <c r="AK39" s="668">
        <v>215121</v>
      </c>
      <c r="AL39" s="1274">
        <v>830944.17999999993</v>
      </c>
      <c r="AM39" s="668">
        <v>1163116.02</v>
      </c>
      <c r="AN39" s="668">
        <v>486171.0773</v>
      </c>
      <c r="AO39" s="668">
        <v>983085.36922999995</v>
      </c>
      <c r="AP39" s="668">
        <v>985431.13</v>
      </c>
      <c r="AQ39" s="668">
        <v>1010566.3999999998</v>
      </c>
      <c r="AR39" s="668">
        <v>658040.19000000006</v>
      </c>
      <c r="AS39" s="668">
        <v>2092264.3229299998</v>
      </c>
      <c r="AT39" s="668">
        <v>1996670.46</v>
      </c>
      <c r="AU39" s="1274">
        <v>76996.060000000012</v>
      </c>
      <c r="AV39" s="668">
        <v>120926.33</v>
      </c>
      <c r="AW39" s="668">
        <v>68129.932749999993</v>
      </c>
      <c r="AX39" s="668">
        <v>124241.85030999999</v>
      </c>
      <c r="AY39" s="668">
        <v>134223.75000000003</v>
      </c>
      <c r="AZ39" s="668">
        <v>164128.94</v>
      </c>
      <c r="BA39" s="668">
        <v>165438.03</v>
      </c>
      <c r="BB39" s="668">
        <v>259240.37</v>
      </c>
      <c r="BC39" s="668">
        <v>271162.55</v>
      </c>
      <c r="BD39" s="1274">
        <v>235279.7</v>
      </c>
      <c r="BE39" s="668">
        <v>307332.19</v>
      </c>
      <c r="BF39" s="668">
        <v>153176.00451</v>
      </c>
      <c r="BG39" s="668">
        <v>329821.74624999997</v>
      </c>
      <c r="BH39" s="668">
        <v>309551.41000000003</v>
      </c>
      <c r="BI39" s="668">
        <v>358912.45999999996</v>
      </c>
      <c r="BJ39" s="668">
        <v>204130.97999999998</v>
      </c>
      <c r="BK39" s="668">
        <v>790742.28</v>
      </c>
      <c r="BL39" s="668">
        <v>728372.24</v>
      </c>
      <c r="BM39" s="1274">
        <v>6631.7599999999993</v>
      </c>
      <c r="BN39" s="668">
        <v>14720.99</v>
      </c>
      <c r="BO39" s="668">
        <v>27384.934693300002</v>
      </c>
      <c r="BP39" s="668">
        <v>46929.103615900007</v>
      </c>
      <c r="BQ39" s="668">
        <v>56894.170000000006</v>
      </c>
      <c r="BR39" s="668">
        <v>78099.959999999992</v>
      </c>
      <c r="BS39" s="668">
        <v>69616.44</v>
      </c>
      <c r="BT39" s="668">
        <v>143158.39000000001</v>
      </c>
      <c r="BU39" s="668">
        <v>152322.06</v>
      </c>
      <c r="BV39" s="1274">
        <v>186735.73</v>
      </c>
      <c r="BW39" s="668">
        <v>244663.45</v>
      </c>
      <c r="BX39" s="668">
        <v>169510.50583000001</v>
      </c>
      <c r="BY39" s="668">
        <v>252826.78245000003</v>
      </c>
      <c r="BZ39" s="668">
        <v>252226.02000000002</v>
      </c>
      <c r="CA39" s="668">
        <v>283862.39999999997</v>
      </c>
      <c r="CB39" s="668">
        <v>280224.08999999997</v>
      </c>
      <c r="CC39" s="668">
        <v>400600.33999999997</v>
      </c>
      <c r="CD39" s="668">
        <v>419070.19000000006</v>
      </c>
      <c r="CE39" s="1274">
        <v>62254.55</v>
      </c>
      <c r="CF39" s="668">
        <v>68858.599999999991</v>
      </c>
      <c r="CG39" s="668">
        <v>45071.103159400001</v>
      </c>
      <c r="CH39" s="668">
        <v>64906.331712899999</v>
      </c>
      <c r="CI39" s="668">
        <v>76230.819999999992</v>
      </c>
      <c r="CJ39" s="668">
        <v>91416.41</v>
      </c>
      <c r="CK39" s="668">
        <v>102026.17000000001</v>
      </c>
      <c r="CL39" s="668">
        <v>126372.8</v>
      </c>
      <c r="CM39" s="668">
        <v>140871.11000000002</v>
      </c>
      <c r="CN39" s="1274">
        <v>1475322.06</v>
      </c>
      <c r="CO39" s="668">
        <v>2388629.7400000002</v>
      </c>
      <c r="CP39" s="668">
        <v>1417010.06932</v>
      </c>
      <c r="CQ39" s="668">
        <v>2605514.2569599999</v>
      </c>
      <c r="CR39" s="668">
        <v>2643367.37</v>
      </c>
      <c r="CS39" s="668">
        <v>3149637.12</v>
      </c>
      <c r="CT39" s="668">
        <v>2146223.9500000007</v>
      </c>
      <c r="CU39" s="668">
        <v>6340439.7000000011</v>
      </c>
      <c r="CV39" s="668">
        <v>5654527.7299999995</v>
      </c>
      <c r="CW39" s="1274">
        <v>1774507.39</v>
      </c>
      <c r="CX39" s="668">
        <v>3021346.53</v>
      </c>
      <c r="CY39" s="668">
        <v>1594290.4973200001</v>
      </c>
      <c r="CZ39" s="668">
        <v>3249542.9872900001</v>
      </c>
      <c r="DA39" s="668">
        <v>3272828.2800000003</v>
      </c>
      <c r="DB39" s="668">
        <v>3526211.8899999997</v>
      </c>
      <c r="DC39" s="668">
        <v>1431966.5399999998</v>
      </c>
      <c r="DD39" s="668">
        <v>7696499.5</v>
      </c>
      <c r="DE39" s="668">
        <v>5514259.2800000003</v>
      </c>
      <c r="DF39" s="1274">
        <v>242452.10249999998</v>
      </c>
      <c r="DG39" s="668">
        <v>285950.48430000001</v>
      </c>
      <c r="DH39" s="668">
        <v>215578.4669921</v>
      </c>
      <c r="DI39" s="668">
        <v>290439.79276419996</v>
      </c>
      <c r="DJ39" s="668">
        <v>271755.97690000001</v>
      </c>
      <c r="DK39" s="668">
        <v>373825.86549999996</v>
      </c>
      <c r="DL39" s="668">
        <v>277157.74920000002</v>
      </c>
      <c r="DM39" s="668">
        <v>557580.69999999995</v>
      </c>
      <c r="DN39" s="668">
        <v>588940.09</v>
      </c>
      <c r="DO39" s="1274">
        <v>278626.24999999994</v>
      </c>
      <c r="DP39" s="668">
        <v>451783.95000000007</v>
      </c>
      <c r="DQ39" s="668">
        <v>316012.51200000005</v>
      </c>
      <c r="DR39" s="668">
        <v>593245.81728999992</v>
      </c>
      <c r="DS39" s="668">
        <v>637975.74999999988</v>
      </c>
      <c r="DT39" s="668">
        <v>787453.06</v>
      </c>
      <c r="DU39" s="668">
        <v>770010.73</v>
      </c>
      <c r="DV39" s="668">
        <v>1464859.27</v>
      </c>
      <c r="DW39" s="668">
        <v>1454092</v>
      </c>
      <c r="DX39" s="1274">
        <v>33344108.159999996</v>
      </c>
      <c r="DY39" s="668">
        <v>36319547.199999996</v>
      </c>
      <c r="DZ39" s="668">
        <v>37708768.409999996</v>
      </c>
      <c r="EA39" s="668">
        <v>43380148.300000004</v>
      </c>
      <c r="EB39" s="668">
        <v>45880488.710000001</v>
      </c>
      <c r="EC39" s="668">
        <v>49477733.480000004</v>
      </c>
      <c r="ED39" s="668">
        <v>54040165.559999995</v>
      </c>
      <c r="EE39" s="668">
        <v>60907947.210000001</v>
      </c>
      <c r="EF39" s="668">
        <v>65474251.280000001</v>
      </c>
      <c r="EG39" s="1274">
        <v>684034.27</v>
      </c>
      <c r="EH39" s="668">
        <v>960274.3</v>
      </c>
      <c r="EI39" s="668">
        <v>783522.54081999999</v>
      </c>
      <c r="EJ39" s="668">
        <v>1164681.7631699999</v>
      </c>
      <c r="EK39" s="668">
        <v>1285091.4099999999</v>
      </c>
      <c r="EL39" s="668">
        <v>1545437.51</v>
      </c>
      <c r="EM39" s="668">
        <v>1326159.7999999998</v>
      </c>
      <c r="EN39" s="668">
        <v>2662344.3899999997</v>
      </c>
      <c r="EO39" s="668">
        <v>2573536.9900000002</v>
      </c>
      <c r="EP39" s="1274">
        <v>250838.57</v>
      </c>
      <c r="EQ39" s="668">
        <v>347529.30000000005</v>
      </c>
      <c r="ER39" s="668">
        <v>201275.19694999998</v>
      </c>
      <c r="ES39" s="668">
        <v>366918.51624000003</v>
      </c>
      <c r="ET39" s="668">
        <v>404801.44999999995</v>
      </c>
      <c r="EU39" s="668">
        <v>487050.44</v>
      </c>
      <c r="EV39" s="668">
        <v>428450.23000000004</v>
      </c>
      <c r="EW39" s="668">
        <v>780072.45000000007</v>
      </c>
      <c r="EX39" s="668">
        <v>829503</v>
      </c>
      <c r="EY39" s="1274">
        <v>16998.510000000002</v>
      </c>
      <c r="EZ39" s="668">
        <v>50777.98</v>
      </c>
      <c r="FA39" s="668">
        <v>59012.077880000004</v>
      </c>
      <c r="FB39" s="668">
        <v>79381.872950000004</v>
      </c>
      <c r="FC39" s="668">
        <v>108168.56</v>
      </c>
      <c r="FD39" s="668">
        <v>118307.01</v>
      </c>
      <c r="FE39" s="668">
        <v>95081.1</v>
      </c>
      <c r="FF39" s="668">
        <v>99506.829999999987</v>
      </c>
      <c r="FG39" s="668">
        <v>116842.22</v>
      </c>
      <c r="FH39" s="1274">
        <v>463703.26</v>
      </c>
      <c r="FI39" s="668">
        <v>601692.53</v>
      </c>
      <c r="FJ39" s="668">
        <v>359594.33818000002</v>
      </c>
      <c r="FK39" s="668">
        <v>486373.81152000005</v>
      </c>
      <c r="FL39" s="668">
        <v>449414.69</v>
      </c>
      <c r="FM39" s="668">
        <v>474574.83</v>
      </c>
      <c r="FN39" s="668">
        <v>343713.20999999996</v>
      </c>
      <c r="FO39" s="668">
        <v>658513.85</v>
      </c>
      <c r="FP39" s="668">
        <v>610717</v>
      </c>
      <c r="FQ39" s="1274">
        <v>22910.729999999996</v>
      </c>
      <c r="FR39" s="668">
        <v>21747.3</v>
      </c>
      <c r="FS39" s="668">
        <v>13582.089999999997</v>
      </c>
      <c r="FT39" s="668">
        <v>19347.04</v>
      </c>
      <c r="FU39" s="668">
        <v>16578.82</v>
      </c>
      <c r="FV39" s="668">
        <v>17349.250000000004</v>
      </c>
      <c r="FW39" s="668">
        <v>11071.900000000001</v>
      </c>
      <c r="FX39" s="668">
        <v>17306.77</v>
      </c>
      <c r="FY39" s="668">
        <v>11766</v>
      </c>
      <c r="FZ39" s="1274">
        <v>1466244.41</v>
      </c>
      <c r="GA39" s="668">
        <v>2048444.33</v>
      </c>
      <c r="GB39" s="668">
        <v>1595378.2412100001</v>
      </c>
      <c r="GC39" s="668">
        <v>2679116.2853100002</v>
      </c>
      <c r="GD39" s="668">
        <v>2930726.25</v>
      </c>
      <c r="GE39" s="668">
        <v>3888551.3099999996</v>
      </c>
      <c r="GF39" s="668">
        <v>3685579.4</v>
      </c>
      <c r="GG39" s="668">
        <v>7551680.6699999999</v>
      </c>
      <c r="GH39" s="668">
        <v>7510167.2504599988</v>
      </c>
      <c r="GI39" s="1274">
        <v>44838.16</v>
      </c>
      <c r="GJ39" s="668">
        <v>64908.45</v>
      </c>
      <c r="GK39" s="668">
        <v>57806.169399999999</v>
      </c>
      <c r="GL39" s="668">
        <v>97816.561660000007</v>
      </c>
      <c r="GM39" s="668">
        <v>114447.42</v>
      </c>
      <c r="GN39" s="668">
        <v>127202.63999999998</v>
      </c>
      <c r="GO39" s="668">
        <v>124823.53</v>
      </c>
      <c r="GP39" s="668">
        <v>180385.85</v>
      </c>
      <c r="GQ39" s="668">
        <v>228262.18999999997</v>
      </c>
      <c r="GR39" s="1274">
        <v>123903.45999999999</v>
      </c>
      <c r="GS39" s="668">
        <v>160391.78</v>
      </c>
      <c r="GT39" s="668">
        <v>103853.62999999999</v>
      </c>
      <c r="GU39" s="668">
        <v>166599.80000000002</v>
      </c>
      <c r="GV39" s="668">
        <v>175139.11000000002</v>
      </c>
      <c r="GW39" s="668">
        <v>204390.58000000002</v>
      </c>
      <c r="GX39" s="668">
        <v>192319.15</v>
      </c>
      <c r="GY39" s="668">
        <v>363083.55000000005</v>
      </c>
      <c r="GZ39" s="668">
        <v>437009.02000000008</v>
      </c>
      <c r="HA39" s="1274">
        <v>368109.9</v>
      </c>
      <c r="HB39" s="668">
        <v>525495.57000000007</v>
      </c>
      <c r="HC39" s="668">
        <v>224152.05</v>
      </c>
      <c r="HD39" s="668">
        <v>469316.68</v>
      </c>
      <c r="HE39" s="668">
        <v>476807.93999999994</v>
      </c>
      <c r="HF39" s="668">
        <v>619242.70000000007</v>
      </c>
      <c r="HG39" s="668">
        <v>520629.81000000006</v>
      </c>
      <c r="HH39" s="668">
        <v>1660853.3199999998</v>
      </c>
      <c r="HI39" s="668">
        <v>1473702.0299999998</v>
      </c>
      <c r="HJ39" s="1275">
        <v>42871323.192499988</v>
      </c>
      <c r="HK39" s="1275">
        <v>50521176.824299991</v>
      </c>
      <c r="HL39" s="1275">
        <v>46357789.560934804</v>
      </c>
      <c r="HM39" s="1275">
        <v>58744552.684593</v>
      </c>
      <c r="HN39" s="668">
        <v>61619383.936900005</v>
      </c>
      <c r="HO39" s="668">
        <v>68076916.315500006</v>
      </c>
      <c r="HP39" s="670">
        <v>67779885.689200014</v>
      </c>
      <c r="HQ39" s="671">
        <v>96921933.852629974</v>
      </c>
      <c r="HR39" s="668">
        <v>98244659.510460004</v>
      </c>
    </row>
    <row r="40" spans="1:226" s="1254" customFormat="1" x14ac:dyDescent="0.2">
      <c r="A40" s="1253" t="s">
        <v>401</v>
      </c>
      <c r="B40" s="1274">
        <v>38624.790000000037</v>
      </c>
      <c r="C40" s="668">
        <v>44174.460000000079</v>
      </c>
      <c r="D40" s="668">
        <v>34559.230000000156</v>
      </c>
      <c r="E40" s="668">
        <v>32867.193014100194</v>
      </c>
      <c r="F40" s="668">
        <v>26736.420000000042</v>
      </c>
      <c r="G40" s="668">
        <v>19522.85999999987</v>
      </c>
      <c r="H40" s="668">
        <v>20184.329999999958</v>
      </c>
      <c r="I40" s="668">
        <v>11790.060000000289</v>
      </c>
      <c r="J40" s="664">
        <v>7556</v>
      </c>
      <c r="K40" s="1274">
        <v>-9458.9099999999962</v>
      </c>
      <c r="L40" s="668">
        <v>-6773.2599999999875</v>
      </c>
      <c r="M40" s="668">
        <v>-6412.0610899999992</v>
      </c>
      <c r="N40" s="668">
        <v>-6973.2454500000022</v>
      </c>
      <c r="O40" s="668">
        <v>2013.2299999999886</v>
      </c>
      <c r="P40" s="668">
        <v>-5.4999999999781721</v>
      </c>
      <c r="Q40" s="668">
        <v>-43.869999999995343</v>
      </c>
      <c r="R40" s="668">
        <v>-2922.7984403000009</v>
      </c>
      <c r="S40" s="668">
        <v>-25339.490000000005</v>
      </c>
      <c r="T40" s="1274">
        <v>7111.6700000000128</v>
      </c>
      <c r="U40" s="668">
        <v>15469.290000000037</v>
      </c>
      <c r="V40" s="668">
        <v>845.04452999999921</v>
      </c>
      <c r="W40" s="668">
        <v>1775.1620399999956</v>
      </c>
      <c r="X40" s="668">
        <v>10477.859999999986</v>
      </c>
      <c r="Y40" s="668">
        <v>9277.9699999999721</v>
      </c>
      <c r="Z40" s="668">
        <v>15232.24000000002</v>
      </c>
      <c r="AA40" s="668">
        <v>13065.419999999984</v>
      </c>
      <c r="AB40" s="668">
        <v>10740.945200000016</v>
      </c>
      <c r="AC40" s="1274">
        <v>25341.420000000013</v>
      </c>
      <c r="AD40" s="668">
        <v>22386.290000000037</v>
      </c>
      <c r="AE40" s="668">
        <v>5624.8983300000255</v>
      </c>
      <c r="AF40" s="668">
        <v>9874.3103500000143</v>
      </c>
      <c r="AG40" s="668">
        <v>2218.7799999999988</v>
      </c>
      <c r="AH40" s="668">
        <v>12781.339999999997</v>
      </c>
      <c r="AI40" s="668">
        <v>4423.3300000000309</v>
      </c>
      <c r="AJ40" s="668">
        <v>2830.0431199999584</v>
      </c>
      <c r="AK40" s="668">
        <v>2757</v>
      </c>
      <c r="AL40" s="1274">
        <v>64899.580000000075</v>
      </c>
      <c r="AM40" s="668">
        <v>42834.719999999739</v>
      </c>
      <c r="AN40" s="668">
        <v>39441.486129999976</v>
      </c>
      <c r="AO40" s="668">
        <v>48310.568729999824</v>
      </c>
      <c r="AP40" s="668">
        <v>46350.120000000112</v>
      </c>
      <c r="AQ40" s="668">
        <v>94608.740000000107</v>
      </c>
      <c r="AR40" s="668">
        <v>50231.109999999986</v>
      </c>
      <c r="AS40" s="668">
        <v>63298.504509999882</v>
      </c>
      <c r="AT40" s="668">
        <v>86280</v>
      </c>
      <c r="AU40" s="1274">
        <v>-874.33999999999651</v>
      </c>
      <c r="AV40" s="668">
        <v>-5838.4199999999691</v>
      </c>
      <c r="AW40" s="668">
        <v>-5821.2764800000004</v>
      </c>
      <c r="AX40" s="668">
        <v>315.40022000001045</v>
      </c>
      <c r="AY40" s="668">
        <v>22266.829999999987</v>
      </c>
      <c r="AZ40" s="668">
        <v>20034.670000000013</v>
      </c>
      <c r="BA40" s="668">
        <v>10135.149999999907</v>
      </c>
      <c r="BB40" s="668">
        <v>3689.0299999999697</v>
      </c>
      <c r="BC40" s="668">
        <v>5400.5800000000163</v>
      </c>
      <c r="BD40" s="1274">
        <v>13284.840000000026</v>
      </c>
      <c r="BE40" s="668">
        <v>8828.2800000000279</v>
      </c>
      <c r="BF40" s="668">
        <v>13061.655539999978</v>
      </c>
      <c r="BG40" s="668">
        <v>7744.9599100000341</v>
      </c>
      <c r="BH40" s="668">
        <v>12272.539999999979</v>
      </c>
      <c r="BI40" s="668">
        <v>27375.119999999995</v>
      </c>
      <c r="BJ40" s="668">
        <v>21109.21000000005</v>
      </c>
      <c r="BK40" s="668">
        <v>47433.10999999987</v>
      </c>
      <c r="BL40" s="668">
        <v>25302.70000000007</v>
      </c>
      <c r="BM40" s="1274"/>
      <c r="BN40" s="668">
        <v>0</v>
      </c>
      <c r="BO40" s="668">
        <v>7.0659999255440198E-4</v>
      </c>
      <c r="BP40" s="668">
        <v>-2.4152000114554539E-3</v>
      </c>
      <c r="BQ40" s="668">
        <v>374.01999999998225</v>
      </c>
      <c r="BR40" s="668">
        <v>1694.5900000000111</v>
      </c>
      <c r="BS40" s="668">
        <v>2410.0600000000268</v>
      </c>
      <c r="BT40" s="668">
        <v>348.65999999997439</v>
      </c>
      <c r="BU40" s="668">
        <v>992.76999999998952</v>
      </c>
      <c r="BV40" s="1274">
        <v>7601.2499999999709</v>
      </c>
      <c r="BW40" s="668">
        <v>6230.9999999998836</v>
      </c>
      <c r="BX40" s="668">
        <v>8745.180379999947</v>
      </c>
      <c r="BY40" s="668">
        <v>12418.852219999913</v>
      </c>
      <c r="BZ40" s="668">
        <v>13546.969999999972</v>
      </c>
      <c r="CA40" s="668">
        <v>17874.880000000063</v>
      </c>
      <c r="CB40" s="668">
        <v>35119.739999999991</v>
      </c>
      <c r="CC40" s="668">
        <v>12054.899999999965</v>
      </c>
      <c r="CD40" s="668">
        <v>13661.890000000014</v>
      </c>
      <c r="CE40" s="1274"/>
      <c r="CF40" s="668">
        <v>4092.8100000000122</v>
      </c>
      <c r="CG40" s="668">
        <v>860.55444339997484</v>
      </c>
      <c r="CH40" s="668">
        <v>3201.5499431999997</v>
      </c>
      <c r="CI40" s="668">
        <v>1147.8500000000204</v>
      </c>
      <c r="CJ40" s="668">
        <v>20458.949999999997</v>
      </c>
      <c r="CK40" s="668">
        <v>23625.310000000027</v>
      </c>
      <c r="CL40" s="668">
        <v>9441.5299999999843</v>
      </c>
      <c r="CM40" s="668">
        <v>3178.8699999999953</v>
      </c>
      <c r="CN40" s="1274">
        <v>42978.10999999987</v>
      </c>
      <c r="CO40" s="668">
        <v>82205.679999999236</v>
      </c>
      <c r="CP40" s="668">
        <v>95957.926050000358</v>
      </c>
      <c r="CQ40" s="668">
        <v>94764.560300000012</v>
      </c>
      <c r="CR40" s="668">
        <v>109461.66999999993</v>
      </c>
      <c r="CS40" s="668">
        <v>135071.51000000024</v>
      </c>
      <c r="CT40" s="668">
        <v>97141.519999998622</v>
      </c>
      <c r="CU40" s="668">
        <v>109844.47999999952</v>
      </c>
      <c r="CV40" s="668">
        <v>95965.910000002943</v>
      </c>
      <c r="CW40" s="1274">
        <v>125996.50000000023</v>
      </c>
      <c r="CX40" s="668">
        <v>116204.61000000034</v>
      </c>
      <c r="CY40" s="668">
        <v>134206.68716999958</v>
      </c>
      <c r="CZ40" s="668">
        <v>107381.75543999998</v>
      </c>
      <c r="DA40" s="668">
        <v>136318.80999999959</v>
      </c>
      <c r="DB40" s="668">
        <v>123328.41000000015</v>
      </c>
      <c r="DC40" s="668">
        <v>218696.27000000118</v>
      </c>
      <c r="DD40" s="668">
        <v>210537.89999999944</v>
      </c>
      <c r="DE40" s="668">
        <v>235651.56999999937</v>
      </c>
      <c r="DF40" s="1274">
        <v>6241.3445000000065</v>
      </c>
      <c r="DG40" s="668">
        <v>-457.98860000004061</v>
      </c>
      <c r="DH40" s="668">
        <v>529.69082599994726</v>
      </c>
      <c r="DI40" s="668">
        <v>7445.6914716001484</v>
      </c>
      <c r="DJ40" s="668">
        <v>9660.946200000064</v>
      </c>
      <c r="DK40" s="668">
        <v>15585.62930000003</v>
      </c>
      <c r="DL40" s="668">
        <v>9244.0330999999424</v>
      </c>
      <c r="DM40" s="668">
        <v>18098.089999999967</v>
      </c>
      <c r="DN40" s="668">
        <v>32161.669999999925</v>
      </c>
      <c r="DO40" s="1274">
        <v>21183.680000000109</v>
      </c>
      <c r="DP40" s="668">
        <v>21612.54999999993</v>
      </c>
      <c r="DQ40" s="668">
        <v>17643.846169999975</v>
      </c>
      <c r="DR40" s="668">
        <v>22393.636279999977</v>
      </c>
      <c r="DS40" s="668">
        <v>31665.260000000242</v>
      </c>
      <c r="DT40" s="668">
        <v>46039.889999999898</v>
      </c>
      <c r="DU40" s="668">
        <v>43407.910000000033</v>
      </c>
      <c r="DV40" s="668">
        <v>54945.26500000013</v>
      </c>
      <c r="DW40" s="668">
        <v>29592</v>
      </c>
      <c r="DX40" s="1274">
        <v>163426.52000000328</v>
      </c>
      <c r="DY40" s="668">
        <v>180305.19000000507</v>
      </c>
      <c r="DZ40" s="668">
        <v>249703.48000000417</v>
      </c>
      <c r="EA40" s="668">
        <v>220033.3599999994</v>
      </c>
      <c r="EB40" s="668">
        <v>242182.26000000536</v>
      </c>
      <c r="EC40" s="668">
        <v>266059.6099999994</v>
      </c>
      <c r="ED40" s="668">
        <v>269774.29000000656</v>
      </c>
      <c r="EE40" s="668">
        <v>288900.70999999344</v>
      </c>
      <c r="EF40" s="668">
        <v>570651.15999999642</v>
      </c>
      <c r="EG40" s="1274">
        <v>61497.229999999981</v>
      </c>
      <c r="EH40" s="668">
        <v>61359.230000000214</v>
      </c>
      <c r="EI40" s="668">
        <v>46324.967460000073</v>
      </c>
      <c r="EJ40" s="668">
        <v>65531.531330000143</v>
      </c>
      <c r="EK40" s="668">
        <v>70822.879999999888</v>
      </c>
      <c r="EL40" s="668">
        <v>82444.679999999935</v>
      </c>
      <c r="EM40" s="668">
        <v>131547.13000000012</v>
      </c>
      <c r="EN40" s="668">
        <v>22165.170000000391</v>
      </c>
      <c r="EO40" s="668">
        <v>41629.099999999627</v>
      </c>
      <c r="EP40" s="1274">
        <v>14727.690000000002</v>
      </c>
      <c r="EQ40" s="668">
        <v>10754.760000000009</v>
      </c>
      <c r="ER40" s="668">
        <v>5564.1112900000589</v>
      </c>
      <c r="ES40" s="668">
        <v>4059.5967699999455</v>
      </c>
      <c r="ET40" s="668">
        <v>16210.260000000126</v>
      </c>
      <c r="EU40" s="668">
        <v>26670.789999999979</v>
      </c>
      <c r="EV40" s="668">
        <v>22143.299999999988</v>
      </c>
      <c r="EW40" s="668">
        <v>26690.996999999858</v>
      </c>
      <c r="EX40" s="668">
        <v>25188</v>
      </c>
      <c r="EY40" s="1274">
        <v>825.74000000000888</v>
      </c>
      <c r="EZ40" s="668">
        <v>7109.760000000002</v>
      </c>
      <c r="FA40" s="668">
        <v>15770.908509999987</v>
      </c>
      <c r="FB40" s="668">
        <v>18294.108540000001</v>
      </c>
      <c r="FC40" s="668">
        <v>34511.300000000017</v>
      </c>
      <c r="FD40" s="668">
        <v>31647.86000000003</v>
      </c>
      <c r="FE40" s="668">
        <v>20432.440000000002</v>
      </c>
      <c r="FF40" s="668">
        <v>17392.085000000036</v>
      </c>
      <c r="FG40" s="668">
        <v>9563.269999999975</v>
      </c>
      <c r="FH40" s="1274">
        <v>23377.400000000023</v>
      </c>
      <c r="FI40" s="668">
        <v>13505.540000000037</v>
      </c>
      <c r="FJ40" s="668">
        <v>8021.5774799998035</v>
      </c>
      <c r="FK40" s="668">
        <v>13936.593579999753</v>
      </c>
      <c r="FL40" s="668">
        <v>26574.569999999949</v>
      </c>
      <c r="FM40" s="668">
        <v>23236.51999999996</v>
      </c>
      <c r="FN40" s="668">
        <v>25073.810000000114</v>
      </c>
      <c r="FO40" s="668">
        <v>28098.000000000116</v>
      </c>
      <c r="FP40" s="668">
        <v>20919</v>
      </c>
      <c r="FQ40" s="1274">
        <v>3420.4500000000044</v>
      </c>
      <c r="FR40" s="668">
        <v>3408.91</v>
      </c>
      <c r="FS40" s="668">
        <v>1959.7500000000055</v>
      </c>
      <c r="FT40" s="668">
        <v>1719.4099999999962</v>
      </c>
      <c r="FU40" s="668">
        <v>-255.52999999999884</v>
      </c>
      <c r="FV40" s="668">
        <v>-1611.200000000008</v>
      </c>
      <c r="FW40" s="668">
        <v>1587.75</v>
      </c>
      <c r="FX40" s="668">
        <v>1033.6799999999967</v>
      </c>
      <c r="FY40" s="668">
        <v>-4</v>
      </c>
      <c r="FZ40" s="1274">
        <v>82520.570000000065</v>
      </c>
      <c r="GA40" s="668">
        <v>69845.930000000168</v>
      </c>
      <c r="GB40" s="668">
        <v>66435.046089999843</v>
      </c>
      <c r="GC40" s="668">
        <v>65436.349549999926</v>
      </c>
      <c r="GD40" s="668">
        <v>102288.09000000032</v>
      </c>
      <c r="GE40" s="668">
        <v>108663.87000000011</v>
      </c>
      <c r="GF40" s="668">
        <v>189469.77000000002</v>
      </c>
      <c r="GG40" s="668">
        <v>180742.05000000075</v>
      </c>
      <c r="GH40" s="668">
        <v>188375.17510999925</v>
      </c>
      <c r="GI40" s="1274">
        <v>6825.1499999999942</v>
      </c>
      <c r="GJ40" s="668">
        <v>7951.4100000000035</v>
      </c>
      <c r="GK40" s="668">
        <v>4319.5900000000111</v>
      </c>
      <c r="GL40" s="668">
        <v>5608.4249900000286</v>
      </c>
      <c r="GM40" s="668">
        <v>5959.3400000000111</v>
      </c>
      <c r="GN40" s="668">
        <v>11766.379999999976</v>
      </c>
      <c r="GO40" s="668">
        <v>11167.529999999999</v>
      </c>
      <c r="GP40" s="668">
        <v>8304.2900000000664</v>
      </c>
      <c r="GQ40" s="668">
        <v>-7113.6299999998882</v>
      </c>
      <c r="GR40" s="1274">
        <v>4128.7799999999988</v>
      </c>
      <c r="GS40" s="668">
        <v>11957.52999999997</v>
      </c>
      <c r="GT40" s="668">
        <v>5080.4899999999761</v>
      </c>
      <c r="GU40" s="668">
        <v>10821.209999999992</v>
      </c>
      <c r="GV40" s="668">
        <v>10572.889999999985</v>
      </c>
      <c r="GW40" s="668">
        <v>12935.209999999992</v>
      </c>
      <c r="GX40" s="668">
        <v>12167.550000000047</v>
      </c>
      <c r="GY40" s="668">
        <v>6084.6599999999162</v>
      </c>
      <c r="GZ40" s="668">
        <v>2977.3499999999185</v>
      </c>
      <c r="HA40" s="1274">
        <v>32130.890000000014</v>
      </c>
      <c r="HB40" s="668">
        <v>27651.260000000009</v>
      </c>
      <c r="HC40" s="668">
        <v>12503.130000000034</v>
      </c>
      <c r="HD40" s="668">
        <v>8042.2400000000489</v>
      </c>
      <c r="HE40" s="668">
        <v>22208.500000000116</v>
      </c>
      <c r="HF40" s="668">
        <v>11508.029999999912</v>
      </c>
      <c r="HG40" s="668">
        <v>57897.170000000042</v>
      </c>
      <c r="HH40" s="668">
        <v>50291.19000000041</v>
      </c>
      <c r="HI40" s="668">
        <v>64146.879999999888</v>
      </c>
      <c r="HJ40" s="1275">
        <v>735810.35450000374</v>
      </c>
      <c r="HK40" s="1275">
        <v>744819.54140000488</v>
      </c>
      <c r="HL40" s="1275">
        <v>754925.91353598982</v>
      </c>
      <c r="HM40" s="1275">
        <v>755003.21681369911</v>
      </c>
      <c r="HN40" s="668">
        <v>955585.86619997025</v>
      </c>
      <c r="HO40" s="668">
        <v>1116970.8092999905</v>
      </c>
      <c r="HP40" s="670">
        <v>1292177.0830999911</v>
      </c>
      <c r="HQ40" s="671">
        <v>1184157.0261896939</v>
      </c>
      <c r="HR40" s="668">
        <v>1440234.7203099877</v>
      </c>
    </row>
    <row r="41" spans="1:226" s="1254" customFormat="1" x14ac:dyDescent="0.2">
      <c r="A41" s="1253" t="s">
        <v>402</v>
      </c>
      <c r="B41" s="929" t="s">
        <v>191</v>
      </c>
      <c r="C41" s="664"/>
      <c r="D41" s="664"/>
      <c r="E41" s="664"/>
      <c r="F41" s="664"/>
      <c r="G41" s="664"/>
      <c r="H41" s="664"/>
      <c r="I41" s="664"/>
      <c r="J41" s="664"/>
      <c r="K41" s="929" t="s">
        <v>191</v>
      </c>
      <c r="L41" s="664"/>
      <c r="M41" s="664"/>
      <c r="N41" s="664"/>
      <c r="O41" s="668"/>
      <c r="P41" s="668"/>
      <c r="Q41" s="668"/>
      <c r="R41" s="668"/>
      <c r="S41" s="664"/>
      <c r="T41" s="929" t="s">
        <v>191</v>
      </c>
      <c r="U41" s="664"/>
      <c r="V41" s="664"/>
      <c r="W41" s="664"/>
      <c r="X41" s="664"/>
      <c r="Y41" s="664"/>
      <c r="Z41" s="664"/>
      <c r="AA41" s="664"/>
      <c r="AB41" s="664"/>
      <c r="AC41" s="929" t="s">
        <v>191</v>
      </c>
      <c r="AD41" s="664"/>
      <c r="AE41" s="664"/>
      <c r="AF41" s="664"/>
      <c r="AG41" s="664"/>
      <c r="AH41" s="664"/>
      <c r="AI41" s="664"/>
      <c r="AJ41" s="664"/>
      <c r="AK41" s="664"/>
      <c r="AL41" s="929" t="s">
        <v>191</v>
      </c>
      <c r="AM41" s="664"/>
      <c r="AN41" s="664"/>
      <c r="AO41" s="664"/>
      <c r="AP41" s="664"/>
      <c r="AQ41" s="664"/>
      <c r="AR41" s="664"/>
      <c r="AS41" s="664"/>
      <c r="AT41" s="664"/>
      <c r="AU41" s="929" t="s">
        <v>191</v>
      </c>
      <c r="AV41" s="664"/>
      <c r="AW41" s="664"/>
      <c r="AX41" s="664"/>
      <c r="AY41" s="664"/>
      <c r="AZ41" s="664"/>
      <c r="BA41" s="664"/>
      <c r="BB41" s="664"/>
      <c r="BC41" s="664"/>
      <c r="BD41" s="929" t="s">
        <v>191</v>
      </c>
      <c r="BE41" s="664"/>
      <c r="BF41" s="664"/>
      <c r="BG41" s="664"/>
      <c r="BH41" s="664"/>
      <c r="BI41" s="664"/>
      <c r="BJ41" s="664"/>
      <c r="BK41" s="664"/>
      <c r="BL41" s="664"/>
      <c r="BM41" s="929" t="s">
        <v>191</v>
      </c>
      <c r="BN41" s="664"/>
      <c r="BO41" s="664"/>
      <c r="BP41" s="664"/>
      <c r="BQ41" s="664"/>
      <c r="BR41" s="664"/>
      <c r="BS41" s="664"/>
      <c r="BT41" s="664"/>
      <c r="BU41" s="664"/>
      <c r="BV41" s="929" t="s">
        <v>191</v>
      </c>
      <c r="BW41" s="664"/>
      <c r="BX41" s="664"/>
      <c r="BY41" s="664"/>
      <c r="BZ41" s="664"/>
      <c r="CA41" s="664"/>
      <c r="CB41" s="664"/>
      <c r="CC41" s="664"/>
      <c r="CD41" s="664"/>
      <c r="CE41" s="929" t="s">
        <v>191</v>
      </c>
      <c r="CF41" s="664"/>
      <c r="CG41" s="664"/>
      <c r="CH41" s="664"/>
      <c r="CI41" s="664"/>
      <c r="CJ41" s="664"/>
      <c r="CK41" s="664"/>
      <c r="CL41" s="664"/>
      <c r="CM41" s="664"/>
      <c r="CN41" s="929" t="s">
        <v>191</v>
      </c>
      <c r="CO41" s="664"/>
      <c r="CP41" s="664"/>
      <c r="CQ41" s="664"/>
      <c r="CR41" s="664"/>
      <c r="CS41" s="664"/>
      <c r="CT41" s="664"/>
      <c r="CU41" s="664"/>
      <c r="CV41" s="664"/>
      <c r="CW41" s="929" t="s">
        <v>191</v>
      </c>
      <c r="CX41" s="664"/>
      <c r="CY41" s="664"/>
      <c r="CZ41" s="664"/>
      <c r="DA41" s="664"/>
      <c r="DB41" s="664"/>
      <c r="DC41" s="664"/>
      <c r="DD41" s="664"/>
      <c r="DE41" s="664"/>
      <c r="DF41" s="929" t="s">
        <v>191</v>
      </c>
      <c r="DG41" s="664"/>
      <c r="DH41" s="664"/>
      <c r="DI41" s="664"/>
      <c r="DJ41" s="664"/>
      <c r="DK41" s="664"/>
      <c r="DL41" s="664"/>
      <c r="DM41" s="664"/>
      <c r="DN41" s="664"/>
      <c r="DO41" s="929" t="s">
        <v>191</v>
      </c>
      <c r="DP41" s="664"/>
      <c r="DQ41" s="664"/>
      <c r="DR41" s="664"/>
      <c r="DS41" s="664"/>
      <c r="DT41" s="664"/>
      <c r="DU41" s="664"/>
      <c r="DV41" s="664"/>
      <c r="DW41" s="664"/>
      <c r="DX41" s="929" t="s">
        <v>191</v>
      </c>
      <c r="DY41" s="664"/>
      <c r="DZ41" s="664"/>
      <c r="EA41" s="664"/>
      <c r="EB41" s="664"/>
      <c r="EC41" s="664"/>
      <c r="ED41" s="664"/>
      <c r="EE41" s="664"/>
      <c r="EF41" s="664"/>
      <c r="EG41" s="929" t="s">
        <v>191</v>
      </c>
      <c r="EH41" s="664"/>
      <c r="EI41" s="664"/>
      <c r="EJ41" s="664"/>
      <c r="EK41" s="664"/>
      <c r="EL41" s="664"/>
      <c r="EM41" s="664"/>
      <c r="EN41" s="664"/>
      <c r="EO41" s="664"/>
      <c r="EP41" s="929" t="s">
        <v>191</v>
      </c>
      <c r="EQ41" s="664"/>
      <c r="ER41" s="664"/>
      <c r="ES41" s="664"/>
      <c r="ET41" s="664"/>
      <c r="EU41" s="664"/>
      <c r="EV41" s="664"/>
      <c r="EW41" s="664"/>
      <c r="EX41" s="664"/>
      <c r="EY41" s="929" t="s">
        <v>191</v>
      </c>
      <c r="EZ41" s="664"/>
      <c r="FA41" s="664"/>
      <c r="FB41" s="664"/>
      <c r="FC41" s="664"/>
      <c r="FD41" s="664"/>
      <c r="FE41" s="664"/>
      <c r="FF41" s="664"/>
      <c r="FG41" s="664"/>
      <c r="FH41" s="929" t="s">
        <v>191</v>
      </c>
      <c r="FI41" s="664"/>
      <c r="FJ41" s="664"/>
      <c r="FK41" s="664"/>
      <c r="FL41" s="664"/>
      <c r="FM41" s="664"/>
      <c r="FN41" s="664"/>
      <c r="FO41" s="664"/>
      <c r="FP41" s="664"/>
      <c r="FQ41" s="929" t="s">
        <v>191</v>
      </c>
      <c r="FR41" s="664"/>
      <c r="FS41" s="664"/>
      <c r="FT41" s="664"/>
      <c r="FU41" s="664"/>
      <c r="FV41" s="664"/>
      <c r="FW41" s="664"/>
      <c r="FX41" s="664"/>
      <c r="FY41" s="664"/>
      <c r="FZ41" s="929" t="s">
        <v>191</v>
      </c>
      <c r="GA41" s="664"/>
      <c r="GB41" s="664"/>
      <c r="GC41" s="664"/>
      <c r="GD41" s="664"/>
      <c r="GE41" s="664"/>
      <c r="GF41" s="664"/>
      <c r="GG41" s="664"/>
      <c r="GH41" s="664"/>
      <c r="GI41" s="929" t="s">
        <v>191</v>
      </c>
      <c r="GJ41" s="664"/>
      <c r="GK41" s="664"/>
      <c r="GL41" s="664"/>
      <c r="GM41" s="664"/>
      <c r="GN41" s="664"/>
      <c r="GO41" s="664"/>
      <c r="GP41" s="664"/>
      <c r="GQ41" s="664"/>
      <c r="GR41" s="929" t="s">
        <v>191</v>
      </c>
      <c r="GS41" s="664"/>
      <c r="GT41" s="664"/>
      <c r="GU41" s="664"/>
      <c r="GV41" s="664"/>
      <c r="GW41" s="664"/>
      <c r="GX41" s="664"/>
      <c r="GY41" s="664"/>
      <c r="GZ41" s="664"/>
      <c r="HA41" s="929" t="s">
        <v>191</v>
      </c>
      <c r="HB41" s="664"/>
      <c r="HC41" s="664"/>
      <c r="HD41" s="664"/>
      <c r="HE41" s="664"/>
      <c r="HF41" s="664"/>
      <c r="HG41" s="664"/>
      <c r="HH41" s="664"/>
      <c r="HI41" s="664"/>
      <c r="HJ41" s="1275"/>
      <c r="HK41" s="1275">
        <v>0</v>
      </c>
      <c r="HL41" s="1275"/>
      <c r="HM41" s="1275">
        <v>0</v>
      </c>
      <c r="HN41" s="668"/>
      <c r="HO41" s="668"/>
      <c r="HP41" s="670"/>
      <c r="HQ41" s="671">
        <v>0</v>
      </c>
      <c r="HR41" s="664">
        <v>0</v>
      </c>
    </row>
    <row r="42" spans="1:226" s="1254" customFormat="1" x14ac:dyDescent="0.2">
      <c r="A42" s="1255" t="s">
        <v>403</v>
      </c>
      <c r="B42" s="929"/>
      <c r="C42" s="664"/>
      <c r="D42" s="664"/>
      <c r="E42" s="664"/>
      <c r="F42" s="664"/>
      <c r="G42" s="664"/>
      <c r="H42" s="664"/>
      <c r="I42" s="664"/>
      <c r="J42" s="664"/>
      <c r="K42" s="929"/>
      <c r="L42" s="664"/>
      <c r="M42" s="664"/>
      <c r="N42" s="664"/>
      <c r="O42" s="664"/>
      <c r="P42" s="664"/>
      <c r="Q42" s="664"/>
      <c r="R42" s="664"/>
      <c r="S42" s="664"/>
      <c r="T42" s="929"/>
      <c r="U42" s="664"/>
      <c r="V42" s="664"/>
      <c r="W42" s="664"/>
      <c r="X42" s="664"/>
      <c r="Y42" s="664"/>
      <c r="Z42" s="664"/>
      <c r="AA42" s="664"/>
      <c r="AB42" s="664"/>
      <c r="AC42" s="929"/>
      <c r="AD42" s="664"/>
      <c r="AE42" s="664"/>
      <c r="AF42" s="664"/>
      <c r="AG42" s="664"/>
      <c r="AH42" s="664"/>
      <c r="AI42" s="664"/>
      <c r="AJ42" s="664"/>
      <c r="AK42" s="664"/>
      <c r="AL42" s="929">
        <v>17405.93</v>
      </c>
      <c r="AM42" s="664"/>
      <c r="AN42" s="664"/>
      <c r="AO42" s="664"/>
      <c r="AP42" s="664"/>
      <c r="AQ42" s="664"/>
      <c r="AR42" s="664"/>
      <c r="AS42" s="664"/>
      <c r="AT42" s="664"/>
      <c r="AU42" s="929"/>
      <c r="AV42" s="664"/>
      <c r="AW42" s="664"/>
      <c r="AX42" s="664"/>
      <c r="AY42" s="664"/>
      <c r="AZ42" s="664"/>
      <c r="BA42" s="664"/>
      <c r="BB42" s="664"/>
      <c r="BC42" s="664"/>
      <c r="BD42" s="929"/>
      <c r="BE42" s="664"/>
      <c r="BF42" s="664"/>
      <c r="BG42" s="664"/>
      <c r="BH42" s="664"/>
      <c r="BI42" s="664"/>
      <c r="BJ42" s="664"/>
      <c r="BK42" s="664"/>
      <c r="BL42" s="664"/>
      <c r="BM42" s="929"/>
      <c r="BN42" s="664"/>
      <c r="BO42" s="664"/>
      <c r="BP42" s="664"/>
      <c r="BQ42" s="664"/>
      <c r="BR42" s="664"/>
      <c r="BS42" s="664"/>
      <c r="BT42" s="664"/>
      <c r="BU42" s="664"/>
      <c r="BV42" s="929">
        <v>442.18</v>
      </c>
      <c r="BW42" s="664"/>
      <c r="BX42" s="664"/>
      <c r="BY42" s="664"/>
      <c r="BZ42" s="664"/>
      <c r="CA42" s="664"/>
      <c r="CB42" s="664"/>
      <c r="CC42" s="664"/>
      <c r="CD42" s="664"/>
      <c r="CE42" s="929"/>
      <c r="CF42" s="664"/>
      <c r="CG42" s="664"/>
      <c r="CH42" s="664"/>
      <c r="CI42" s="664"/>
      <c r="CJ42" s="664"/>
      <c r="CK42" s="664"/>
      <c r="CL42" s="664"/>
      <c r="CM42" s="664"/>
      <c r="CN42" s="929"/>
      <c r="CO42" s="664"/>
      <c r="CP42" s="664"/>
      <c r="CQ42" s="664"/>
      <c r="CR42" s="664"/>
      <c r="CS42" s="664"/>
      <c r="CT42" s="664"/>
      <c r="CU42" s="664"/>
      <c r="CV42" s="664"/>
      <c r="CW42" s="929">
        <v>50825.440000000002</v>
      </c>
      <c r="CX42" s="664">
        <v>50403.91</v>
      </c>
      <c r="CY42" s="664">
        <v>52748.9</v>
      </c>
      <c r="CZ42" s="664">
        <v>66191.33</v>
      </c>
      <c r="DA42" s="664"/>
      <c r="DB42" s="664"/>
      <c r="DC42" s="664"/>
      <c r="DD42" s="664"/>
      <c r="DE42" s="664"/>
      <c r="DF42" s="929"/>
      <c r="DG42" s="664"/>
      <c r="DH42" s="664"/>
      <c r="DI42" s="664"/>
      <c r="DJ42" s="664"/>
      <c r="DK42" s="664"/>
      <c r="DL42" s="664"/>
      <c r="DM42" s="664"/>
      <c r="DN42" s="664"/>
      <c r="DO42" s="929">
        <v>2564.08</v>
      </c>
      <c r="DP42" s="664">
        <v>7716.55</v>
      </c>
      <c r="DQ42" s="664">
        <v>13970.66</v>
      </c>
      <c r="DR42" s="664">
        <v>15789.86</v>
      </c>
      <c r="DS42" s="664"/>
      <c r="DT42" s="664"/>
      <c r="DU42" s="664"/>
      <c r="DV42" s="664"/>
      <c r="DW42" s="664"/>
      <c r="DX42" s="929"/>
      <c r="DY42" s="664"/>
      <c r="DZ42" s="664"/>
      <c r="EA42" s="664"/>
      <c r="EB42" s="664"/>
      <c r="EC42" s="664"/>
      <c r="ED42" s="664"/>
      <c r="EE42" s="664"/>
      <c r="EF42" s="664"/>
      <c r="EG42" s="929">
        <v>67872.33</v>
      </c>
      <c r="EH42" s="664">
        <v>99863.81</v>
      </c>
      <c r="EI42" s="664">
        <v>132785.70000000001</v>
      </c>
      <c r="EJ42" s="664">
        <v>145628.29999999999</v>
      </c>
      <c r="EK42" s="664">
        <v>155648.24</v>
      </c>
      <c r="EL42" s="664">
        <v>186554.42</v>
      </c>
      <c r="EM42" s="664"/>
      <c r="EN42" s="664"/>
      <c r="EO42" s="664"/>
      <c r="EP42" s="929">
        <v>-149344.88</v>
      </c>
      <c r="EQ42" s="664">
        <v>-136406.16</v>
      </c>
      <c r="ER42" s="664"/>
      <c r="ES42" s="664"/>
      <c r="ET42" s="664"/>
      <c r="EU42" s="664"/>
      <c r="EV42" s="664"/>
      <c r="EW42" s="664"/>
      <c r="EX42" s="664"/>
      <c r="EY42" s="929"/>
      <c r="EZ42" s="664"/>
      <c r="FA42" s="664"/>
      <c r="FB42" s="664"/>
      <c r="FC42" s="664"/>
      <c r="FD42" s="664"/>
      <c r="FE42" s="664"/>
      <c r="FF42" s="664"/>
      <c r="FG42" s="664"/>
      <c r="FH42" s="929">
        <v>11663.95</v>
      </c>
      <c r="FI42" s="664"/>
      <c r="FJ42" s="664"/>
      <c r="FK42" s="664"/>
      <c r="FL42" s="664"/>
      <c r="FM42" s="664"/>
      <c r="FN42" s="664"/>
      <c r="FO42" s="664"/>
      <c r="FP42" s="664"/>
      <c r="FQ42" s="929"/>
      <c r="FR42" s="664"/>
      <c r="FS42" s="664"/>
      <c r="FT42" s="664"/>
      <c r="FU42" s="664"/>
      <c r="FV42" s="664"/>
      <c r="FW42" s="664"/>
      <c r="FX42" s="664"/>
      <c r="FY42" s="664"/>
      <c r="FZ42" s="929">
        <v>2184.11</v>
      </c>
      <c r="GA42" s="664">
        <v>742.63</v>
      </c>
      <c r="GB42" s="664">
        <v>146.26</v>
      </c>
      <c r="GC42" s="664">
        <v>23.06</v>
      </c>
      <c r="GD42" s="664"/>
      <c r="GE42" s="664">
        <v>19347.919999999998</v>
      </c>
      <c r="GF42" s="664"/>
      <c r="GG42" s="664"/>
      <c r="GH42" s="664"/>
      <c r="GI42" s="929">
        <v>63.1</v>
      </c>
      <c r="GJ42" s="664">
        <v>94.54</v>
      </c>
      <c r="GK42" s="664">
        <v>207.38</v>
      </c>
      <c r="GL42" s="664">
        <v>232.92</v>
      </c>
      <c r="GM42" s="664">
        <v>132.6</v>
      </c>
      <c r="GN42" s="664">
        <v>232.12</v>
      </c>
      <c r="GO42" s="664">
        <v>816.32</v>
      </c>
      <c r="GP42" s="664">
        <v>3127</v>
      </c>
      <c r="GQ42" s="664">
        <v>3470.69</v>
      </c>
      <c r="GR42" s="929"/>
      <c r="GS42" s="664"/>
      <c r="GT42" s="664"/>
      <c r="GU42" s="664"/>
      <c r="GV42" s="664"/>
      <c r="GW42" s="664"/>
      <c r="GX42" s="664"/>
      <c r="GY42" s="664"/>
      <c r="GZ42" s="664"/>
      <c r="HA42" s="929"/>
      <c r="HB42" s="664"/>
      <c r="HC42" s="664"/>
      <c r="HD42" s="664"/>
      <c r="HE42" s="664"/>
      <c r="HF42" s="664"/>
      <c r="HG42" s="664"/>
      <c r="HH42" s="664"/>
      <c r="HI42" s="664"/>
      <c r="HJ42" s="928">
        <v>3676.2400000000171</v>
      </c>
      <c r="HK42" s="928">
        <v>22415.280000000017</v>
      </c>
      <c r="HL42" s="928">
        <v>199858.90000000002</v>
      </c>
      <c r="HM42" s="928">
        <v>227865.47</v>
      </c>
      <c r="HN42" s="664">
        <v>155780.84</v>
      </c>
      <c r="HO42" s="664">
        <v>206134.46000000002</v>
      </c>
      <c r="HP42" s="671">
        <v>816.32</v>
      </c>
      <c r="HQ42" s="671">
        <v>3127</v>
      </c>
      <c r="HR42" s="664">
        <v>3470.69</v>
      </c>
    </row>
    <row r="43" spans="1:226" s="1254" customFormat="1" x14ac:dyDescent="0.2">
      <c r="A43" s="1255" t="s">
        <v>404</v>
      </c>
      <c r="B43" s="929"/>
      <c r="C43" s="664"/>
      <c r="D43" s="664"/>
      <c r="E43" s="664"/>
      <c r="F43" s="664"/>
      <c r="G43" s="664"/>
      <c r="H43" s="664"/>
      <c r="I43" s="664"/>
      <c r="J43" s="664"/>
      <c r="K43" s="929"/>
      <c r="L43" s="664"/>
      <c r="M43" s="664"/>
      <c r="N43" s="664"/>
      <c r="O43" s="664"/>
      <c r="P43" s="664"/>
      <c r="Q43" s="664"/>
      <c r="R43" s="664"/>
      <c r="S43" s="664"/>
      <c r="T43" s="929"/>
      <c r="U43" s="664"/>
      <c r="V43" s="664"/>
      <c r="W43" s="664"/>
      <c r="X43" s="664"/>
      <c r="Y43" s="664"/>
      <c r="Z43" s="664"/>
      <c r="AA43" s="664"/>
      <c r="AB43" s="664"/>
      <c r="AC43" s="929"/>
      <c r="AD43" s="664"/>
      <c r="AE43" s="664"/>
      <c r="AF43" s="664"/>
      <c r="AG43" s="664"/>
      <c r="AH43" s="664"/>
      <c r="AI43" s="664"/>
      <c r="AJ43" s="664"/>
      <c r="AK43" s="664"/>
      <c r="AL43" s="929"/>
      <c r="AM43" s="664"/>
      <c r="AN43" s="664"/>
      <c r="AO43" s="664"/>
      <c r="AP43" s="664"/>
      <c r="AQ43" s="664"/>
      <c r="AR43" s="664"/>
      <c r="AS43" s="664"/>
      <c r="AT43" s="664"/>
      <c r="AU43" s="929"/>
      <c r="AV43" s="664"/>
      <c r="AW43" s="664"/>
      <c r="AX43" s="664"/>
      <c r="AY43" s="664"/>
      <c r="AZ43" s="664"/>
      <c r="BA43" s="664"/>
      <c r="BB43" s="664"/>
      <c r="BC43" s="664"/>
      <c r="BD43" s="929"/>
      <c r="BE43" s="664"/>
      <c r="BF43" s="664"/>
      <c r="BG43" s="664"/>
      <c r="BH43" s="664"/>
      <c r="BI43" s="664"/>
      <c r="BJ43" s="664"/>
      <c r="BK43" s="664"/>
      <c r="BL43" s="664"/>
      <c r="BM43" s="929"/>
      <c r="BN43" s="664"/>
      <c r="BO43" s="664"/>
      <c r="BP43" s="664"/>
      <c r="BQ43" s="664"/>
      <c r="BR43" s="664"/>
      <c r="BS43" s="664"/>
      <c r="BT43" s="664"/>
      <c r="BU43" s="664"/>
      <c r="BV43" s="929"/>
      <c r="BW43" s="664"/>
      <c r="BX43" s="664"/>
      <c r="BY43" s="664"/>
      <c r="BZ43" s="664"/>
      <c r="CA43" s="664"/>
      <c r="CB43" s="664"/>
      <c r="CC43" s="664"/>
      <c r="CD43" s="664"/>
      <c r="CE43" s="929"/>
      <c r="CF43" s="664"/>
      <c r="CG43" s="664"/>
      <c r="CH43" s="664"/>
      <c r="CI43" s="664"/>
      <c r="CJ43" s="664"/>
      <c r="CK43" s="664"/>
      <c r="CL43" s="664"/>
      <c r="CM43" s="664"/>
      <c r="CN43" s="929"/>
      <c r="CO43" s="664"/>
      <c r="CP43" s="664"/>
      <c r="CQ43" s="664"/>
      <c r="CR43" s="664"/>
      <c r="CS43" s="664"/>
      <c r="CT43" s="664"/>
      <c r="CU43" s="664"/>
      <c r="CV43" s="664"/>
      <c r="CW43" s="929"/>
      <c r="CX43" s="664"/>
      <c r="CY43" s="664"/>
      <c r="CZ43" s="664"/>
      <c r="DA43" s="664"/>
      <c r="DB43" s="664"/>
      <c r="DC43" s="664"/>
      <c r="DD43" s="664"/>
      <c r="DE43" s="664"/>
      <c r="DF43" s="929"/>
      <c r="DG43" s="664"/>
      <c r="DH43" s="664"/>
      <c r="DI43" s="664"/>
      <c r="DJ43" s="664"/>
      <c r="DK43" s="664"/>
      <c r="DL43" s="664"/>
      <c r="DM43" s="664"/>
      <c r="DN43" s="664"/>
      <c r="DO43" s="929"/>
      <c r="DP43" s="664"/>
      <c r="DQ43" s="664"/>
      <c r="DR43" s="664"/>
      <c r="DS43" s="664"/>
      <c r="DT43" s="664"/>
      <c r="DU43" s="664"/>
      <c r="DV43" s="664"/>
      <c r="DW43" s="664"/>
      <c r="DX43" s="929"/>
      <c r="DY43" s="664"/>
      <c r="DZ43" s="664"/>
      <c r="EA43" s="664"/>
      <c r="EB43" s="664"/>
      <c r="EC43" s="664"/>
      <c r="ED43" s="664"/>
      <c r="EE43" s="664"/>
      <c r="EF43" s="664"/>
      <c r="EG43" s="929"/>
      <c r="EH43" s="664"/>
      <c r="EI43" s="664"/>
      <c r="EJ43" s="664"/>
      <c r="EK43" s="664"/>
      <c r="EL43" s="664"/>
      <c r="EM43" s="664"/>
      <c r="EN43" s="664"/>
      <c r="EO43" s="664"/>
      <c r="EP43" s="929"/>
      <c r="EQ43" s="664"/>
      <c r="ER43" s="664"/>
      <c r="ES43" s="664"/>
      <c r="ET43" s="664"/>
      <c r="EU43" s="664"/>
      <c r="EV43" s="664"/>
      <c r="EW43" s="664"/>
      <c r="EX43" s="664"/>
      <c r="EY43" s="929"/>
      <c r="EZ43" s="664"/>
      <c r="FA43" s="664"/>
      <c r="FB43" s="664"/>
      <c r="FC43" s="664"/>
      <c r="FD43" s="664"/>
      <c r="FE43" s="664"/>
      <c r="FF43" s="664"/>
      <c r="FG43" s="664"/>
      <c r="FH43" s="929"/>
      <c r="FI43" s="664"/>
      <c r="FJ43" s="664"/>
      <c r="FK43" s="664"/>
      <c r="FL43" s="664"/>
      <c r="FM43" s="664"/>
      <c r="FN43" s="664"/>
      <c r="FO43" s="664"/>
      <c r="FP43" s="664"/>
      <c r="FQ43" s="929"/>
      <c r="FR43" s="664"/>
      <c r="FS43" s="664"/>
      <c r="FT43" s="664"/>
      <c r="FU43" s="664"/>
      <c r="FV43" s="664"/>
      <c r="FW43" s="664"/>
      <c r="FX43" s="664"/>
      <c r="FY43" s="664"/>
      <c r="FZ43" s="929"/>
      <c r="GA43" s="664"/>
      <c r="GB43" s="664"/>
      <c r="GC43" s="664"/>
      <c r="GD43" s="664"/>
      <c r="GE43" s="664"/>
      <c r="GF43" s="664"/>
      <c r="GG43" s="664"/>
      <c r="GH43" s="664"/>
      <c r="GI43" s="929"/>
      <c r="GJ43" s="664"/>
      <c r="GK43" s="664"/>
      <c r="GL43" s="664"/>
      <c r="GM43" s="664"/>
      <c r="GN43" s="664"/>
      <c r="GO43" s="664"/>
      <c r="GP43" s="664"/>
      <c r="GQ43" s="664"/>
      <c r="GR43" s="929"/>
      <c r="GS43" s="664"/>
      <c r="GT43" s="664"/>
      <c r="GU43" s="664"/>
      <c r="GV43" s="664"/>
      <c r="GW43" s="664"/>
      <c r="GX43" s="664"/>
      <c r="GY43" s="664"/>
      <c r="GZ43" s="664"/>
      <c r="HA43" s="929">
        <v>-6160.65</v>
      </c>
      <c r="HB43" s="664">
        <v>-2464.16</v>
      </c>
      <c r="HC43" s="664">
        <v>-333.18</v>
      </c>
      <c r="HD43" s="664">
        <v>-113.98</v>
      </c>
      <c r="HE43" s="664">
        <v>105.91</v>
      </c>
      <c r="HF43" s="664">
        <v>-166.38</v>
      </c>
      <c r="HG43" s="664"/>
      <c r="HH43" s="664"/>
      <c r="HI43" s="664"/>
      <c r="HJ43" s="928">
        <v>-6160.65</v>
      </c>
      <c r="HK43" s="928">
        <v>-2464.16</v>
      </c>
      <c r="HL43" s="928">
        <v>-333.18</v>
      </c>
      <c r="HM43" s="928">
        <v>-113.98</v>
      </c>
      <c r="HN43" s="664">
        <v>105.91</v>
      </c>
      <c r="HO43" s="664">
        <v>-166.38</v>
      </c>
      <c r="HP43" s="671">
        <v>0</v>
      </c>
      <c r="HQ43" s="671">
        <v>0</v>
      </c>
      <c r="HR43" s="664">
        <v>0</v>
      </c>
    </row>
    <row r="44" spans="1:226" s="1254" customFormat="1" x14ac:dyDescent="0.2">
      <c r="A44" s="1253" t="s">
        <v>405</v>
      </c>
      <c r="B44" s="1274">
        <v>38624.790000000037</v>
      </c>
      <c r="C44" s="668">
        <v>44174.460000000079</v>
      </c>
      <c r="D44" s="668">
        <v>34559.230000000156</v>
      </c>
      <c r="E44" s="668">
        <v>32867.193014100194</v>
      </c>
      <c r="F44" s="668">
        <v>26736.420000000042</v>
      </c>
      <c r="G44" s="668">
        <v>19522.85999999987</v>
      </c>
      <c r="H44" s="668">
        <v>20184.329999999958</v>
      </c>
      <c r="I44" s="668">
        <v>11790.060000000289</v>
      </c>
      <c r="J44" s="664">
        <v>7556</v>
      </c>
      <c r="K44" s="1274">
        <v>-9458.9099999999962</v>
      </c>
      <c r="L44" s="668">
        <v>-6773.2599999999875</v>
      </c>
      <c r="M44" s="668">
        <v>-6412.0610899999992</v>
      </c>
      <c r="N44" s="668">
        <v>-6973.2454500000022</v>
      </c>
      <c r="O44" s="668">
        <v>2013.2299999999886</v>
      </c>
      <c r="P44" s="668">
        <v>-5.4999999999781721</v>
      </c>
      <c r="Q44" s="668">
        <v>-43.869999999995343</v>
      </c>
      <c r="R44" s="668">
        <v>-2922.7984403000009</v>
      </c>
      <c r="S44" s="668">
        <v>-25339.490000000005</v>
      </c>
      <c r="T44" s="1274">
        <v>7111.6700000000128</v>
      </c>
      <c r="U44" s="668">
        <v>15469.290000000037</v>
      </c>
      <c r="V44" s="668">
        <v>845.04452999999921</v>
      </c>
      <c r="W44" s="668">
        <v>1775.1620399999956</v>
      </c>
      <c r="X44" s="668">
        <v>10477.859999999986</v>
      </c>
      <c r="Y44" s="668">
        <v>9277.9699999999721</v>
      </c>
      <c r="Z44" s="668">
        <v>15232.24000000002</v>
      </c>
      <c r="AA44" s="668">
        <v>13065.419999999984</v>
      </c>
      <c r="AB44" s="668">
        <v>10740.945200000016</v>
      </c>
      <c r="AC44" s="1274">
        <v>25341.420000000013</v>
      </c>
      <c r="AD44" s="668">
        <v>22386.290000000037</v>
      </c>
      <c r="AE44" s="668">
        <v>5624.8983300000255</v>
      </c>
      <c r="AF44" s="668">
        <v>9874.3103500000143</v>
      </c>
      <c r="AG44" s="668">
        <v>2218.7799999999988</v>
      </c>
      <c r="AH44" s="668">
        <v>12781.339999999997</v>
      </c>
      <c r="AI44" s="668">
        <v>4423.3300000000309</v>
      </c>
      <c r="AJ44" s="668">
        <v>2830.0431199999584</v>
      </c>
      <c r="AK44" s="668">
        <v>2757</v>
      </c>
      <c r="AL44" s="1274">
        <v>82305.510000000068</v>
      </c>
      <c r="AM44" s="668">
        <v>42834.719999999739</v>
      </c>
      <c r="AN44" s="668">
        <v>39441.486129999976</v>
      </c>
      <c r="AO44" s="668">
        <v>48310.568729999824</v>
      </c>
      <c r="AP44" s="668">
        <v>46350.120000000112</v>
      </c>
      <c r="AQ44" s="668">
        <v>94608.740000000107</v>
      </c>
      <c r="AR44" s="668">
        <v>50231.109999999986</v>
      </c>
      <c r="AS44" s="668">
        <v>63298.504509999882</v>
      </c>
      <c r="AT44" s="668">
        <v>86280</v>
      </c>
      <c r="AU44" s="1274">
        <v>-874.33999999999651</v>
      </c>
      <c r="AV44" s="668">
        <v>-5838.4199999999691</v>
      </c>
      <c r="AW44" s="668">
        <v>-5821.2764800000004</v>
      </c>
      <c r="AX44" s="668">
        <v>315.40022000001045</v>
      </c>
      <c r="AY44" s="668">
        <v>22266.829999999987</v>
      </c>
      <c r="AZ44" s="668">
        <v>20034.670000000013</v>
      </c>
      <c r="BA44" s="668">
        <v>10135.149999999907</v>
      </c>
      <c r="BB44" s="668">
        <v>3689.0299999999697</v>
      </c>
      <c r="BC44" s="668">
        <v>5400.5800000000163</v>
      </c>
      <c r="BD44" s="1274">
        <v>13284.840000000026</v>
      </c>
      <c r="BE44" s="668">
        <v>8828.2800000000279</v>
      </c>
      <c r="BF44" s="668">
        <v>13061.655539999978</v>
      </c>
      <c r="BG44" s="668">
        <v>7744.9599100000341</v>
      </c>
      <c r="BH44" s="668">
        <v>12272.539999999979</v>
      </c>
      <c r="BI44" s="668">
        <v>27375.119999999995</v>
      </c>
      <c r="BJ44" s="668">
        <v>21109.21000000005</v>
      </c>
      <c r="BK44" s="668">
        <v>47433.10999999987</v>
      </c>
      <c r="BL44" s="668">
        <v>25302.70000000007</v>
      </c>
      <c r="BM44" s="1274">
        <v>0</v>
      </c>
      <c r="BN44" s="668">
        <v>0</v>
      </c>
      <c r="BO44" s="668">
        <v>7.0659999255440198E-4</v>
      </c>
      <c r="BP44" s="668">
        <v>-2.4152000114554539E-3</v>
      </c>
      <c r="BQ44" s="668">
        <v>374.01999999998225</v>
      </c>
      <c r="BR44" s="668">
        <v>1694.5900000000111</v>
      </c>
      <c r="BS44" s="668">
        <v>2410.0600000000268</v>
      </c>
      <c r="BT44" s="668">
        <v>348.65999999997439</v>
      </c>
      <c r="BU44" s="668">
        <v>992.76999999998952</v>
      </c>
      <c r="BV44" s="1274">
        <v>8043.4299999999712</v>
      </c>
      <c r="BW44" s="668">
        <v>6230.9999999998836</v>
      </c>
      <c r="BX44" s="668">
        <v>8745.180379999947</v>
      </c>
      <c r="BY44" s="668">
        <v>12418.852219999913</v>
      </c>
      <c r="BZ44" s="668">
        <v>13546.969999999972</v>
      </c>
      <c r="CA44" s="668">
        <v>17874.880000000063</v>
      </c>
      <c r="CB44" s="668">
        <v>35119.739999999991</v>
      </c>
      <c r="CC44" s="668">
        <v>12054.899999999965</v>
      </c>
      <c r="CD44" s="668">
        <v>13661.890000000014</v>
      </c>
      <c r="CE44" s="1274">
        <v>0</v>
      </c>
      <c r="CF44" s="668">
        <v>4092.8100000000122</v>
      </c>
      <c r="CG44" s="668">
        <v>860.55444339997484</v>
      </c>
      <c r="CH44" s="668">
        <v>3201.5499431999997</v>
      </c>
      <c r="CI44" s="668">
        <v>1147.8500000000204</v>
      </c>
      <c r="CJ44" s="668">
        <v>20458.949999999997</v>
      </c>
      <c r="CK44" s="668">
        <v>23625.310000000027</v>
      </c>
      <c r="CL44" s="668">
        <v>9441.5299999999843</v>
      </c>
      <c r="CM44" s="668">
        <v>3178.8699999999953</v>
      </c>
      <c r="CN44" s="1274">
        <v>42978.10999999987</v>
      </c>
      <c r="CO44" s="668">
        <v>82205.679999999236</v>
      </c>
      <c r="CP44" s="668">
        <v>95957.926050000358</v>
      </c>
      <c r="CQ44" s="668">
        <v>94764.560300000012</v>
      </c>
      <c r="CR44" s="668">
        <v>109461.66999999993</v>
      </c>
      <c r="CS44" s="668">
        <v>135071.51000000024</v>
      </c>
      <c r="CT44" s="668">
        <v>97141.519999998622</v>
      </c>
      <c r="CU44" s="668">
        <v>109844.47999999952</v>
      </c>
      <c r="CV44" s="668">
        <v>95965.910000002943</v>
      </c>
      <c r="CW44" s="1274">
        <v>176821.94000000024</v>
      </c>
      <c r="CX44" s="668">
        <v>166608.52000000034</v>
      </c>
      <c r="CY44" s="668">
        <v>186955.58716999958</v>
      </c>
      <c r="CZ44" s="668">
        <v>173573.08544</v>
      </c>
      <c r="DA44" s="668">
        <v>136318.80999999959</v>
      </c>
      <c r="DB44" s="668">
        <v>123328.41000000015</v>
      </c>
      <c r="DC44" s="668">
        <v>218696.27000000118</v>
      </c>
      <c r="DD44" s="668">
        <v>210537.89999999944</v>
      </c>
      <c r="DE44" s="668">
        <v>235651.56999999937</v>
      </c>
      <c r="DF44" s="1274">
        <v>6241.3445000000065</v>
      </c>
      <c r="DG44" s="668">
        <v>-457.98860000004061</v>
      </c>
      <c r="DH44" s="668">
        <v>529.69082599994726</v>
      </c>
      <c r="DI44" s="668">
        <v>7445.6914716001484</v>
      </c>
      <c r="DJ44" s="668">
        <v>9660.946200000064</v>
      </c>
      <c r="DK44" s="668">
        <v>15585.62930000003</v>
      </c>
      <c r="DL44" s="668">
        <v>9244.0330999999424</v>
      </c>
      <c r="DM44" s="668">
        <v>18098.089999999967</v>
      </c>
      <c r="DN44" s="668">
        <v>32161.669999999925</v>
      </c>
      <c r="DO44" s="1274">
        <v>23747.760000000111</v>
      </c>
      <c r="DP44" s="668">
        <v>29329.099999999929</v>
      </c>
      <c r="DQ44" s="668">
        <v>31614.506169999975</v>
      </c>
      <c r="DR44" s="668">
        <v>38183.496279999978</v>
      </c>
      <c r="DS44" s="668">
        <v>31665.260000000242</v>
      </c>
      <c r="DT44" s="668">
        <v>46039.889999999898</v>
      </c>
      <c r="DU44" s="668">
        <v>43407.910000000033</v>
      </c>
      <c r="DV44" s="668">
        <v>54945.26500000013</v>
      </c>
      <c r="DW44" s="668">
        <v>29592</v>
      </c>
      <c r="DX44" s="1274">
        <v>163426.52000000328</v>
      </c>
      <c r="DY44" s="668">
        <v>180305.19000000507</v>
      </c>
      <c r="DZ44" s="668">
        <v>249703.48000000417</v>
      </c>
      <c r="EA44" s="668">
        <v>220033.3599999994</v>
      </c>
      <c r="EB44" s="668">
        <v>242182.26000000536</v>
      </c>
      <c r="EC44" s="668">
        <v>266059.6099999994</v>
      </c>
      <c r="ED44" s="668">
        <v>269774.29000000656</v>
      </c>
      <c r="EE44" s="668">
        <v>288900.70999999344</v>
      </c>
      <c r="EF44" s="668">
        <v>570651.15999999642</v>
      </c>
      <c r="EG44" s="1274">
        <v>129369.55999999998</v>
      </c>
      <c r="EH44" s="668">
        <v>161223.04000000021</v>
      </c>
      <c r="EI44" s="668">
        <v>179110.66746000008</v>
      </c>
      <c r="EJ44" s="668">
        <v>211159.83133000013</v>
      </c>
      <c r="EK44" s="668">
        <v>226471.11999999988</v>
      </c>
      <c r="EL44" s="668">
        <v>268999.09999999998</v>
      </c>
      <c r="EM44" s="668">
        <v>131547.13000000012</v>
      </c>
      <c r="EN44" s="668">
        <v>22165.170000000391</v>
      </c>
      <c r="EO44" s="668">
        <v>41629.099999999627</v>
      </c>
      <c r="EP44" s="1274">
        <v>-134617.19</v>
      </c>
      <c r="EQ44" s="668">
        <v>-125651.4</v>
      </c>
      <c r="ER44" s="668">
        <v>5564.1112900000589</v>
      </c>
      <c r="ES44" s="668">
        <v>4059.5967699999455</v>
      </c>
      <c r="ET44" s="668">
        <v>16210.260000000126</v>
      </c>
      <c r="EU44" s="668">
        <v>26670.789999999979</v>
      </c>
      <c r="EV44" s="668">
        <v>22143.299999999988</v>
      </c>
      <c r="EW44" s="668">
        <v>26690.996999999858</v>
      </c>
      <c r="EX44" s="668">
        <v>25188</v>
      </c>
      <c r="EY44" s="1274">
        <v>825.74000000000888</v>
      </c>
      <c r="EZ44" s="668">
        <v>7109.760000000002</v>
      </c>
      <c r="FA44" s="668">
        <v>15770.908509999987</v>
      </c>
      <c r="FB44" s="668">
        <v>18294.108540000001</v>
      </c>
      <c r="FC44" s="668">
        <v>34511.300000000017</v>
      </c>
      <c r="FD44" s="668">
        <v>31647.86000000003</v>
      </c>
      <c r="FE44" s="668">
        <v>20432.440000000002</v>
      </c>
      <c r="FF44" s="668">
        <v>17392.085000000036</v>
      </c>
      <c r="FG44" s="668">
        <v>9563.269999999975</v>
      </c>
      <c r="FH44" s="1274">
        <v>35041.35000000002</v>
      </c>
      <c r="FI44" s="668">
        <v>13505.540000000037</v>
      </c>
      <c r="FJ44" s="668">
        <v>8021.5774799998035</v>
      </c>
      <c r="FK44" s="668">
        <v>13936.593579999753</v>
      </c>
      <c r="FL44" s="668">
        <v>26574.569999999949</v>
      </c>
      <c r="FM44" s="668">
        <v>23236.51999999996</v>
      </c>
      <c r="FN44" s="668">
        <v>25073.810000000114</v>
      </c>
      <c r="FO44" s="668">
        <v>28098.000000000116</v>
      </c>
      <c r="FP44" s="668">
        <v>20919</v>
      </c>
      <c r="FQ44" s="1274">
        <v>3420.4500000000044</v>
      </c>
      <c r="FR44" s="668">
        <v>3408.91</v>
      </c>
      <c r="FS44" s="668">
        <v>1959.7500000000055</v>
      </c>
      <c r="FT44" s="668">
        <v>1719.4099999999962</v>
      </c>
      <c r="FU44" s="668">
        <v>-255.52999999999884</v>
      </c>
      <c r="FV44" s="668">
        <v>-1611.200000000008</v>
      </c>
      <c r="FW44" s="668">
        <v>1587.75</v>
      </c>
      <c r="FX44" s="668">
        <v>1033.6799999999967</v>
      </c>
      <c r="FY44" s="668">
        <v>-4</v>
      </c>
      <c r="FZ44" s="1274">
        <v>84704.680000000066</v>
      </c>
      <c r="GA44" s="668">
        <v>70588.560000000172</v>
      </c>
      <c r="GB44" s="668">
        <v>66581.306089999838</v>
      </c>
      <c r="GC44" s="668">
        <v>65459.409549999924</v>
      </c>
      <c r="GD44" s="668">
        <v>102288.09000000032</v>
      </c>
      <c r="GE44" s="668">
        <v>128011.79000000011</v>
      </c>
      <c r="GF44" s="668">
        <v>189469.77000000002</v>
      </c>
      <c r="GG44" s="668">
        <v>180742.05000000075</v>
      </c>
      <c r="GH44" s="668">
        <v>188375.17510999925</v>
      </c>
      <c r="GI44" s="1274">
        <v>6888.2499999999945</v>
      </c>
      <c r="GJ44" s="668">
        <v>8045.9500000000035</v>
      </c>
      <c r="GK44" s="668">
        <v>4526.9700000000112</v>
      </c>
      <c r="GL44" s="668">
        <v>5841.3449900000287</v>
      </c>
      <c r="GM44" s="668">
        <v>6091.9400000000114</v>
      </c>
      <c r="GN44" s="668">
        <v>11998.499999999976</v>
      </c>
      <c r="GO44" s="668">
        <v>11983.849999999999</v>
      </c>
      <c r="GP44" s="668">
        <v>11431.290000000066</v>
      </c>
      <c r="GQ44" s="668">
        <v>-3642.9399999998882</v>
      </c>
      <c r="GR44" s="1274">
        <v>4128.7799999999988</v>
      </c>
      <c r="GS44" s="668">
        <v>11957.52999999997</v>
      </c>
      <c r="GT44" s="668">
        <v>5080.4899999999761</v>
      </c>
      <c r="GU44" s="668">
        <v>10821.209999999992</v>
      </c>
      <c r="GV44" s="668">
        <v>10572.889999999985</v>
      </c>
      <c r="GW44" s="668">
        <v>12935.209999999992</v>
      </c>
      <c r="GX44" s="668">
        <v>12167.550000000047</v>
      </c>
      <c r="GY44" s="668">
        <v>6084.6599999999162</v>
      </c>
      <c r="GZ44" s="668">
        <v>2977.3499999999185</v>
      </c>
      <c r="HA44" s="1274">
        <v>25970.240000000013</v>
      </c>
      <c r="HB44" s="668">
        <v>25187.100000000009</v>
      </c>
      <c r="HC44" s="668">
        <v>12169.950000000033</v>
      </c>
      <c r="HD44" s="668">
        <v>7928.2600000000493</v>
      </c>
      <c r="HE44" s="668">
        <v>22314.410000000116</v>
      </c>
      <c r="HF44" s="668">
        <v>11341.649999999912</v>
      </c>
      <c r="HG44" s="668">
        <v>57897.170000000042</v>
      </c>
      <c r="HH44" s="668">
        <v>50291.19000000041</v>
      </c>
      <c r="HI44" s="668">
        <v>64146.879999999888</v>
      </c>
      <c r="HJ44" s="1275">
        <v>733325.94450000371</v>
      </c>
      <c r="HK44" s="1275">
        <v>764770.66140000464</v>
      </c>
      <c r="HL44" s="1275">
        <v>954451.63353598979</v>
      </c>
      <c r="HM44" s="1275">
        <v>982754.70681369945</v>
      </c>
      <c r="HN44" s="668">
        <v>1111472.6161999702</v>
      </c>
      <c r="HO44" s="668">
        <v>1322938.8892999906</v>
      </c>
      <c r="HP44" s="670">
        <v>1292993.4030999911</v>
      </c>
      <c r="HQ44" s="671">
        <v>1187284.0261896939</v>
      </c>
      <c r="HR44" s="668">
        <v>1443705.4103099876</v>
      </c>
    </row>
    <row r="45" spans="1:226" x14ac:dyDescent="0.2">
      <c r="A45" s="1251" t="s">
        <v>406</v>
      </c>
      <c r="B45" s="929" t="s">
        <v>191</v>
      </c>
      <c r="C45" s="664"/>
      <c r="D45" s="664"/>
      <c r="E45" s="664"/>
      <c r="F45" s="664"/>
      <c r="G45" s="664"/>
      <c r="H45" s="664"/>
      <c r="I45" s="664"/>
      <c r="J45" s="664"/>
      <c r="K45" s="929" t="s">
        <v>191</v>
      </c>
      <c r="L45" s="664"/>
      <c r="M45" s="664"/>
      <c r="N45" s="664"/>
      <c r="O45" s="668"/>
      <c r="P45" s="668"/>
      <c r="Q45" s="668"/>
      <c r="R45" s="668"/>
      <c r="S45" s="664"/>
      <c r="T45" s="929" t="s">
        <v>191</v>
      </c>
      <c r="U45" s="664"/>
      <c r="V45" s="664"/>
      <c r="W45" s="664"/>
      <c r="X45" s="664"/>
      <c r="Y45" s="664"/>
      <c r="Z45" s="664"/>
      <c r="AA45" s="664"/>
      <c r="AB45" s="664"/>
      <c r="AC45" s="929" t="s">
        <v>191</v>
      </c>
      <c r="AD45" s="664"/>
      <c r="AE45" s="664"/>
      <c r="AF45" s="664"/>
      <c r="AG45" s="664"/>
      <c r="AH45" s="664"/>
      <c r="AI45" s="664"/>
      <c r="AJ45" s="664"/>
      <c r="AK45" s="664"/>
      <c r="AL45" s="929" t="s">
        <v>191</v>
      </c>
      <c r="AM45" s="664"/>
      <c r="AN45" s="664"/>
      <c r="AO45" s="664"/>
      <c r="AP45" s="664"/>
      <c r="AQ45" s="664"/>
      <c r="AR45" s="664"/>
      <c r="AS45" s="664"/>
      <c r="AT45" s="664"/>
      <c r="AU45" s="929" t="s">
        <v>191</v>
      </c>
      <c r="AV45" s="664"/>
      <c r="AW45" s="664"/>
      <c r="AX45" s="664"/>
      <c r="AY45" s="664"/>
      <c r="AZ45" s="664"/>
      <c r="BA45" s="664"/>
      <c r="BB45" s="664"/>
      <c r="BC45" s="664"/>
      <c r="BD45" s="929" t="s">
        <v>191</v>
      </c>
      <c r="BE45" s="664"/>
      <c r="BF45" s="664"/>
      <c r="BG45" s="664"/>
      <c r="BH45" s="664"/>
      <c r="BI45" s="664"/>
      <c r="BJ45" s="664"/>
      <c r="BK45" s="664"/>
      <c r="BL45" s="664"/>
      <c r="BM45" s="929" t="s">
        <v>191</v>
      </c>
      <c r="BN45" s="664"/>
      <c r="BO45" s="664"/>
      <c r="BP45" s="664"/>
      <c r="BQ45" s="664"/>
      <c r="BR45" s="664"/>
      <c r="BS45" s="664"/>
      <c r="BT45" s="664"/>
      <c r="BU45" s="664"/>
      <c r="BV45" s="929" t="s">
        <v>191</v>
      </c>
      <c r="BW45" s="664"/>
      <c r="BX45" s="664"/>
      <c r="BY45" s="664"/>
      <c r="BZ45" s="664"/>
      <c r="CA45" s="664"/>
      <c r="CB45" s="664"/>
      <c r="CC45" s="664"/>
      <c r="CD45" s="664"/>
      <c r="CE45" s="929" t="s">
        <v>191</v>
      </c>
      <c r="CF45" s="664"/>
      <c r="CG45" s="664"/>
      <c r="CH45" s="664"/>
      <c r="CI45" s="664"/>
      <c r="CJ45" s="664"/>
      <c r="CK45" s="664"/>
      <c r="CL45" s="664"/>
      <c r="CM45" s="664"/>
      <c r="CN45" s="929" t="s">
        <v>191</v>
      </c>
      <c r="CO45" s="664"/>
      <c r="CP45" s="664"/>
      <c r="CQ45" s="664"/>
      <c r="CR45" s="664"/>
      <c r="CS45" s="664"/>
      <c r="CT45" s="664"/>
      <c r="CU45" s="664"/>
      <c r="CV45" s="664"/>
      <c r="CW45" s="929" t="s">
        <v>191</v>
      </c>
      <c r="CX45" s="664"/>
      <c r="CY45" s="664"/>
      <c r="CZ45" s="664"/>
      <c r="DA45" s="664"/>
      <c r="DB45" s="664"/>
      <c r="DC45" s="664"/>
      <c r="DD45" s="664"/>
      <c r="DE45" s="664"/>
      <c r="DF45" s="929" t="s">
        <v>191</v>
      </c>
      <c r="DG45" s="664"/>
      <c r="DH45" s="664"/>
      <c r="DI45" s="664"/>
      <c r="DJ45" s="664"/>
      <c r="DK45" s="664"/>
      <c r="DL45" s="664"/>
      <c r="DM45" s="664"/>
      <c r="DN45" s="664"/>
      <c r="DO45" s="929" t="s">
        <v>191</v>
      </c>
      <c r="DP45" s="664"/>
      <c r="DQ45" s="664"/>
      <c r="DR45" s="664"/>
      <c r="DS45" s="664"/>
      <c r="DT45" s="664"/>
      <c r="DU45" s="664"/>
      <c r="DV45" s="664"/>
      <c r="DW45" s="664"/>
      <c r="DX45" s="929" t="s">
        <v>191</v>
      </c>
      <c r="DY45" s="664"/>
      <c r="DZ45" s="664"/>
      <c r="EA45" s="664"/>
      <c r="EB45" s="664"/>
      <c r="EC45" s="664"/>
      <c r="ED45" s="664"/>
      <c r="EE45" s="664"/>
      <c r="EF45" s="664"/>
      <c r="EG45" s="929" t="s">
        <v>191</v>
      </c>
      <c r="EH45" s="664"/>
      <c r="EI45" s="664"/>
      <c r="EJ45" s="664"/>
      <c r="EK45" s="664"/>
      <c r="EL45" s="664"/>
      <c r="EM45" s="664"/>
      <c r="EN45" s="664"/>
      <c r="EO45" s="664"/>
      <c r="EP45" s="929" t="s">
        <v>191</v>
      </c>
      <c r="EQ45" s="664"/>
      <c r="ER45" s="664"/>
      <c r="ES45" s="664"/>
      <c r="ET45" s="664"/>
      <c r="EU45" s="664"/>
      <c r="EV45" s="664"/>
      <c r="EW45" s="664"/>
      <c r="EX45" s="664"/>
      <c r="EY45" s="929" t="s">
        <v>191</v>
      </c>
      <c r="EZ45" s="664"/>
      <c r="FA45" s="664"/>
      <c r="FB45" s="664"/>
      <c r="FC45" s="664"/>
      <c r="FD45" s="664"/>
      <c r="FE45" s="664"/>
      <c r="FF45" s="664"/>
      <c r="FG45" s="664"/>
      <c r="FH45" s="929" t="s">
        <v>191</v>
      </c>
      <c r="FI45" s="664"/>
      <c r="FJ45" s="664"/>
      <c r="FK45" s="664"/>
      <c r="FL45" s="664"/>
      <c r="FM45" s="664"/>
      <c r="FN45" s="664"/>
      <c r="FO45" s="664"/>
      <c r="FP45" s="664"/>
      <c r="FQ45" s="929" t="s">
        <v>191</v>
      </c>
      <c r="FR45" s="664"/>
      <c r="FS45" s="664"/>
      <c r="FT45" s="664"/>
      <c r="FU45" s="664"/>
      <c r="FV45" s="664"/>
      <c r="FW45" s="664"/>
      <c r="FX45" s="664"/>
      <c r="FY45" s="664"/>
      <c r="FZ45" s="929" t="s">
        <v>191</v>
      </c>
      <c r="GA45" s="664"/>
      <c r="GB45" s="664"/>
      <c r="GC45" s="664"/>
      <c r="GD45" s="664"/>
      <c r="GE45" s="664"/>
      <c r="GF45" s="664"/>
      <c r="GG45" s="664"/>
      <c r="GH45" s="664"/>
      <c r="GI45" s="929" t="s">
        <v>191</v>
      </c>
      <c r="GJ45" s="664"/>
      <c r="GK45" s="664"/>
      <c r="GL45" s="664"/>
      <c r="GM45" s="664"/>
      <c r="GN45" s="664"/>
      <c r="GO45" s="664"/>
      <c r="GP45" s="664"/>
      <c r="GQ45" s="664"/>
      <c r="GR45" s="929" t="s">
        <v>191</v>
      </c>
      <c r="GS45" s="664"/>
      <c r="GT45" s="664"/>
      <c r="GU45" s="664"/>
      <c r="GV45" s="664"/>
      <c r="GW45" s="664"/>
      <c r="GX45" s="664"/>
      <c r="GY45" s="664"/>
      <c r="GZ45" s="664"/>
      <c r="HA45" s="929" t="s">
        <v>191</v>
      </c>
      <c r="HB45" s="664"/>
      <c r="HC45" s="664"/>
      <c r="HD45" s="664"/>
      <c r="HE45" s="664"/>
      <c r="HF45" s="664"/>
      <c r="HG45" s="664"/>
      <c r="HH45" s="664"/>
      <c r="HI45" s="664"/>
      <c r="HJ45" s="1275"/>
      <c r="HK45" s="1275">
        <v>0</v>
      </c>
      <c r="HL45" s="1275"/>
      <c r="HM45" s="1275">
        <v>0</v>
      </c>
      <c r="HN45" s="668"/>
      <c r="HO45" s="668"/>
      <c r="HP45" s="670"/>
      <c r="HQ45" s="671">
        <v>0</v>
      </c>
      <c r="HR45" s="664">
        <v>0</v>
      </c>
    </row>
    <row r="46" spans="1:226" x14ac:dyDescent="0.2">
      <c r="A46" s="1247" t="s">
        <v>407</v>
      </c>
      <c r="B46" s="929">
        <v>52245.19</v>
      </c>
      <c r="C46" s="664">
        <v>49660.22</v>
      </c>
      <c r="D46" s="664">
        <v>35088.199999999997</v>
      </c>
      <c r="E46" s="664">
        <v>33498.85</v>
      </c>
      <c r="F46" s="664">
        <v>26900.66</v>
      </c>
      <c r="G46" s="664">
        <v>19249.12</v>
      </c>
      <c r="H46" s="664">
        <v>19830.400000000001</v>
      </c>
      <c r="I46" s="664">
        <v>12940.61</v>
      </c>
      <c r="J46" s="664">
        <v>7556</v>
      </c>
      <c r="K46" s="929"/>
      <c r="L46" s="664"/>
      <c r="M46" s="664"/>
      <c r="N46" s="664"/>
      <c r="O46" s="664">
        <v>278.92</v>
      </c>
      <c r="P46" s="664">
        <v>284.56</v>
      </c>
      <c r="Q46" s="664">
        <v>299.58999999999997</v>
      </c>
      <c r="R46" s="664">
        <v>299.17</v>
      </c>
      <c r="S46" s="664">
        <v>302.3</v>
      </c>
      <c r="T46" s="929">
        <v>9607.42</v>
      </c>
      <c r="U46" s="664">
        <v>16594.09</v>
      </c>
      <c r="V46" s="664">
        <v>3295.36</v>
      </c>
      <c r="W46" s="664">
        <v>4393.84</v>
      </c>
      <c r="X46" s="664">
        <v>6603.54</v>
      </c>
      <c r="Y46" s="664">
        <v>10423.61</v>
      </c>
      <c r="Z46" s="664">
        <v>12029.98</v>
      </c>
      <c r="AA46" s="664">
        <v>9700.3700000000008</v>
      </c>
      <c r="AB46" s="664">
        <v>5881</v>
      </c>
      <c r="AC46" s="929">
        <v>25713.58</v>
      </c>
      <c r="AD46" s="664">
        <v>21672.880000000001</v>
      </c>
      <c r="AE46" s="664">
        <v>5923.39743</v>
      </c>
      <c r="AF46" s="664">
        <v>8541.0431800000006</v>
      </c>
      <c r="AG46" s="664">
        <v>2393.0700000000002</v>
      </c>
      <c r="AH46" s="664">
        <v>12180.37</v>
      </c>
      <c r="AI46" s="664">
        <v>4019.94</v>
      </c>
      <c r="AJ46" s="664">
        <v>1746.29</v>
      </c>
      <c r="AK46" s="664">
        <v>2355</v>
      </c>
      <c r="AL46" s="929">
        <v>63910.14</v>
      </c>
      <c r="AM46" s="664">
        <v>48789.11</v>
      </c>
      <c r="AN46" s="664">
        <v>31144.027959999999</v>
      </c>
      <c r="AO46" s="664">
        <v>36892.48199</v>
      </c>
      <c r="AP46" s="664">
        <v>34954.230000000003</v>
      </c>
      <c r="AQ46" s="664">
        <v>48009.760000000002</v>
      </c>
      <c r="AR46" s="664">
        <v>42090.84</v>
      </c>
      <c r="AS46" s="664">
        <v>54462.1</v>
      </c>
      <c r="AT46" s="664">
        <v>77531.28</v>
      </c>
      <c r="AU46" s="929">
        <v>-874.34</v>
      </c>
      <c r="AV46" s="664">
        <v>-5904.89</v>
      </c>
      <c r="AW46" s="664">
        <v>-5846.14743</v>
      </c>
      <c r="AX46" s="664">
        <v>281.21686</v>
      </c>
      <c r="AY46" s="664">
        <v>14523.62</v>
      </c>
      <c r="AZ46" s="664">
        <v>19449.419999999998</v>
      </c>
      <c r="BA46" s="664">
        <v>8706.0400000000009</v>
      </c>
      <c r="BB46" s="664">
        <v>2138.2199999999998</v>
      </c>
      <c r="BC46" s="664">
        <v>1468.66</v>
      </c>
      <c r="BD46" s="929">
        <v>13284.84</v>
      </c>
      <c r="BE46" s="664">
        <v>8828.2800000000007</v>
      </c>
      <c r="BF46" s="664">
        <v>9464.2296700000006</v>
      </c>
      <c r="BG46" s="664">
        <v>6397.2951300000004</v>
      </c>
      <c r="BH46" s="664">
        <v>11779.82</v>
      </c>
      <c r="BI46" s="664">
        <v>14411.46</v>
      </c>
      <c r="BJ46" s="664">
        <v>15496.79</v>
      </c>
      <c r="BK46" s="664">
        <v>17379.75</v>
      </c>
      <c r="BL46" s="664">
        <v>17769.310000000001</v>
      </c>
      <c r="BM46" s="929"/>
      <c r="BN46" s="664"/>
      <c r="BO46" s="664"/>
      <c r="BP46" s="664"/>
      <c r="BQ46" s="664">
        <v>139.51</v>
      </c>
      <c r="BR46" s="664">
        <v>1554.34</v>
      </c>
      <c r="BS46" s="664">
        <v>2296.54</v>
      </c>
      <c r="BT46" s="664">
        <v>213.8</v>
      </c>
      <c r="BU46" s="664">
        <v>658.31</v>
      </c>
      <c r="BV46" s="929">
        <v>7305.48</v>
      </c>
      <c r="BW46" s="664">
        <v>4329.0600000000004</v>
      </c>
      <c r="BX46" s="664">
        <v>4690.8100000000004</v>
      </c>
      <c r="BY46" s="664">
        <v>8973.35</v>
      </c>
      <c r="BZ46" s="664">
        <v>7872.93</v>
      </c>
      <c r="CA46" s="664">
        <v>7693.97</v>
      </c>
      <c r="CB46" s="664">
        <v>11564.21</v>
      </c>
      <c r="CC46" s="664">
        <v>2592.7600000000002</v>
      </c>
      <c r="CD46" s="664">
        <v>7850.84</v>
      </c>
      <c r="CE46" s="929"/>
      <c r="CF46" s="664">
        <v>4092.81</v>
      </c>
      <c r="CG46" s="664">
        <v>859.71921680000003</v>
      </c>
      <c r="CH46" s="664">
        <v>545.52091059999998</v>
      </c>
      <c r="CI46" s="664">
        <v>456.39</v>
      </c>
      <c r="CJ46" s="664">
        <v>13826.81</v>
      </c>
      <c r="CK46" s="664">
        <v>11333.22</v>
      </c>
      <c r="CL46" s="664">
        <v>3443.86</v>
      </c>
      <c r="CM46" s="664">
        <v>1033.55</v>
      </c>
      <c r="CN46" s="929">
        <v>76539.94</v>
      </c>
      <c r="CO46" s="664">
        <v>67086.17</v>
      </c>
      <c r="CP46" s="664">
        <v>71824.787129999997</v>
      </c>
      <c r="CQ46" s="664">
        <v>78633.934210000007</v>
      </c>
      <c r="CR46" s="664">
        <v>100220.33</v>
      </c>
      <c r="CS46" s="664">
        <v>120690.37</v>
      </c>
      <c r="CT46" s="664">
        <v>119138.88</v>
      </c>
      <c r="CU46" s="664">
        <v>99089.68</v>
      </c>
      <c r="CV46" s="664">
        <v>100933.56</v>
      </c>
      <c r="CW46" s="929">
        <v>126418.03</v>
      </c>
      <c r="CX46" s="664">
        <v>113859.62</v>
      </c>
      <c r="CY46" s="664">
        <v>120764.35</v>
      </c>
      <c r="CZ46" s="664">
        <v>113154.49914</v>
      </c>
      <c r="DA46" s="664">
        <v>108921.36</v>
      </c>
      <c r="DB46" s="664">
        <v>107703.75</v>
      </c>
      <c r="DC46" s="664">
        <v>198870.91</v>
      </c>
      <c r="DD46" s="664">
        <v>198485.96</v>
      </c>
      <c r="DE46" s="664">
        <v>216022.45</v>
      </c>
      <c r="DF46" s="929">
        <v>4139.3153999999995</v>
      </c>
      <c r="DG46" s="664">
        <v>1930.6976999999999</v>
      </c>
      <c r="DH46" s="664">
        <v>2232.8949074000002</v>
      </c>
      <c r="DI46" s="664">
        <v>6287.1961890000002</v>
      </c>
      <c r="DJ46" s="664">
        <v>6293.0518000000002</v>
      </c>
      <c r="DK46" s="664">
        <v>14168.964599999999</v>
      </c>
      <c r="DL46" s="664">
        <v>8945.9249</v>
      </c>
      <c r="DM46" s="664">
        <v>14678.16</v>
      </c>
      <c r="DN46" s="664">
        <v>16084.36</v>
      </c>
      <c r="DO46" s="929">
        <v>20064.099999999999</v>
      </c>
      <c r="DP46" s="664">
        <v>16175.96</v>
      </c>
      <c r="DQ46" s="664">
        <v>16522.523710000001</v>
      </c>
      <c r="DR46" s="664">
        <v>20305.595549999998</v>
      </c>
      <c r="DS46" s="664">
        <v>29243.599999999999</v>
      </c>
      <c r="DT46" s="664">
        <v>38722.54</v>
      </c>
      <c r="DU46" s="664">
        <v>46007.95</v>
      </c>
      <c r="DV46" s="664">
        <v>50493.5</v>
      </c>
      <c r="DW46" s="664">
        <v>25188</v>
      </c>
      <c r="DX46" s="929">
        <v>163426.53</v>
      </c>
      <c r="DY46" s="664">
        <v>180305.19</v>
      </c>
      <c r="DZ46" s="664">
        <v>249703.48</v>
      </c>
      <c r="EA46" s="664">
        <v>220033.36</v>
      </c>
      <c r="EB46" s="664">
        <v>242182.26</v>
      </c>
      <c r="EC46" s="664">
        <v>266059.53999999998</v>
      </c>
      <c r="ED46" s="664">
        <v>269774.28999999998</v>
      </c>
      <c r="EE46" s="664">
        <v>288901.01</v>
      </c>
      <c r="EF46" s="664">
        <v>387541.84</v>
      </c>
      <c r="EG46" s="929">
        <v>29505.75</v>
      </c>
      <c r="EH46" s="664">
        <v>28437.339999999997</v>
      </c>
      <c r="EI46" s="664">
        <v>33482.361570000001</v>
      </c>
      <c r="EJ46" s="664">
        <v>55511.59001</v>
      </c>
      <c r="EK46" s="664">
        <v>39916.699999999997</v>
      </c>
      <c r="EL46" s="664">
        <v>44022.080000000002</v>
      </c>
      <c r="EM46" s="664">
        <v>46901.14</v>
      </c>
      <c r="EN46" s="664">
        <v>38617.129999999997</v>
      </c>
      <c r="EO46" s="664">
        <v>27801.65</v>
      </c>
      <c r="EP46" s="929">
        <v>393.54</v>
      </c>
      <c r="EQ46" s="664">
        <v>649.46</v>
      </c>
      <c r="ER46" s="664">
        <v>931.23</v>
      </c>
      <c r="ES46" s="664">
        <v>1468.84</v>
      </c>
      <c r="ET46" s="664">
        <v>13528.8</v>
      </c>
      <c r="EU46" s="664">
        <v>15304.61</v>
      </c>
      <c r="EV46" s="664">
        <v>7192.6</v>
      </c>
      <c r="EW46" s="664">
        <v>6672.55</v>
      </c>
      <c r="EX46" s="664">
        <v>5323</v>
      </c>
      <c r="EY46" s="929">
        <v>825.74</v>
      </c>
      <c r="EZ46" s="664">
        <v>7109.76</v>
      </c>
      <c r="FA46" s="664">
        <v>15770.908509999999</v>
      </c>
      <c r="FB46" s="664">
        <v>18294.130639999999</v>
      </c>
      <c r="FC46" s="664">
        <v>34511.300000000003</v>
      </c>
      <c r="FD46" s="664">
        <v>31230.57</v>
      </c>
      <c r="FE46" s="664">
        <v>20849.73</v>
      </c>
      <c r="FF46" s="664">
        <v>15989.81</v>
      </c>
      <c r="FG46" s="664">
        <v>7262.24</v>
      </c>
      <c r="FH46" s="929">
        <v>32830.28</v>
      </c>
      <c r="FI46" s="664">
        <v>15074.13</v>
      </c>
      <c r="FJ46" s="664">
        <v>7928.0456100000001</v>
      </c>
      <c r="FK46" s="664">
        <v>8111.8434999999999</v>
      </c>
      <c r="FL46" s="664">
        <v>13160.45</v>
      </c>
      <c r="FM46" s="664">
        <v>14972.18</v>
      </c>
      <c r="FN46" s="664">
        <v>21029.38</v>
      </c>
      <c r="FO46" s="664">
        <v>23752.799999999999</v>
      </c>
      <c r="FP46" s="664">
        <v>18236</v>
      </c>
      <c r="FQ46" s="929">
        <v>1444.88</v>
      </c>
      <c r="FR46" s="664">
        <v>841.94</v>
      </c>
      <c r="FS46" s="664">
        <v>553.64</v>
      </c>
      <c r="FT46" s="664">
        <v>723.23</v>
      </c>
      <c r="FU46" s="664">
        <v>32.119999999999997</v>
      </c>
      <c r="FV46" s="664">
        <v>271.04000000000002</v>
      </c>
      <c r="FW46" s="664">
        <v>-89.43</v>
      </c>
      <c r="FX46" s="664">
        <v>357.45</v>
      </c>
      <c r="FY46" s="664">
        <v>51</v>
      </c>
      <c r="FZ46" s="929">
        <v>83962.07</v>
      </c>
      <c r="GA46" s="664">
        <v>70442.28</v>
      </c>
      <c r="GB46" s="664">
        <v>66558.246150000006</v>
      </c>
      <c r="GC46" s="664">
        <v>65459.405010000002</v>
      </c>
      <c r="GD46" s="664">
        <v>82940.17</v>
      </c>
      <c r="GE46" s="664">
        <v>99849.74</v>
      </c>
      <c r="GF46" s="664">
        <v>146265.23000000001</v>
      </c>
      <c r="GG46" s="664">
        <v>167876.22</v>
      </c>
      <c r="GH46" s="664">
        <v>173243.26</v>
      </c>
      <c r="GI46" s="929">
        <v>6793.71</v>
      </c>
      <c r="GJ46" s="664">
        <v>7838.59</v>
      </c>
      <c r="GK46" s="664">
        <v>4294.0632599999999</v>
      </c>
      <c r="GL46" s="664">
        <v>5708.7497599999997</v>
      </c>
      <c r="GM46" s="664">
        <v>5859.8</v>
      </c>
      <c r="GN46" s="664">
        <v>11182.19</v>
      </c>
      <c r="GO46" s="664">
        <v>8856.69</v>
      </c>
      <c r="GP46" s="664">
        <v>7960.4</v>
      </c>
      <c r="GQ46" s="664">
        <v>2257.25</v>
      </c>
      <c r="GR46" s="929">
        <v>3486.39</v>
      </c>
      <c r="GS46" s="664">
        <v>5824.75</v>
      </c>
      <c r="GT46" s="664">
        <v>4333.3500000000004</v>
      </c>
      <c r="GU46" s="664">
        <v>6026.01</v>
      </c>
      <c r="GV46" s="664">
        <v>7774.42</v>
      </c>
      <c r="GW46" s="664">
        <v>10010.16</v>
      </c>
      <c r="GX46" s="664">
        <v>8794.7199999999993</v>
      </c>
      <c r="GY46" s="664">
        <v>15931.73</v>
      </c>
      <c r="GZ46" s="664">
        <v>25948.3</v>
      </c>
      <c r="HA46" s="929">
        <v>32917.360000000001</v>
      </c>
      <c r="HB46" s="664">
        <v>31742.400000000001</v>
      </c>
      <c r="HC46" s="664">
        <v>10032.799999999999</v>
      </c>
      <c r="HD46" s="664">
        <v>10236.459999999999</v>
      </c>
      <c r="HE46" s="664">
        <v>18519.099999999999</v>
      </c>
      <c r="HF46" s="664">
        <v>9307</v>
      </c>
      <c r="HG46" s="664">
        <v>6903.12</v>
      </c>
      <c r="HH46" s="664">
        <v>10246.98</v>
      </c>
      <c r="HI46" s="664">
        <v>55993.01</v>
      </c>
      <c r="HJ46" s="928">
        <v>753939.94540000008</v>
      </c>
      <c r="HK46" s="928">
        <v>695379.84770000004</v>
      </c>
      <c r="HL46" s="928">
        <v>689552.27769419993</v>
      </c>
      <c r="HM46" s="928">
        <v>709478.44207959995</v>
      </c>
      <c r="HN46" s="664">
        <v>809006.15180000011</v>
      </c>
      <c r="HO46" s="664">
        <v>930578.15460000001</v>
      </c>
      <c r="HP46" s="671">
        <v>1037108.6848999998</v>
      </c>
      <c r="HQ46" s="671">
        <v>1043970.31</v>
      </c>
      <c r="HR46" s="664">
        <v>1150434.7600000002</v>
      </c>
    </row>
    <row r="47" spans="1:226" ht="24.75" customHeight="1" x14ac:dyDescent="0.2">
      <c r="A47" s="1247" t="s">
        <v>408</v>
      </c>
      <c r="B47" s="929"/>
      <c r="C47" s="664"/>
      <c r="D47" s="664"/>
      <c r="E47" s="664"/>
      <c r="F47" s="664"/>
      <c r="G47" s="664"/>
      <c r="H47" s="664"/>
      <c r="I47" s="664"/>
      <c r="J47" s="664"/>
      <c r="K47" s="929"/>
      <c r="L47" s="664"/>
      <c r="M47" s="664"/>
      <c r="N47" s="664"/>
      <c r="O47" s="664"/>
      <c r="P47" s="664"/>
      <c r="Q47" s="664"/>
      <c r="R47" s="664"/>
      <c r="S47" s="664"/>
      <c r="T47" s="929">
        <v>-2495.75</v>
      </c>
      <c r="U47" s="664">
        <v>-1124.8</v>
      </c>
      <c r="V47" s="664">
        <v>-2450.33</v>
      </c>
      <c r="W47" s="664">
        <v>-2618.63</v>
      </c>
      <c r="X47" s="664"/>
      <c r="Y47" s="664"/>
      <c r="Z47" s="664"/>
      <c r="AA47" s="664"/>
      <c r="AB47" s="664"/>
      <c r="AC47" s="929"/>
      <c r="AD47" s="664"/>
      <c r="AE47" s="664"/>
      <c r="AF47" s="664"/>
      <c r="AG47" s="664"/>
      <c r="AH47" s="664"/>
      <c r="AI47" s="664"/>
      <c r="AJ47" s="664"/>
      <c r="AK47" s="664"/>
      <c r="AL47" s="929"/>
      <c r="AM47" s="664"/>
      <c r="AN47" s="664"/>
      <c r="AO47" s="664"/>
      <c r="AP47" s="664"/>
      <c r="AQ47" s="664"/>
      <c r="AR47" s="664"/>
      <c r="AS47" s="664"/>
      <c r="AT47" s="664"/>
      <c r="AU47" s="929"/>
      <c r="AV47" s="664"/>
      <c r="AW47" s="664"/>
      <c r="AX47" s="664"/>
      <c r="AY47" s="664"/>
      <c r="AZ47" s="664"/>
      <c r="BA47" s="664"/>
      <c r="BB47" s="664"/>
      <c r="BC47" s="664"/>
      <c r="BD47" s="929"/>
      <c r="BE47" s="664"/>
      <c r="BF47" s="664"/>
      <c r="BG47" s="664"/>
      <c r="BH47" s="664"/>
      <c r="BI47" s="664"/>
      <c r="BJ47" s="664"/>
      <c r="BK47" s="664"/>
      <c r="BL47" s="664"/>
      <c r="BM47" s="929"/>
      <c r="BN47" s="664"/>
      <c r="BO47" s="664"/>
      <c r="BP47" s="664"/>
      <c r="BQ47" s="664"/>
      <c r="BR47" s="664"/>
      <c r="BS47" s="664"/>
      <c r="BT47" s="664"/>
      <c r="BU47" s="664"/>
      <c r="BV47" s="929"/>
      <c r="BW47" s="664"/>
      <c r="BX47" s="664"/>
      <c r="BY47" s="664"/>
      <c r="BZ47" s="664"/>
      <c r="CA47" s="664"/>
      <c r="CB47" s="664"/>
      <c r="CC47" s="664"/>
      <c r="CD47" s="664"/>
      <c r="CE47" s="929"/>
      <c r="CF47" s="664"/>
      <c r="CG47" s="664"/>
      <c r="CH47" s="664"/>
      <c r="CI47" s="664"/>
      <c r="CJ47" s="664"/>
      <c r="CK47" s="664"/>
      <c r="CL47" s="664"/>
      <c r="CM47" s="664"/>
      <c r="CN47" s="929"/>
      <c r="CO47" s="664"/>
      <c r="CP47" s="664"/>
      <c r="CQ47" s="664"/>
      <c r="CR47" s="664"/>
      <c r="CS47" s="664"/>
      <c r="CT47" s="664"/>
      <c r="CU47" s="664"/>
      <c r="CV47" s="664"/>
      <c r="CW47" s="929"/>
      <c r="CX47" s="664"/>
      <c r="CY47" s="664"/>
      <c r="CZ47" s="664"/>
      <c r="DA47" s="664"/>
      <c r="DB47" s="664"/>
      <c r="DC47" s="664"/>
      <c r="DD47" s="664"/>
      <c r="DE47" s="664"/>
      <c r="DF47" s="929"/>
      <c r="DG47" s="664"/>
      <c r="DH47" s="664"/>
      <c r="DI47" s="664"/>
      <c r="DJ47" s="664"/>
      <c r="DK47" s="664"/>
      <c r="DL47" s="664"/>
      <c r="DM47" s="664"/>
      <c r="DN47" s="664"/>
      <c r="DO47" s="929"/>
      <c r="DP47" s="664"/>
      <c r="DQ47" s="664"/>
      <c r="DR47" s="664"/>
      <c r="DS47" s="664"/>
      <c r="DT47" s="664"/>
      <c r="DU47" s="664"/>
      <c r="DV47" s="664"/>
      <c r="DW47" s="664"/>
      <c r="DX47" s="929"/>
      <c r="DY47" s="664"/>
      <c r="DZ47" s="664"/>
      <c r="EA47" s="664"/>
      <c r="EB47" s="664"/>
      <c r="EC47" s="664"/>
      <c r="ED47" s="664"/>
      <c r="EE47" s="664"/>
      <c r="EF47" s="664"/>
      <c r="EG47" s="929"/>
      <c r="EH47" s="664"/>
      <c r="EI47" s="664"/>
      <c r="EJ47" s="664"/>
      <c r="EK47" s="664"/>
      <c r="EL47" s="664"/>
      <c r="EM47" s="664"/>
      <c r="EN47" s="664">
        <v>-5018.71</v>
      </c>
      <c r="EO47" s="664">
        <v>-11675.26</v>
      </c>
      <c r="EP47" s="929"/>
      <c r="EQ47" s="664"/>
      <c r="ER47" s="664"/>
      <c r="ES47" s="664"/>
      <c r="ET47" s="664"/>
      <c r="EU47" s="664"/>
      <c r="EV47" s="664"/>
      <c r="EW47" s="664"/>
      <c r="EX47" s="664"/>
      <c r="EY47" s="929"/>
      <c r="EZ47" s="664"/>
      <c r="FA47" s="664"/>
      <c r="FB47" s="664"/>
      <c r="FC47" s="664"/>
      <c r="FD47" s="664"/>
      <c r="FE47" s="664"/>
      <c r="FF47" s="664"/>
      <c r="FG47" s="664"/>
      <c r="FH47" s="929"/>
      <c r="FI47" s="664"/>
      <c r="FJ47" s="664"/>
      <c r="FK47" s="664"/>
      <c r="FL47" s="664"/>
      <c r="FM47" s="664"/>
      <c r="FN47" s="664"/>
      <c r="FO47" s="664"/>
      <c r="FP47" s="664"/>
      <c r="FQ47" s="929"/>
      <c r="FR47" s="664"/>
      <c r="FS47" s="664"/>
      <c r="FT47" s="664"/>
      <c r="FU47" s="664"/>
      <c r="FV47" s="664"/>
      <c r="FW47" s="664"/>
      <c r="FX47" s="664"/>
      <c r="FY47" s="664"/>
      <c r="FZ47" s="929"/>
      <c r="GA47" s="664"/>
      <c r="GB47" s="664"/>
      <c r="GC47" s="664"/>
      <c r="GD47" s="664"/>
      <c r="GE47" s="664"/>
      <c r="GF47" s="664"/>
      <c r="GG47" s="664"/>
      <c r="GH47" s="664"/>
      <c r="GI47" s="929"/>
      <c r="GJ47" s="664"/>
      <c r="GK47" s="664"/>
      <c r="GL47" s="664"/>
      <c r="GM47" s="664"/>
      <c r="GN47" s="664"/>
      <c r="GO47" s="664"/>
      <c r="GP47" s="664"/>
      <c r="GQ47" s="664"/>
      <c r="GR47" s="929"/>
      <c r="GS47" s="664"/>
      <c r="GT47" s="664"/>
      <c r="GU47" s="664"/>
      <c r="GV47" s="664"/>
      <c r="GW47" s="664"/>
      <c r="GX47" s="664"/>
      <c r="GY47" s="664">
        <v>-10293.209999999999</v>
      </c>
      <c r="GZ47" s="664">
        <v>-28048</v>
      </c>
      <c r="HA47" s="929"/>
      <c r="HB47" s="664"/>
      <c r="HC47" s="664"/>
      <c r="HD47" s="664"/>
      <c r="HE47" s="664"/>
      <c r="HF47" s="664"/>
      <c r="HG47" s="664"/>
      <c r="HH47" s="664"/>
      <c r="HI47" s="664"/>
      <c r="HJ47" s="928">
        <v>-2495.75</v>
      </c>
      <c r="HK47" s="928">
        <v>-1124.8</v>
      </c>
      <c r="HL47" s="928">
        <v>-2450.33</v>
      </c>
      <c r="HM47" s="928">
        <v>-2618.63</v>
      </c>
      <c r="HN47" s="664">
        <v>0</v>
      </c>
      <c r="HO47" s="664">
        <v>0</v>
      </c>
      <c r="HP47" s="671">
        <v>0</v>
      </c>
      <c r="HQ47" s="671">
        <v>-15311.919999999998</v>
      </c>
      <c r="HR47" s="664">
        <v>-39723.26</v>
      </c>
    </row>
    <row r="48" spans="1:226" ht="33" customHeight="1" x14ac:dyDescent="0.2">
      <c r="A48" s="1247" t="s">
        <v>409</v>
      </c>
      <c r="B48" s="929"/>
      <c r="C48" s="664"/>
      <c r="D48" s="664"/>
      <c r="E48" s="664"/>
      <c r="F48" s="664"/>
      <c r="G48" s="664"/>
      <c r="H48" s="664"/>
      <c r="I48" s="664"/>
      <c r="J48" s="664"/>
      <c r="K48" s="929"/>
      <c r="L48" s="664"/>
      <c r="M48" s="664"/>
      <c r="N48" s="664"/>
      <c r="O48" s="664"/>
      <c r="P48" s="664"/>
      <c r="Q48" s="664"/>
      <c r="R48" s="664"/>
      <c r="S48" s="664"/>
      <c r="T48" s="929"/>
      <c r="U48" s="664"/>
      <c r="V48" s="664"/>
      <c r="W48" s="664"/>
      <c r="X48" s="664"/>
      <c r="Y48" s="664"/>
      <c r="Z48" s="664"/>
      <c r="AA48" s="664"/>
      <c r="AB48" s="664"/>
      <c r="AC48" s="929">
        <v>-372.17</v>
      </c>
      <c r="AD48" s="664"/>
      <c r="AE48" s="664"/>
      <c r="AF48" s="664"/>
      <c r="AG48" s="664"/>
      <c r="AH48" s="664"/>
      <c r="AI48" s="664"/>
      <c r="AJ48" s="664"/>
      <c r="AK48" s="664"/>
      <c r="AL48" s="929"/>
      <c r="AM48" s="664"/>
      <c r="AN48" s="664"/>
      <c r="AO48" s="664"/>
      <c r="AP48" s="664"/>
      <c r="AQ48" s="664"/>
      <c r="AR48" s="664"/>
      <c r="AS48" s="664"/>
      <c r="AT48" s="664"/>
      <c r="AU48" s="929"/>
      <c r="AV48" s="664"/>
      <c r="AW48" s="664"/>
      <c r="AX48" s="664"/>
      <c r="AY48" s="664"/>
      <c r="AZ48" s="664"/>
      <c r="BA48" s="664"/>
      <c r="BB48" s="664"/>
      <c r="BC48" s="664"/>
      <c r="BD48" s="929"/>
      <c r="BE48" s="664"/>
      <c r="BF48" s="664"/>
      <c r="BG48" s="664"/>
      <c r="BH48" s="664"/>
      <c r="BI48" s="664"/>
      <c r="BJ48" s="664"/>
      <c r="BK48" s="664"/>
      <c r="BL48" s="664"/>
      <c r="BM48" s="929"/>
      <c r="BN48" s="664"/>
      <c r="BO48" s="664"/>
      <c r="BP48" s="664"/>
      <c r="BQ48" s="664"/>
      <c r="BR48" s="664"/>
      <c r="BS48" s="664"/>
      <c r="BT48" s="664"/>
      <c r="BU48" s="664"/>
      <c r="BV48" s="929"/>
      <c r="BW48" s="664"/>
      <c r="BX48" s="664"/>
      <c r="BY48" s="664"/>
      <c r="BZ48" s="664"/>
      <c r="CA48" s="664"/>
      <c r="CB48" s="664"/>
      <c r="CC48" s="664"/>
      <c r="CD48" s="664"/>
      <c r="CE48" s="929"/>
      <c r="CF48" s="664"/>
      <c r="CG48" s="664"/>
      <c r="CH48" s="664"/>
      <c r="CI48" s="664"/>
      <c r="CJ48" s="664"/>
      <c r="CK48" s="664"/>
      <c r="CL48" s="664"/>
      <c r="CM48" s="664"/>
      <c r="CN48" s="929">
        <v>-21779.83</v>
      </c>
      <c r="CO48" s="664">
        <v>-3840.57</v>
      </c>
      <c r="CP48" s="664">
        <v>-4868.1099800000002</v>
      </c>
      <c r="CQ48" s="664"/>
      <c r="CR48" s="664"/>
      <c r="CS48" s="664"/>
      <c r="CT48" s="664"/>
      <c r="CU48" s="664"/>
      <c r="CV48" s="664"/>
      <c r="CW48" s="929"/>
      <c r="CX48" s="664"/>
      <c r="CY48" s="664"/>
      <c r="CZ48" s="664"/>
      <c r="DA48" s="664"/>
      <c r="DB48" s="664"/>
      <c r="DC48" s="664"/>
      <c r="DD48" s="664"/>
      <c r="DE48" s="664"/>
      <c r="DF48" s="929"/>
      <c r="DG48" s="664"/>
      <c r="DH48" s="664">
        <v>-3389.3087</v>
      </c>
      <c r="DI48" s="664"/>
      <c r="DJ48" s="664"/>
      <c r="DK48" s="664"/>
      <c r="DL48" s="664"/>
      <c r="DM48" s="664"/>
      <c r="DN48" s="664"/>
      <c r="DO48" s="929"/>
      <c r="DP48" s="664"/>
      <c r="DQ48" s="664"/>
      <c r="DR48" s="664"/>
      <c r="DS48" s="664"/>
      <c r="DT48" s="664"/>
      <c r="DU48" s="664"/>
      <c r="DV48" s="664"/>
      <c r="DW48" s="664"/>
      <c r="DX48" s="929"/>
      <c r="DY48" s="664"/>
      <c r="DZ48" s="664"/>
      <c r="EA48" s="664"/>
      <c r="EB48" s="664"/>
      <c r="EC48" s="664"/>
      <c r="ED48" s="664"/>
      <c r="EE48" s="664"/>
      <c r="EF48" s="664">
        <v>183109.32</v>
      </c>
      <c r="EG48" s="929"/>
      <c r="EH48" s="664"/>
      <c r="EI48" s="664"/>
      <c r="EJ48" s="664"/>
      <c r="EK48" s="664"/>
      <c r="EL48" s="664"/>
      <c r="EM48" s="664"/>
      <c r="EN48" s="664"/>
      <c r="EO48" s="664"/>
      <c r="EP48" s="929"/>
      <c r="EQ48" s="664"/>
      <c r="ER48" s="664"/>
      <c r="ES48" s="664"/>
      <c r="ET48" s="664"/>
      <c r="EU48" s="664"/>
      <c r="EV48" s="664"/>
      <c r="EW48" s="664"/>
      <c r="EX48" s="664"/>
      <c r="EY48" s="929"/>
      <c r="EZ48" s="664"/>
      <c r="FA48" s="664"/>
      <c r="FB48" s="664"/>
      <c r="FC48" s="664"/>
      <c r="FD48" s="664"/>
      <c r="FE48" s="664"/>
      <c r="FF48" s="664"/>
      <c r="FG48" s="664"/>
      <c r="FH48" s="929"/>
      <c r="FI48" s="664"/>
      <c r="FJ48" s="664"/>
      <c r="FK48" s="664"/>
      <c r="FL48" s="664"/>
      <c r="FM48" s="664"/>
      <c r="FN48" s="664"/>
      <c r="FO48" s="664"/>
      <c r="FP48" s="664"/>
      <c r="FQ48" s="929">
        <v>1975.57</v>
      </c>
      <c r="FR48" s="664"/>
      <c r="FS48" s="664"/>
      <c r="FT48" s="664"/>
      <c r="FU48" s="664"/>
      <c r="FV48" s="664"/>
      <c r="FW48" s="664"/>
      <c r="FX48" s="664"/>
      <c r="FY48" s="664"/>
      <c r="FZ48" s="929"/>
      <c r="GA48" s="664"/>
      <c r="GB48" s="664"/>
      <c r="GC48" s="664"/>
      <c r="GD48" s="664"/>
      <c r="GE48" s="664"/>
      <c r="GF48" s="664"/>
      <c r="GG48" s="664"/>
      <c r="GH48" s="664"/>
      <c r="GI48" s="929"/>
      <c r="GJ48" s="664"/>
      <c r="GK48" s="664"/>
      <c r="GL48" s="664"/>
      <c r="GM48" s="664"/>
      <c r="GN48" s="664"/>
      <c r="GO48" s="664"/>
      <c r="GP48" s="664"/>
      <c r="GQ48" s="664"/>
      <c r="GR48" s="929"/>
      <c r="GS48" s="664"/>
      <c r="GT48" s="664"/>
      <c r="GU48" s="664"/>
      <c r="GV48" s="664"/>
      <c r="GW48" s="664"/>
      <c r="GX48" s="664"/>
      <c r="GY48" s="664"/>
      <c r="GZ48" s="664"/>
      <c r="HA48" s="929"/>
      <c r="HB48" s="664"/>
      <c r="HC48" s="664"/>
      <c r="HD48" s="664"/>
      <c r="HE48" s="664"/>
      <c r="HF48" s="664"/>
      <c r="HG48" s="664"/>
      <c r="HH48" s="664"/>
      <c r="HI48" s="664"/>
      <c r="HJ48" s="928">
        <v>-20176.43</v>
      </c>
      <c r="HK48" s="928">
        <v>-3840.57</v>
      </c>
      <c r="HL48" s="928">
        <v>-8257.4186800000007</v>
      </c>
      <c r="HM48" s="928">
        <v>0</v>
      </c>
      <c r="HN48" s="664">
        <v>0</v>
      </c>
      <c r="HO48" s="664">
        <v>0</v>
      </c>
      <c r="HP48" s="671">
        <v>0</v>
      </c>
      <c r="HQ48" s="671">
        <v>0</v>
      </c>
      <c r="HR48" s="664">
        <v>183109.32</v>
      </c>
    </row>
    <row r="49" spans="1:226" ht="27" customHeight="1" x14ac:dyDescent="0.2">
      <c r="A49" s="1247" t="s">
        <v>410</v>
      </c>
      <c r="B49" s="929">
        <v>-13620.41</v>
      </c>
      <c r="C49" s="664">
        <v>-5485.76</v>
      </c>
      <c r="D49" s="664">
        <v>-528.97</v>
      </c>
      <c r="E49" s="664">
        <v>-631.66</v>
      </c>
      <c r="F49" s="664">
        <v>-164.24</v>
      </c>
      <c r="G49" s="664">
        <v>273.74</v>
      </c>
      <c r="H49" s="664">
        <v>353.93</v>
      </c>
      <c r="I49" s="664">
        <v>-1150.57</v>
      </c>
      <c r="J49" s="664">
        <v>0</v>
      </c>
      <c r="K49" s="929">
        <v>-266.82</v>
      </c>
      <c r="L49" s="664">
        <v>-47.36</v>
      </c>
      <c r="M49" s="664">
        <v>-44.093060000000001</v>
      </c>
      <c r="N49" s="664">
        <v>4.6461899999999998</v>
      </c>
      <c r="O49" s="664">
        <v>6790.36</v>
      </c>
      <c r="P49" s="664">
        <v>5607.59</v>
      </c>
      <c r="Q49" s="664">
        <v>2393.64</v>
      </c>
      <c r="R49" s="664">
        <v>3975.78</v>
      </c>
      <c r="S49" s="664">
        <v>1948.45</v>
      </c>
      <c r="T49" s="929"/>
      <c r="U49" s="664"/>
      <c r="V49" s="664"/>
      <c r="W49" s="664"/>
      <c r="X49" s="664">
        <v>3874.32</v>
      </c>
      <c r="Y49" s="664">
        <v>-1145.6400000000001</v>
      </c>
      <c r="Z49" s="664">
        <v>3202.26</v>
      </c>
      <c r="AA49" s="664">
        <v>3365.04</v>
      </c>
      <c r="AB49" s="664"/>
      <c r="AC49" s="929"/>
      <c r="AD49" s="664">
        <v>713.41</v>
      </c>
      <c r="AE49" s="664">
        <v>-298.5</v>
      </c>
      <c r="AF49" s="664">
        <v>1333.27</v>
      </c>
      <c r="AG49" s="664">
        <v>-174.28</v>
      </c>
      <c r="AH49" s="664">
        <v>600.97</v>
      </c>
      <c r="AI49" s="664">
        <v>403.39</v>
      </c>
      <c r="AJ49" s="664">
        <v>1083.48</v>
      </c>
      <c r="AK49" s="664">
        <v>402</v>
      </c>
      <c r="AL49" s="929">
        <v>989.44</v>
      </c>
      <c r="AM49" s="664">
        <v>-5954.39</v>
      </c>
      <c r="AN49" s="664">
        <v>8297.4599999999991</v>
      </c>
      <c r="AO49" s="664">
        <v>11418.14</v>
      </c>
      <c r="AP49" s="664">
        <v>11395.89</v>
      </c>
      <c r="AQ49" s="664">
        <v>46598.98</v>
      </c>
      <c r="AR49" s="664">
        <v>8140.27</v>
      </c>
      <c r="AS49" s="664">
        <v>8836.5</v>
      </c>
      <c r="AT49" s="664">
        <v>8748.24</v>
      </c>
      <c r="AU49" s="929"/>
      <c r="AV49" s="664">
        <v>66.47</v>
      </c>
      <c r="AW49" s="664">
        <v>24.87</v>
      </c>
      <c r="AX49" s="664">
        <v>34.19</v>
      </c>
      <c r="AY49" s="664">
        <v>7743.21</v>
      </c>
      <c r="AZ49" s="664">
        <v>596.42999999999995</v>
      </c>
      <c r="BA49" s="664">
        <v>1473.14</v>
      </c>
      <c r="BB49" s="664">
        <v>1582.5</v>
      </c>
      <c r="BC49" s="664">
        <v>3931.92</v>
      </c>
      <c r="BD49" s="929"/>
      <c r="BE49" s="664"/>
      <c r="BF49" s="664">
        <v>3597.41</v>
      </c>
      <c r="BG49" s="664">
        <v>1347.68</v>
      </c>
      <c r="BH49" s="664">
        <v>492.72</v>
      </c>
      <c r="BI49" s="664">
        <v>12963.66</v>
      </c>
      <c r="BJ49" s="664">
        <v>5612.42</v>
      </c>
      <c r="BK49" s="664">
        <v>30053.360000000001</v>
      </c>
      <c r="BL49" s="664">
        <v>7533.39</v>
      </c>
      <c r="BM49" s="929"/>
      <c r="BN49" s="664"/>
      <c r="BO49" s="664"/>
      <c r="BP49" s="664"/>
      <c r="BQ49" s="664">
        <v>234.51</v>
      </c>
      <c r="BR49" s="664">
        <v>140.22999999999999</v>
      </c>
      <c r="BS49" s="664">
        <v>113.5</v>
      </c>
      <c r="BT49" s="664">
        <v>134.87</v>
      </c>
      <c r="BU49" s="664">
        <v>334.46</v>
      </c>
      <c r="BV49" s="929">
        <v>295.79000000000002</v>
      </c>
      <c r="BW49" s="664">
        <v>1901.94</v>
      </c>
      <c r="BX49" s="664">
        <v>4054.37</v>
      </c>
      <c r="BY49" s="664">
        <v>3445.5</v>
      </c>
      <c r="BZ49" s="664">
        <v>5674.06</v>
      </c>
      <c r="CA49" s="664">
        <v>10180.91</v>
      </c>
      <c r="CB49" s="664">
        <v>23555.54</v>
      </c>
      <c r="CC49" s="664">
        <v>9462.0400000000009</v>
      </c>
      <c r="CD49" s="664">
        <v>5811.03</v>
      </c>
      <c r="CE49" s="929"/>
      <c r="CF49" s="664"/>
      <c r="CG49" s="664">
        <v>0.83</v>
      </c>
      <c r="CH49" s="664">
        <v>2656.03</v>
      </c>
      <c r="CI49" s="664">
        <v>691.46</v>
      </c>
      <c r="CJ49" s="664">
        <v>6632.14</v>
      </c>
      <c r="CK49" s="664">
        <v>12292.09</v>
      </c>
      <c r="CL49" s="664">
        <v>5997.67</v>
      </c>
      <c r="CM49" s="664">
        <v>2145.3200000000002</v>
      </c>
      <c r="CN49" s="929">
        <v>-11782</v>
      </c>
      <c r="CO49" s="664">
        <v>18960.080000000002</v>
      </c>
      <c r="CP49" s="664">
        <v>29001.25</v>
      </c>
      <c r="CQ49" s="664">
        <v>16130.63</v>
      </c>
      <c r="CR49" s="664">
        <v>9241.34</v>
      </c>
      <c r="CS49" s="664">
        <v>14381.14</v>
      </c>
      <c r="CT49" s="664">
        <v>-21997.360000000001</v>
      </c>
      <c r="CU49" s="664">
        <v>10754.8</v>
      </c>
      <c r="CV49" s="664">
        <v>-4967.6499999999996</v>
      </c>
      <c r="CW49" s="929">
        <v>-421.53</v>
      </c>
      <c r="CX49" s="664">
        <v>2344.9899999999998</v>
      </c>
      <c r="CY49" s="664">
        <v>13442.43</v>
      </c>
      <c r="CZ49" s="664">
        <v>-5772.74</v>
      </c>
      <c r="DA49" s="664">
        <v>27397.45</v>
      </c>
      <c r="DB49" s="664">
        <v>15624.66</v>
      </c>
      <c r="DC49" s="664">
        <v>19825.36</v>
      </c>
      <c r="DD49" s="664">
        <v>12051.94</v>
      </c>
      <c r="DE49" s="664">
        <v>3014.35</v>
      </c>
      <c r="DF49" s="929"/>
      <c r="DG49" s="664"/>
      <c r="DH49" s="664">
        <v>1686.1045999999999</v>
      </c>
      <c r="DI49" s="664">
        <v>1158.4952000000001</v>
      </c>
      <c r="DJ49" s="664">
        <v>3367.8944000000001</v>
      </c>
      <c r="DK49" s="664">
        <v>1416.8647000000001</v>
      </c>
      <c r="DL49" s="664">
        <v>298.10820000000001</v>
      </c>
      <c r="DM49" s="664">
        <v>3419.59</v>
      </c>
      <c r="DN49" s="664">
        <v>16077.29</v>
      </c>
      <c r="DO49" s="929">
        <v>-4032.89</v>
      </c>
      <c r="DP49" s="664">
        <v>-817.52</v>
      </c>
      <c r="DQ49" s="664">
        <v>-697.88</v>
      </c>
      <c r="DR49" s="664"/>
      <c r="DS49" s="664"/>
      <c r="DT49" s="664"/>
      <c r="DU49" s="664">
        <v>-2600.04</v>
      </c>
      <c r="DV49" s="664">
        <v>4451.75</v>
      </c>
      <c r="DW49" s="664">
        <v>4404</v>
      </c>
      <c r="DX49" s="929"/>
      <c r="DY49" s="664"/>
      <c r="DZ49" s="664"/>
      <c r="EA49" s="664"/>
      <c r="EB49" s="664"/>
      <c r="EC49" s="664"/>
      <c r="ED49" s="664"/>
      <c r="EE49" s="664"/>
      <c r="EF49" s="664"/>
      <c r="EG49" s="929">
        <v>99863.81</v>
      </c>
      <c r="EH49" s="664">
        <v>132785.70000000001</v>
      </c>
      <c r="EI49" s="664">
        <v>145628.29999999999</v>
      </c>
      <c r="EJ49" s="664">
        <v>155648.24</v>
      </c>
      <c r="EK49" s="664">
        <v>186554.42</v>
      </c>
      <c r="EL49" s="664">
        <v>224977.02</v>
      </c>
      <c r="EM49" s="664">
        <v>84645.99</v>
      </c>
      <c r="EN49" s="664">
        <v>-11433.28</v>
      </c>
      <c r="EO49" s="664">
        <v>25502.69</v>
      </c>
      <c r="EP49" s="929">
        <v>1395.43</v>
      </c>
      <c r="EQ49" s="664">
        <v>9096.2199999999993</v>
      </c>
      <c r="ER49" s="664">
        <v>3224.22</v>
      </c>
      <c r="ES49" s="664">
        <v>-1364.29</v>
      </c>
      <c r="ET49" s="664">
        <v>2681.46</v>
      </c>
      <c r="EU49" s="664">
        <v>11366.18</v>
      </c>
      <c r="EV49" s="664">
        <v>14950.89</v>
      </c>
      <c r="EW49" s="664">
        <v>20018.689999999999</v>
      </c>
      <c r="EX49" s="664">
        <v>19865</v>
      </c>
      <c r="EY49" s="929"/>
      <c r="EZ49" s="664"/>
      <c r="FA49" s="664"/>
      <c r="FB49" s="664"/>
      <c r="FC49" s="664"/>
      <c r="FD49" s="664">
        <v>417.29</v>
      </c>
      <c r="FE49" s="664">
        <v>-417.29</v>
      </c>
      <c r="FF49" s="664">
        <v>1402.28</v>
      </c>
      <c r="FG49" s="664">
        <v>2301.0300000000002</v>
      </c>
      <c r="FH49" s="929">
        <v>-9452.8799999999992</v>
      </c>
      <c r="FI49" s="664">
        <v>-1568.59</v>
      </c>
      <c r="FJ49" s="664">
        <v>93.54</v>
      </c>
      <c r="FK49" s="664">
        <v>5824.75</v>
      </c>
      <c r="FL49" s="664">
        <v>13414.12</v>
      </c>
      <c r="FM49" s="664">
        <v>8264.34</v>
      </c>
      <c r="FN49" s="664">
        <v>4044.43</v>
      </c>
      <c r="FO49" s="664">
        <v>4345.21</v>
      </c>
      <c r="FP49" s="664">
        <v>2684</v>
      </c>
      <c r="FQ49" s="929"/>
      <c r="FR49" s="777">
        <v>2566.9699999999998</v>
      </c>
      <c r="FS49" s="664">
        <v>1406.11</v>
      </c>
      <c r="FT49" s="664">
        <v>996.18</v>
      </c>
      <c r="FU49" s="664">
        <v>-287.64999999999998</v>
      </c>
      <c r="FV49" s="664">
        <v>-1882.24</v>
      </c>
      <c r="FW49" s="664">
        <v>1677.15</v>
      </c>
      <c r="FX49" s="664">
        <v>676.23</v>
      </c>
      <c r="FY49" s="664">
        <v>-55</v>
      </c>
      <c r="FZ49" s="929">
        <v>742.63</v>
      </c>
      <c r="GA49" s="664">
        <v>146.26</v>
      </c>
      <c r="GB49" s="664">
        <v>23.06</v>
      </c>
      <c r="GC49" s="664"/>
      <c r="GD49" s="664">
        <v>19347.919999999998</v>
      </c>
      <c r="GE49" s="664">
        <v>28162.06</v>
      </c>
      <c r="GF49" s="664">
        <v>43204.55</v>
      </c>
      <c r="GG49" s="664">
        <v>12865.83</v>
      </c>
      <c r="GH49" s="664">
        <v>15131.79</v>
      </c>
      <c r="GI49" s="929"/>
      <c r="GJ49" s="664">
        <v>207.38</v>
      </c>
      <c r="GK49" s="664">
        <v>232.93</v>
      </c>
      <c r="GL49" s="664">
        <v>132.6</v>
      </c>
      <c r="GM49" s="664">
        <v>232.12</v>
      </c>
      <c r="GN49" s="664">
        <v>816.32</v>
      </c>
      <c r="GO49" s="664">
        <v>3127.15</v>
      </c>
      <c r="GP49" s="664">
        <v>3470.7</v>
      </c>
      <c r="GQ49" s="664">
        <v>2240.02</v>
      </c>
      <c r="GR49" s="929">
        <v>642.39</v>
      </c>
      <c r="GS49" s="664">
        <v>6132.78</v>
      </c>
      <c r="GT49" s="664">
        <v>747.14</v>
      </c>
      <c r="GU49" s="664">
        <v>4795.2</v>
      </c>
      <c r="GV49" s="664">
        <v>2798.47</v>
      </c>
      <c r="GW49" s="664">
        <v>2925.05</v>
      </c>
      <c r="GX49" s="664">
        <v>3372.83</v>
      </c>
      <c r="GY49" s="664">
        <v>446.12</v>
      </c>
      <c r="GZ49" s="664">
        <v>5077.05</v>
      </c>
      <c r="HA49" s="929">
        <v>-6947.12</v>
      </c>
      <c r="HB49" s="664">
        <v>-6555.3</v>
      </c>
      <c r="HC49" s="664">
        <v>2137.15</v>
      </c>
      <c r="HD49" s="664">
        <v>-2308.1999999999998</v>
      </c>
      <c r="HE49" s="664">
        <v>3795.31</v>
      </c>
      <c r="HF49" s="664">
        <v>2034.65</v>
      </c>
      <c r="HG49" s="664">
        <v>50994.05</v>
      </c>
      <c r="HH49" s="664">
        <v>40044.21</v>
      </c>
      <c r="HI49" s="664">
        <v>8153.87</v>
      </c>
      <c r="HJ49" s="928">
        <v>57405.839999999989</v>
      </c>
      <c r="HK49" s="928">
        <v>154493.28000000003</v>
      </c>
      <c r="HL49" s="928">
        <v>212027.73153999998</v>
      </c>
      <c r="HM49" s="928">
        <v>194848.66138999999</v>
      </c>
      <c r="HN49" s="664">
        <v>305100.86439999996</v>
      </c>
      <c r="HO49" s="664">
        <v>390952.34470000002</v>
      </c>
      <c r="HP49" s="671">
        <v>258665.99819999997</v>
      </c>
      <c r="HQ49" s="671">
        <v>165854.74</v>
      </c>
      <c r="HR49" s="664">
        <v>160054.82999999999</v>
      </c>
    </row>
    <row r="50" spans="1:226" ht="29.25" customHeight="1" x14ac:dyDescent="0.2">
      <c r="A50" s="1247" t="s">
        <v>411</v>
      </c>
      <c r="B50" s="929"/>
      <c r="C50" s="664"/>
      <c r="D50" s="664"/>
      <c r="E50" s="664"/>
      <c r="F50" s="664"/>
      <c r="G50" s="664"/>
      <c r="H50" s="664"/>
      <c r="I50" s="664"/>
      <c r="J50" s="664"/>
      <c r="K50" s="929"/>
      <c r="L50" s="664"/>
      <c r="M50" s="664"/>
      <c r="N50" s="664"/>
      <c r="O50" s="664"/>
      <c r="P50" s="664"/>
      <c r="Q50" s="664"/>
      <c r="R50" s="664"/>
      <c r="S50" s="664"/>
      <c r="T50" s="929"/>
      <c r="U50" s="664"/>
      <c r="V50" s="664"/>
      <c r="W50" s="664"/>
      <c r="X50" s="664"/>
      <c r="Y50" s="664"/>
      <c r="Z50" s="664"/>
      <c r="AA50" s="664"/>
      <c r="AB50" s="664">
        <v>4860</v>
      </c>
      <c r="AC50" s="929"/>
      <c r="AD50" s="664"/>
      <c r="AE50" s="664"/>
      <c r="AF50" s="664"/>
      <c r="AG50" s="664"/>
      <c r="AH50" s="664"/>
      <c r="AI50" s="664"/>
      <c r="AJ50" s="664"/>
      <c r="AK50" s="664"/>
      <c r="AL50" s="929">
        <v>17405.93</v>
      </c>
      <c r="AM50" s="664"/>
      <c r="AN50" s="664"/>
      <c r="AO50" s="664"/>
      <c r="AP50" s="664"/>
      <c r="AQ50" s="664"/>
      <c r="AR50" s="664"/>
      <c r="AS50" s="664"/>
      <c r="AT50" s="664"/>
      <c r="AU50" s="929"/>
      <c r="AV50" s="664"/>
      <c r="AW50" s="664"/>
      <c r="AX50" s="664"/>
      <c r="AY50" s="664"/>
      <c r="AZ50" s="664">
        <v>-11.17</v>
      </c>
      <c r="BA50" s="664">
        <v>-44.03</v>
      </c>
      <c r="BB50" s="664">
        <v>-31.69</v>
      </c>
      <c r="BC50" s="664"/>
      <c r="BD50" s="929"/>
      <c r="BE50" s="664"/>
      <c r="BF50" s="664"/>
      <c r="BG50" s="664"/>
      <c r="BH50" s="664"/>
      <c r="BI50" s="664"/>
      <c r="BJ50" s="664"/>
      <c r="BK50" s="664"/>
      <c r="BL50" s="664"/>
      <c r="BM50" s="929"/>
      <c r="BN50" s="664"/>
      <c r="BO50" s="664"/>
      <c r="BP50" s="664"/>
      <c r="BQ50" s="664"/>
      <c r="BR50" s="664"/>
      <c r="BS50" s="664"/>
      <c r="BT50" s="664"/>
      <c r="BU50" s="664"/>
      <c r="BV50" s="929">
        <v>442.18</v>
      </c>
      <c r="BW50" s="664"/>
      <c r="BX50" s="664"/>
      <c r="BY50" s="664"/>
      <c r="BZ50" s="664"/>
      <c r="CA50" s="664"/>
      <c r="CB50" s="664"/>
      <c r="CC50" s="664"/>
      <c r="CD50" s="664"/>
      <c r="CE50" s="929"/>
      <c r="CF50" s="664"/>
      <c r="CG50" s="664"/>
      <c r="CH50" s="664"/>
      <c r="CI50" s="664"/>
      <c r="CJ50" s="664"/>
      <c r="CK50" s="664"/>
      <c r="CL50" s="664"/>
      <c r="CM50" s="664"/>
      <c r="CN50" s="929"/>
      <c r="CO50" s="664"/>
      <c r="CP50" s="664"/>
      <c r="CQ50" s="664"/>
      <c r="CR50" s="664"/>
      <c r="CS50" s="664"/>
      <c r="CT50" s="664"/>
      <c r="CU50" s="664"/>
      <c r="CV50" s="664"/>
      <c r="CW50" s="929">
        <v>50825</v>
      </c>
      <c r="CX50" s="664">
        <v>50403.91</v>
      </c>
      <c r="CY50" s="664">
        <v>52748.91</v>
      </c>
      <c r="CZ50" s="664">
        <v>66191.33</v>
      </c>
      <c r="DA50" s="664"/>
      <c r="DB50" s="664"/>
      <c r="DC50" s="664"/>
      <c r="DD50" s="664"/>
      <c r="DE50" s="664"/>
      <c r="DF50" s="929">
        <v>2102.0291000000002</v>
      </c>
      <c r="DG50" s="664">
        <v>-2388.6862999999998</v>
      </c>
      <c r="DH50" s="664"/>
      <c r="DI50" s="664"/>
      <c r="DJ50" s="664"/>
      <c r="DK50" s="664"/>
      <c r="DL50" s="664"/>
      <c r="DM50" s="664"/>
      <c r="DN50" s="664"/>
      <c r="DO50" s="929"/>
      <c r="DP50" s="664"/>
      <c r="DQ50" s="664"/>
      <c r="DR50" s="664"/>
      <c r="DS50" s="664"/>
      <c r="DT50" s="664"/>
      <c r="DU50" s="664"/>
      <c r="DV50" s="664"/>
      <c r="DW50" s="664"/>
      <c r="DX50" s="929"/>
      <c r="DY50" s="664"/>
      <c r="DZ50" s="664"/>
      <c r="EA50" s="664"/>
      <c r="EB50" s="664"/>
      <c r="EC50" s="664"/>
      <c r="ED50" s="664"/>
      <c r="EE50" s="664"/>
      <c r="EF50" s="664"/>
      <c r="EG50" s="929"/>
      <c r="EH50" s="664"/>
      <c r="EI50" s="664"/>
      <c r="EJ50" s="664"/>
      <c r="EK50" s="664"/>
      <c r="EL50" s="664"/>
      <c r="EM50" s="664"/>
      <c r="EN50" s="664"/>
      <c r="EO50" s="664"/>
      <c r="EP50" s="929"/>
      <c r="EQ50" s="664"/>
      <c r="ER50" s="664"/>
      <c r="ES50" s="664"/>
      <c r="ET50" s="664"/>
      <c r="EU50" s="664"/>
      <c r="EV50" s="664"/>
      <c r="EW50" s="664"/>
      <c r="EX50" s="664"/>
      <c r="EY50" s="929"/>
      <c r="EZ50" s="664"/>
      <c r="FA50" s="664"/>
      <c r="FB50" s="664"/>
      <c r="FC50" s="664"/>
      <c r="FD50" s="664"/>
      <c r="FE50" s="664"/>
      <c r="FF50" s="664"/>
      <c r="FG50" s="664"/>
      <c r="FH50" s="929">
        <v>11663.95</v>
      </c>
      <c r="FI50" s="664"/>
      <c r="FJ50" s="664"/>
      <c r="FK50" s="664"/>
      <c r="FL50" s="664"/>
      <c r="FM50" s="664"/>
      <c r="FN50" s="664"/>
      <c r="FO50" s="664"/>
      <c r="FP50" s="664"/>
      <c r="FQ50" s="929"/>
      <c r="FR50" s="664"/>
      <c r="FS50" s="664"/>
      <c r="FT50" s="664"/>
      <c r="FU50" s="664"/>
      <c r="FV50" s="664"/>
      <c r="FW50" s="664"/>
      <c r="FX50" s="664"/>
      <c r="FY50" s="664"/>
      <c r="FZ50" s="929"/>
      <c r="GA50" s="664"/>
      <c r="GB50" s="664"/>
      <c r="GC50" s="664"/>
      <c r="GD50" s="664"/>
      <c r="GE50" s="664"/>
      <c r="GF50" s="664"/>
      <c r="GG50" s="664"/>
      <c r="GH50" s="664"/>
      <c r="GI50" s="929">
        <v>94.54</v>
      </c>
      <c r="GJ50" s="664"/>
      <c r="GK50" s="664"/>
      <c r="GL50" s="664"/>
      <c r="GM50" s="664"/>
      <c r="GN50" s="664"/>
      <c r="GO50" s="664"/>
      <c r="GP50" s="664"/>
      <c r="GQ50" s="664"/>
      <c r="GR50" s="929"/>
      <c r="GS50" s="664"/>
      <c r="GT50" s="664"/>
      <c r="GU50" s="664"/>
      <c r="GV50" s="664"/>
      <c r="GW50" s="664"/>
      <c r="GX50" s="664"/>
      <c r="GY50" s="664"/>
      <c r="GZ50" s="664"/>
      <c r="HA50" s="929"/>
      <c r="HB50" s="664"/>
      <c r="HC50" s="664"/>
      <c r="HD50" s="664"/>
      <c r="HE50" s="664"/>
      <c r="HF50" s="664"/>
      <c r="HG50" s="664"/>
      <c r="HH50" s="664"/>
      <c r="HI50" s="664"/>
      <c r="HJ50" s="928">
        <v>82533.629099999991</v>
      </c>
      <c r="HK50" s="928">
        <v>48015.223700000002</v>
      </c>
      <c r="HL50" s="928">
        <v>52748.91</v>
      </c>
      <c r="HM50" s="928">
        <v>66191.33</v>
      </c>
      <c r="HN50" s="664">
        <v>0</v>
      </c>
      <c r="HO50" s="664">
        <v>-11.17</v>
      </c>
      <c r="HP50" s="671">
        <v>-44.03</v>
      </c>
      <c r="HQ50" s="671">
        <v>-31.69</v>
      </c>
      <c r="HR50" s="664">
        <v>0</v>
      </c>
    </row>
    <row r="51" spans="1:226" x14ac:dyDescent="0.2">
      <c r="A51" s="1247" t="s">
        <v>412</v>
      </c>
      <c r="B51" s="929"/>
      <c r="C51" s="664"/>
      <c r="D51" s="664"/>
      <c r="E51" s="664"/>
      <c r="F51" s="664"/>
      <c r="G51" s="664"/>
      <c r="H51" s="664"/>
      <c r="I51" s="664"/>
      <c r="J51" s="664"/>
      <c r="K51" s="929">
        <v>-9192.09</v>
      </c>
      <c r="L51" s="664">
        <v>-6725.9</v>
      </c>
      <c r="M51" s="664">
        <v>-6367.97</v>
      </c>
      <c r="N51" s="664">
        <v>-6977.89</v>
      </c>
      <c r="O51" s="664">
        <v>-5056.05</v>
      </c>
      <c r="P51" s="664">
        <v>-5897.65</v>
      </c>
      <c r="Q51" s="664">
        <v>-2737.1</v>
      </c>
      <c r="R51" s="664">
        <v>-7197.79</v>
      </c>
      <c r="S51" s="664">
        <v>-27590.240000000002</v>
      </c>
      <c r="T51" s="929"/>
      <c r="U51" s="664"/>
      <c r="V51" s="664"/>
      <c r="W51" s="664"/>
      <c r="X51" s="664"/>
      <c r="Y51" s="664"/>
      <c r="Z51" s="664"/>
      <c r="AA51" s="664"/>
      <c r="AB51" s="664"/>
      <c r="AC51" s="929"/>
      <c r="AD51" s="664"/>
      <c r="AE51" s="664"/>
      <c r="AF51" s="664"/>
      <c r="AG51" s="664"/>
      <c r="AH51" s="664"/>
      <c r="AI51" s="664"/>
      <c r="AJ51" s="664"/>
      <c r="AK51" s="664"/>
      <c r="AL51" s="929"/>
      <c r="AM51" s="664"/>
      <c r="AN51" s="664"/>
      <c r="AO51" s="664"/>
      <c r="AP51" s="664"/>
      <c r="AQ51" s="664"/>
      <c r="AR51" s="664"/>
      <c r="AS51" s="664"/>
      <c r="AT51" s="664"/>
      <c r="AU51" s="929"/>
      <c r="AV51" s="664"/>
      <c r="AW51" s="664"/>
      <c r="AX51" s="664"/>
      <c r="AY51" s="664"/>
      <c r="AZ51" s="664"/>
      <c r="BA51" s="664"/>
      <c r="BB51" s="664"/>
      <c r="BC51" s="664"/>
      <c r="BD51" s="929"/>
      <c r="BE51" s="664"/>
      <c r="BF51" s="664"/>
      <c r="BG51" s="664"/>
      <c r="BH51" s="664"/>
      <c r="BI51" s="664"/>
      <c r="BJ51" s="664"/>
      <c r="BK51" s="664"/>
      <c r="BL51" s="664"/>
      <c r="BM51" s="929"/>
      <c r="BN51" s="664"/>
      <c r="BO51" s="664"/>
      <c r="BP51" s="664"/>
      <c r="BQ51" s="664"/>
      <c r="BR51" s="664"/>
      <c r="BS51" s="664"/>
      <c r="BT51" s="664"/>
      <c r="BU51" s="664"/>
      <c r="BV51" s="929"/>
      <c r="BW51" s="664"/>
      <c r="BX51" s="664"/>
      <c r="BY51" s="664"/>
      <c r="BZ51" s="664"/>
      <c r="CA51" s="664"/>
      <c r="CB51" s="664"/>
      <c r="CC51" s="664"/>
      <c r="CD51" s="664"/>
      <c r="CE51" s="929"/>
      <c r="CF51" s="664"/>
      <c r="CG51" s="664"/>
      <c r="CH51" s="664"/>
      <c r="CI51" s="664"/>
      <c r="CJ51" s="664"/>
      <c r="CK51" s="664"/>
      <c r="CL51" s="664"/>
      <c r="CM51" s="664"/>
      <c r="CN51" s="929"/>
      <c r="CO51" s="664"/>
      <c r="CP51" s="664"/>
      <c r="CQ51" s="664"/>
      <c r="CR51" s="664"/>
      <c r="CS51" s="664"/>
      <c r="CT51" s="664"/>
      <c r="CU51" s="664"/>
      <c r="CV51" s="664"/>
      <c r="CW51" s="929"/>
      <c r="CX51" s="664"/>
      <c r="CY51" s="664"/>
      <c r="CZ51" s="664"/>
      <c r="DA51" s="664"/>
      <c r="DB51" s="664"/>
      <c r="DC51" s="664"/>
      <c r="DD51" s="664"/>
      <c r="DE51" s="664"/>
      <c r="DF51" s="929"/>
      <c r="DG51" s="664"/>
      <c r="DH51" s="664"/>
      <c r="DI51" s="664"/>
      <c r="DJ51" s="664"/>
      <c r="DK51" s="664"/>
      <c r="DL51" s="664"/>
      <c r="DM51" s="664"/>
      <c r="DN51" s="664"/>
      <c r="DO51" s="929">
        <v>7716.55</v>
      </c>
      <c r="DP51" s="664">
        <v>13970.66</v>
      </c>
      <c r="DQ51" s="664">
        <v>15789.86</v>
      </c>
      <c r="DR51" s="664">
        <v>17877.900000000001</v>
      </c>
      <c r="DS51" s="664">
        <v>2421.66</v>
      </c>
      <c r="DT51" s="664">
        <v>7317.35</v>
      </c>
      <c r="DU51" s="664"/>
      <c r="DV51" s="664"/>
      <c r="DW51" s="664"/>
      <c r="DX51" s="929"/>
      <c r="DY51" s="664"/>
      <c r="DZ51" s="664"/>
      <c r="EA51" s="664"/>
      <c r="EB51" s="664"/>
      <c r="EC51" s="664"/>
      <c r="ED51" s="664"/>
      <c r="EE51" s="664"/>
      <c r="EF51" s="664"/>
      <c r="EG51" s="929"/>
      <c r="EH51" s="664"/>
      <c r="EI51" s="664"/>
      <c r="EJ51" s="664"/>
      <c r="EK51" s="664"/>
      <c r="EL51" s="664"/>
      <c r="EM51" s="664"/>
      <c r="EN51" s="664"/>
      <c r="EO51" s="664"/>
      <c r="EP51" s="929">
        <v>-136406.16</v>
      </c>
      <c r="EQ51" s="664">
        <v>-135397.07999999999</v>
      </c>
      <c r="ER51" s="664">
        <v>1408.52</v>
      </c>
      <c r="ES51" s="664">
        <v>3955.05</v>
      </c>
      <c r="ET51" s="664"/>
      <c r="EU51" s="664"/>
      <c r="EV51" s="664"/>
      <c r="EW51" s="664"/>
      <c r="EX51" s="664"/>
      <c r="EY51" s="929"/>
      <c r="EZ51" s="664"/>
      <c r="FA51" s="664"/>
      <c r="FB51" s="664"/>
      <c r="FC51" s="664"/>
      <c r="FD51" s="664"/>
      <c r="FE51" s="664"/>
      <c r="FF51" s="664"/>
      <c r="FG51" s="664"/>
      <c r="FH51" s="929"/>
      <c r="FI51" s="664"/>
      <c r="FJ51" s="664"/>
      <c r="FK51" s="664"/>
      <c r="FL51" s="664"/>
      <c r="FM51" s="664"/>
      <c r="FN51" s="664"/>
      <c r="FO51" s="664"/>
      <c r="FP51" s="664"/>
      <c r="FQ51" s="929"/>
      <c r="FR51" s="664"/>
      <c r="FS51" s="664"/>
      <c r="FT51" s="664"/>
      <c r="FU51" s="664"/>
      <c r="FV51" s="664"/>
      <c r="FW51" s="664"/>
      <c r="FX51" s="664"/>
      <c r="FY51" s="664"/>
      <c r="FZ51" s="929"/>
      <c r="GA51" s="664"/>
      <c r="GB51" s="664"/>
      <c r="GC51" s="664"/>
      <c r="GD51" s="664"/>
      <c r="GE51" s="664"/>
      <c r="GF51" s="664"/>
      <c r="GG51" s="664"/>
      <c r="GH51" s="664"/>
      <c r="GI51" s="929"/>
      <c r="GJ51" s="664"/>
      <c r="GK51" s="664"/>
      <c r="GL51" s="664"/>
      <c r="GM51" s="664"/>
      <c r="GN51" s="664"/>
      <c r="GO51" s="664"/>
      <c r="GP51" s="664"/>
      <c r="GQ51" s="664"/>
      <c r="GR51" s="929"/>
      <c r="GS51" s="664"/>
      <c r="GT51" s="664"/>
      <c r="GU51" s="664"/>
      <c r="GV51" s="664"/>
      <c r="GW51" s="664"/>
      <c r="GX51" s="664"/>
      <c r="GY51" s="664"/>
      <c r="GZ51" s="664"/>
      <c r="HA51" s="929"/>
      <c r="HB51" s="664"/>
      <c r="HC51" s="664"/>
      <c r="HD51" s="664"/>
      <c r="HE51" s="664"/>
      <c r="HF51" s="664"/>
      <c r="HG51" s="664"/>
      <c r="HH51" s="664"/>
      <c r="HI51" s="664"/>
      <c r="HJ51" s="928">
        <v>-137881.70000000001</v>
      </c>
      <c r="HK51" s="928">
        <v>-128152.31999999999</v>
      </c>
      <c r="HL51" s="928">
        <v>10830.41</v>
      </c>
      <c r="HM51" s="928">
        <v>14855.060000000001</v>
      </c>
      <c r="HN51" s="664">
        <v>-2634.3900000000003</v>
      </c>
      <c r="HO51" s="664">
        <v>1419.7000000000007</v>
      </c>
      <c r="HP51" s="671">
        <v>-2737.1</v>
      </c>
      <c r="HQ51" s="671">
        <v>-7197.79</v>
      </c>
      <c r="HR51" s="664">
        <v>-7197.79</v>
      </c>
    </row>
    <row r="52" spans="1:226" s="1272" customFormat="1" ht="24.75" customHeight="1" x14ac:dyDescent="0.2">
      <c r="A52" s="1273" t="s">
        <v>413</v>
      </c>
      <c r="B52" s="1276">
        <v>38624.78</v>
      </c>
      <c r="C52" s="674">
        <v>44174.46</v>
      </c>
      <c r="D52" s="674">
        <v>34559.229999999996</v>
      </c>
      <c r="E52" s="674">
        <v>32867.189999999995</v>
      </c>
      <c r="F52" s="674">
        <v>26736.42</v>
      </c>
      <c r="G52" s="674">
        <v>19522.86</v>
      </c>
      <c r="H52" s="674">
        <v>20184.330000000002</v>
      </c>
      <c r="I52" s="674">
        <v>11790.04</v>
      </c>
      <c r="J52" s="674">
        <v>7556</v>
      </c>
      <c r="K52" s="1276">
        <v>-9458.91</v>
      </c>
      <c r="L52" s="674">
        <v>-6773.2599999999993</v>
      </c>
      <c r="M52" s="674">
        <v>-6412.0630600000004</v>
      </c>
      <c r="N52" s="674">
        <v>-6973.2438099999999</v>
      </c>
      <c r="O52" s="674">
        <v>2013.2299999999996</v>
      </c>
      <c r="P52" s="674">
        <v>-5.4999999999990905</v>
      </c>
      <c r="Q52" s="674">
        <v>-43.869999999999891</v>
      </c>
      <c r="R52" s="674">
        <v>-2922.84</v>
      </c>
      <c r="S52" s="674">
        <v>-25339.49</v>
      </c>
      <c r="T52" s="1276">
        <v>7111.67</v>
      </c>
      <c r="U52" s="674">
        <v>15469.29</v>
      </c>
      <c r="V52" s="674">
        <v>845.0300000000002</v>
      </c>
      <c r="W52" s="674">
        <v>1775.21</v>
      </c>
      <c r="X52" s="674">
        <v>10477.86</v>
      </c>
      <c r="Y52" s="674">
        <v>9277.9700000000012</v>
      </c>
      <c r="Z52" s="674">
        <v>15232.24</v>
      </c>
      <c r="AA52" s="674">
        <v>13065.41</v>
      </c>
      <c r="AB52" s="674">
        <v>10741</v>
      </c>
      <c r="AC52" s="1276">
        <v>25341.410000000003</v>
      </c>
      <c r="AD52" s="674">
        <v>22386.29</v>
      </c>
      <c r="AE52" s="674">
        <v>5624.89743</v>
      </c>
      <c r="AF52" s="674">
        <v>9874.313180000001</v>
      </c>
      <c r="AG52" s="674">
        <v>2218.79</v>
      </c>
      <c r="AH52" s="674">
        <v>12781.34</v>
      </c>
      <c r="AI52" s="674">
        <v>4423.33</v>
      </c>
      <c r="AJ52" s="674">
        <v>2829.77</v>
      </c>
      <c r="AK52" s="674">
        <v>2757</v>
      </c>
      <c r="AL52" s="1276">
        <v>82305.510000000009</v>
      </c>
      <c r="AM52" s="674">
        <v>42834.720000000001</v>
      </c>
      <c r="AN52" s="674">
        <v>39441.487959999999</v>
      </c>
      <c r="AO52" s="674">
        <v>48310.62199</v>
      </c>
      <c r="AP52" s="674">
        <v>46350.12</v>
      </c>
      <c r="AQ52" s="674">
        <v>94608.74</v>
      </c>
      <c r="AR52" s="674">
        <v>50231.11</v>
      </c>
      <c r="AS52" s="674">
        <v>63298.6</v>
      </c>
      <c r="AT52" s="674">
        <v>86279.52</v>
      </c>
      <c r="AU52" s="1276">
        <v>-874.34</v>
      </c>
      <c r="AV52" s="674">
        <v>-5838.42</v>
      </c>
      <c r="AW52" s="674">
        <v>-5821.2774300000001</v>
      </c>
      <c r="AX52" s="674">
        <v>315.40685999999999</v>
      </c>
      <c r="AY52" s="674">
        <v>22266.83</v>
      </c>
      <c r="AZ52" s="674">
        <v>20034.68</v>
      </c>
      <c r="BA52" s="674">
        <v>10135.15</v>
      </c>
      <c r="BB52" s="674">
        <v>3689.0299999999997</v>
      </c>
      <c r="BC52" s="674">
        <v>5400.58</v>
      </c>
      <c r="BD52" s="1276">
        <v>13284.84</v>
      </c>
      <c r="BE52" s="674">
        <v>8828.2800000000007</v>
      </c>
      <c r="BF52" s="674">
        <v>13061.63967</v>
      </c>
      <c r="BG52" s="674">
        <v>7744.9751300000007</v>
      </c>
      <c r="BH52" s="674">
        <v>12272.539999999999</v>
      </c>
      <c r="BI52" s="674">
        <v>27375.119999999999</v>
      </c>
      <c r="BJ52" s="674">
        <v>21109.21</v>
      </c>
      <c r="BK52" s="674">
        <v>47433.11</v>
      </c>
      <c r="BL52" s="674">
        <v>25302.7</v>
      </c>
      <c r="BM52" s="1276">
        <v>0</v>
      </c>
      <c r="BN52" s="674">
        <v>0</v>
      </c>
      <c r="BO52" s="674"/>
      <c r="BP52" s="674"/>
      <c r="BQ52" s="674">
        <v>374.02</v>
      </c>
      <c r="BR52" s="674">
        <v>1694.57</v>
      </c>
      <c r="BS52" s="674">
        <v>2410.04</v>
      </c>
      <c r="BT52" s="674">
        <v>348.67</v>
      </c>
      <c r="BU52" s="674">
        <v>992.77</v>
      </c>
      <c r="BV52" s="1276">
        <v>8043.45</v>
      </c>
      <c r="BW52" s="674">
        <v>6231</v>
      </c>
      <c r="BX52" s="674">
        <v>8745.18</v>
      </c>
      <c r="BY52" s="674">
        <v>12418.85</v>
      </c>
      <c r="BZ52" s="674">
        <v>13546.990000000002</v>
      </c>
      <c r="CA52" s="674">
        <v>17874.88</v>
      </c>
      <c r="CB52" s="674">
        <v>35119.75</v>
      </c>
      <c r="CC52" s="674">
        <v>12054.8</v>
      </c>
      <c r="CD52" s="674">
        <v>13661.869999999999</v>
      </c>
      <c r="CE52" s="1276">
        <v>0</v>
      </c>
      <c r="CF52" s="674">
        <v>4092.81</v>
      </c>
      <c r="CG52" s="674">
        <v>860.54921680000007</v>
      </c>
      <c r="CH52" s="674">
        <v>3201.5509106</v>
      </c>
      <c r="CI52" s="674">
        <v>1147.8499999999999</v>
      </c>
      <c r="CJ52" s="674">
        <v>20458.95</v>
      </c>
      <c r="CK52" s="674">
        <v>23625.309999999998</v>
      </c>
      <c r="CL52" s="674">
        <v>9441.5300000000007</v>
      </c>
      <c r="CM52" s="674">
        <v>3178.87</v>
      </c>
      <c r="CN52" s="1276">
        <v>42978.11</v>
      </c>
      <c r="CO52" s="674">
        <v>82205.679999999993</v>
      </c>
      <c r="CP52" s="674">
        <v>95957.927150000003</v>
      </c>
      <c r="CQ52" s="674">
        <v>94764.564210000011</v>
      </c>
      <c r="CR52" s="674">
        <v>109461.67</v>
      </c>
      <c r="CS52" s="674">
        <v>135071.51</v>
      </c>
      <c r="CT52" s="674">
        <v>97141.52</v>
      </c>
      <c r="CU52" s="674">
        <v>109844.48</v>
      </c>
      <c r="CV52" s="674">
        <v>95965.91</v>
      </c>
      <c r="CW52" s="1276">
        <v>176821.5</v>
      </c>
      <c r="CX52" s="674">
        <v>166608.52000000002</v>
      </c>
      <c r="CY52" s="674">
        <v>186955.69</v>
      </c>
      <c r="CZ52" s="674">
        <v>173573.08914</v>
      </c>
      <c r="DA52" s="674">
        <v>136318.81</v>
      </c>
      <c r="DB52" s="674">
        <v>123328.41</v>
      </c>
      <c r="DC52" s="674">
        <v>218696.27000000002</v>
      </c>
      <c r="DD52" s="674">
        <v>210537.9</v>
      </c>
      <c r="DE52" s="674">
        <v>219036.80000000002</v>
      </c>
      <c r="DF52" s="1276">
        <v>6241.3444999999992</v>
      </c>
      <c r="DG52" s="674">
        <v>-457.98859999999991</v>
      </c>
      <c r="DH52" s="674">
        <v>529.69080740000004</v>
      </c>
      <c r="DI52" s="674">
        <v>7445.6913890000005</v>
      </c>
      <c r="DJ52" s="674">
        <v>9660.9462000000003</v>
      </c>
      <c r="DK52" s="674">
        <v>15585.829299999999</v>
      </c>
      <c r="DL52" s="674">
        <v>9244.0331000000006</v>
      </c>
      <c r="DM52" s="674">
        <v>18097.75</v>
      </c>
      <c r="DN52" s="674">
        <v>32161.65</v>
      </c>
      <c r="DO52" s="1276">
        <v>23747.759999999998</v>
      </c>
      <c r="DP52" s="674">
        <v>29329.1</v>
      </c>
      <c r="DQ52" s="674">
        <v>31614.503710000005</v>
      </c>
      <c r="DR52" s="674">
        <v>38183.49555</v>
      </c>
      <c r="DS52" s="674">
        <v>31665.26</v>
      </c>
      <c r="DT52" s="674">
        <v>46039.89</v>
      </c>
      <c r="DU52" s="674">
        <v>43407.909999999996</v>
      </c>
      <c r="DV52" s="674">
        <v>54945.25</v>
      </c>
      <c r="DW52" s="674">
        <v>29592</v>
      </c>
      <c r="DX52" s="1276">
        <v>163426.53</v>
      </c>
      <c r="DY52" s="674">
        <v>180305.19</v>
      </c>
      <c r="DZ52" s="674">
        <v>249703.48</v>
      </c>
      <c r="EA52" s="674">
        <v>220033.36</v>
      </c>
      <c r="EB52" s="674">
        <v>242182.26</v>
      </c>
      <c r="EC52" s="674">
        <v>266059.53999999998</v>
      </c>
      <c r="ED52" s="674">
        <v>269774.28999999998</v>
      </c>
      <c r="EE52" s="674">
        <v>288901.01</v>
      </c>
      <c r="EF52" s="674">
        <v>570651.16</v>
      </c>
      <c r="EG52" s="1276">
        <v>129369.56</v>
      </c>
      <c r="EH52" s="674">
        <v>161223.04000000001</v>
      </c>
      <c r="EI52" s="674">
        <v>179110.66157</v>
      </c>
      <c r="EJ52" s="674">
        <v>211159.83000999998</v>
      </c>
      <c r="EK52" s="674">
        <v>226471.12</v>
      </c>
      <c r="EL52" s="674">
        <v>268999.09999999998</v>
      </c>
      <c r="EM52" s="674">
        <v>131547.13</v>
      </c>
      <c r="EN52" s="674">
        <v>22165.14</v>
      </c>
      <c r="EO52" s="674">
        <v>41629.08</v>
      </c>
      <c r="EP52" s="1276">
        <v>-134617.19</v>
      </c>
      <c r="EQ52" s="674">
        <v>-125651.4</v>
      </c>
      <c r="ER52" s="674">
        <v>5563.9699999999993</v>
      </c>
      <c r="ES52" s="674">
        <v>4059.6000000000004</v>
      </c>
      <c r="ET52" s="674">
        <v>16210.259999999998</v>
      </c>
      <c r="EU52" s="674">
        <v>26670.79</v>
      </c>
      <c r="EV52" s="674">
        <v>22143.489999999998</v>
      </c>
      <c r="EW52" s="674">
        <v>26691.239999999998</v>
      </c>
      <c r="EX52" s="674">
        <v>25188</v>
      </c>
      <c r="EY52" s="1276">
        <v>825.74</v>
      </c>
      <c r="EZ52" s="674">
        <v>7109.76</v>
      </c>
      <c r="FA52" s="674">
        <v>15770.908509999999</v>
      </c>
      <c r="FB52" s="674">
        <v>18294.130639999999</v>
      </c>
      <c r="FC52" s="674">
        <v>34511.300000000003</v>
      </c>
      <c r="FD52" s="674">
        <v>31647.86</v>
      </c>
      <c r="FE52" s="674">
        <v>20432.439999999999</v>
      </c>
      <c r="FF52" s="674">
        <v>17392.09</v>
      </c>
      <c r="FG52" s="674">
        <v>9563.27</v>
      </c>
      <c r="FH52" s="1276">
        <v>35041.350000000006</v>
      </c>
      <c r="FI52" s="674">
        <v>13505.539999999999</v>
      </c>
      <c r="FJ52" s="674">
        <v>8021.5856100000001</v>
      </c>
      <c r="FK52" s="674">
        <v>13936.593499999999</v>
      </c>
      <c r="FL52" s="674">
        <v>26574.57</v>
      </c>
      <c r="FM52" s="674">
        <v>23236.52</v>
      </c>
      <c r="FN52" s="674">
        <v>25073.81</v>
      </c>
      <c r="FO52" s="674">
        <v>28098.01</v>
      </c>
      <c r="FP52" s="674">
        <v>20920</v>
      </c>
      <c r="FQ52" s="1276">
        <v>3420.45</v>
      </c>
      <c r="FR52" s="674">
        <v>3408.91</v>
      </c>
      <c r="FS52" s="674">
        <v>1959.75</v>
      </c>
      <c r="FT52" s="674">
        <v>1719.4099999999999</v>
      </c>
      <c r="FU52" s="674">
        <v>-255.52999999999997</v>
      </c>
      <c r="FV52" s="674">
        <v>-1611.2</v>
      </c>
      <c r="FW52" s="674">
        <v>1587.72</v>
      </c>
      <c r="FX52" s="674">
        <v>1033.68</v>
      </c>
      <c r="FY52" s="674">
        <v>-4</v>
      </c>
      <c r="FZ52" s="1276">
        <v>84704.700000000012</v>
      </c>
      <c r="GA52" s="674">
        <v>70588.539999999994</v>
      </c>
      <c r="GB52" s="674">
        <v>66581.306150000004</v>
      </c>
      <c r="GC52" s="674">
        <v>65459.405010000002</v>
      </c>
      <c r="GD52" s="674">
        <v>102288.09</v>
      </c>
      <c r="GE52" s="674">
        <v>128011.8</v>
      </c>
      <c r="GF52" s="674">
        <v>189469.78000000003</v>
      </c>
      <c r="GG52" s="674">
        <v>180742.05</v>
      </c>
      <c r="GH52" s="674">
        <v>188375.05000000002</v>
      </c>
      <c r="GI52" s="1276">
        <v>6888.25</v>
      </c>
      <c r="GJ52" s="674">
        <v>8045.97</v>
      </c>
      <c r="GK52" s="674">
        <v>4526.9932600000002</v>
      </c>
      <c r="GL52" s="674">
        <v>5841.3497600000001</v>
      </c>
      <c r="GM52" s="674">
        <v>6091.92</v>
      </c>
      <c r="GN52" s="674">
        <v>11998.51</v>
      </c>
      <c r="GO52" s="674">
        <v>11983.84</v>
      </c>
      <c r="GP52" s="674">
        <v>11431.099999999999</v>
      </c>
      <c r="GQ52" s="674">
        <v>4497.2700000000004</v>
      </c>
      <c r="GR52" s="1276">
        <v>4128.78</v>
      </c>
      <c r="GS52" s="674">
        <v>11957.529999999999</v>
      </c>
      <c r="GT52" s="674">
        <v>5080.4900000000007</v>
      </c>
      <c r="GU52" s="674">
        <v>10821.21</v>
      </c>
      <c r="GV52" s="674">
        <v>10572.89</v>
      </c>
      <c r="GW52" s="674">
        <v>12935.21</v>
      </c>
      <c r="GX52" s="674">
        <v>12167.55</v>
      </c>
      <c r="GY52" s="674">
        <v>6084.64</v>
      </c>
      <c r="GZ52" s="674">
        <v>2977.3499999999995</v>
      </c>
      <c r="HA52" s="1276">
        <v>25970.240000000002</v>
      </c>
      <c r="HB52" s="674">
        <v>25187.100000000002</v>
      </c>
      <c r="HC52" s="674">
        <v>12169.949999999999</v>
      </c>
      <c r="HD52" s="674">
        <v>7928.2599999999993</v>
      </c>
      <c r="HE52" s="674">
        <v>22314.41</v>
      </c>
      <c r="HF52" s="674">
        <v>11341.65</v>
      </c>
      <c r="HG52" s="674">
        <v>57897.170000000006</v>
      </c>
      <c r="HH52" s="674">
        <v>50291.19</v>
      </c>
      <c r="HI52" s="674">
        <v>64146.880000000005</v>
      </c>
      <c r="HJ52" s="930">
        <v>733325.53450000007</v>
      </c>
      <c r="HK52" s="930">
        <v>764770.6614000001</v>
      </c>
      <c r="HL52" s="930">
        <v>954451.58055419999</v>
      </c>
      <c r="HM52" s="930">
        <v>982754.86346959998</v>
      </c>
      <c r="HN52" s="674">
        <v>1111472.6262000001</v>
      </c>
      <c r="HO52" s="674">
        <v>1322939.0293000001</v>
      </c>
      <c r="HP52" s="930">
        <v>1292993.5530999997</v>
      </c>
      <c r="HQ52" s="930">
        <v>1187283.6499999999</v>
      </c>
      <c r="HR52" s="674">
        <v>1446677.8600000003</v>
      </c>
    </row>
    <row r="53" spans="1:226" s="1254" customFormat="1" x14ac:dyDescent="0.2">
      <c r="A53" s="1257" t="s">
        <v>711</v>
      </c>
      <c r="B53" s="1258"/>
      <c r="C53" s="1259"/>
      <c r="D53" s="1259"/>
      <c r="E53" s="1259"/>
      <c r="F53" s="1259"/>
      <c r="G53" s="1259"/>
      <c r="H53" s="1259"/>
      <c r="I53" s="1259"/>
      <c r="J53" s="1259"/>
      <c r="K53" s="1258"/>
      <c r="L53" s="1259"/>
      <c r="M53" s="1259"/>
      <c r="N53" s="1259"/>
      <c r="O53" s="1259"/>
      <c r="P53" s="1259"/>
      <c r="Q53" s="1259"/>
      <c r="R53" s="1259"/>
      <c r="S53" s="1259"/>
      <c r="T53" s="1258"/>
      <c r="U53" s="1259"/>
      <c r="V53" s="1259"/>
      <c r="W53" s="1259"/>
      <c r="X53" s="1259"/>
      <c r="Y53" s="1259"/>
      <c r="Z53" s="1259"/>
      <c r="AA53" s="1259"/>
      <c r="AB53" s="1259"/>
      <c r="AC53" s="1258"/>
      <c r="AD53" s="1259"/>
      <c r="AE53" s="1259"/>
      <c r="AF53" s="1259"/>
      <c r="AG53" s="1259"/>
      <c r="AH53" s="1259"/>
      <c r="AI53" s="1259"/>
      <c r="AJ53" s="1259"/>
      <c r="AK53" s="1259"/>
      <c r="AL53" s="1258"/>
      <c r="AM53" s="1259"/>
      <c r="AN53" s="1259"/>
      <c r="AO53" s="1259"/>
      <c r="AP53" s="1259"/>
      <c r="AQ53" s="1259"/>
      <c r="AR53" s="1259"/>
      <c r="AS53" s="1259"/>
      <c r="AT53" s="1259"/>
      <c r="AU53" s="1258"/>
      <c r="AV53" s="1259"/>
      <c r="AW53" s="1259"/>
      <c r="AX53" s="1259"/>
      <c r="AY53" s="1259"/>
      <c r="AZ53" s="1259"/>
      <c r="BA53" s="1259"/>
      <c r="BB53" s="1259"/>
      <c r="BC53" s="1259"/>
      <c r="BD53" s="1258"/>
      <c r="BE53" s="1259"/>
      <c r="BF53" s="1259"/>
      <c r="BG53" s="1259"/>
      <c r="BH53" s="1259"/>
      <c r="BI53" s="1259"/>
      <c r="BJ53" s="1259"/>
      <c r="BK53" s="1259"/>
      <c r="BL53" s="1259"/>
      <c r="BM53" s="1258"/>
      <c r="BN53" s="1259"/>
      <c r="BO53" s="1259"/>
      <c r="BP53" s="1259"/>
      <c r="BQ53" s="1259"/>
      <c r="BR53" s="1259"/>
      <c r="BS53" s="1259"/>
      <c r="BT53" s="1259"/>
      <c r="BU53" s="1259"/>
      <c r="BV53" s="1258"/>
      <c r="BW53" s="1259"/>
      <c r="BX53" s="1259"/>
      <c r="BY53" s="1259"/>
      <c r="BZ53" s="1259"/>
      <c r="CA53" s="1259"/>
      <c r="CB53" s="1259"/>
      <c r="CC53" s="1259"/>
      <c r="CD53" s="1259"/>
      <c r="CE53" s="1258"/>
      <c r="CF53" s="1259"/>
      <c r="CG53" s="1259"/>
      <c r="CH53" s="1259"/>
      <c r="CI53" s="1259"/>
      <c r="CJ53" s="1259"/>
      <c r="CK53" s="1259"/>
      <c r="CL53" s="1259"/>
      <c r="CM53" s="1259"/>
      <c r="CN53" s="1258"/>
      <c r="CO53" s="1259"/>
      <c r="CP53" s="1259"/>
      <c r="CQ53" s="1259"/>
      <c r="CR53" s="1259"/>
      <c r="CS53" s="1259"/>
      <c r="CT53" s="1259"/>
      <c r="CU53" s="1259"/>
      <c r="CV53" s="1259"/>
      <c r="CW53" s="1258"/>
      <c r="CX53" s="1259"/>
      <c r="CY53" s="1259"/>
      <c r="CZ53" s="1259"/>
      <c r="DA53" s="1259"/>
      <c r="DB53" s="1259"/>
      <c r="DC53" s="1259"/>
      <c r="DD53" s="1259"/>
      <c r="DE53" s="1259"/>
      <c r="DF53" s="1258"/>
      <c r="DG53" s="1259"/>
      <c r="DH53" s="1259"/>
      <c r="DI53" s="1259"/>
      <c r="DJ53" s="1259"/>
      <c r="DK53" s="1259"/>
      <c r="DL53" s="1259"/>
      <c r="DM53" s="1259"/>
      <c r="DN53" s="1259"/>
      <c r="DO53" s="1258"/>
      <c r="DP53" s="1259"/>
      <c r="DQ53" s="1259"/>
      <c r="DR53" s="1259"/>
      <c r="DS53" s="1259"/>
      <c r="DT53" s="1259"/>
      <c r="DU53" s="1259"/>
      <c r="DV53" s="1259"/>
      <c r="DW53" s="1259"/>
      <c r="DX53" s="1258"/>
      <c r="DY53" s="1259"/>
      <c r="DZ53" s="1259"/>
      <c r="EA53" s="1259"/>
      <c r="EB53" s="1259"/>
      <c r="EC53" s="1259"/>
      <c r="ED53" s="1259"/>
      <c r="EE53" s="1259"/>
      <c r="EF53" s="1259"/>
      <c r="EG53" s="1258"/>
      <c r="EH53" s="1259"/>
      <c r="EI53" s="1259"/>
      <c r="EJ53" s="1259"/>
      <c r="EK53" s="1259"/>
      <c r="EL53" s="1259"/>
      <c r="EM53" s="1259"/>
      <c r="EN53" s="1259"/>
      <c r="EO53" s="1259"/>
      <c r="EP53" s="1258"/>
      <c r="EQ53" s="1259"/>
      <c r="ER53" s="1259"/>
      <c r="ES53" s="1259"/>
      <c r="ET53" s="1259"/>
      <c r="EU53" s="1259"/>
      <c r="EV53" s="1259"/>
      <c r="EW53" s="1259"/>
      <c r="EX53" s="1259"/>
      <c r="EY53" s="1258"/>
      <c r="EZ53" s="1259"/>
      <c r="FA53" s="1259"/>
      <c r="FB53" s="1259"/>
      <c r="FC53" s="1259"/>
      <c r="FD53" s="1259"/>
      <c r="FE53" s="1259"/>
      <c r="FF53" s="1259"/>
      <c r="FG53" s="1259"/>
      <c r="FH53" s="1258"/>
      <c r="FI53" s="1259"/>
      <c r="FJ53" s="1259"/>
      <c r="FK53" s="1259"/>
      <c r="FL53" s="1259"/>
      <c r="FM53" s="1259"/>
      <c r="FN53" s="1259"/>
      <c r="FO53" s="1259"/>
      <c r="FP53" s="1259"/>
      <c r="FQ53" s="1258"/>
      <c r="FR53" s="1259"/>
      <c r="FS53" s="1259"/>
      <c r="FT53" s="1259"/>
      <c r="FU53" s="1259"/>
      <c r="FV53" s="1259"/>
      <c r="FW53" s="1259"/>
      <c r="FX53" s="1259"/>
      <c r="FY53" s="1259"/>
      <c r="FZ53" s="1258"/>
      <c r="GA53" s="1259"/>
      <c r="GB53" s="1259"/>
      <c r="GC53" s="1259"/>
      <c r="GD53" s="1259"/>
      <c r="GE53" s="1259"/>
      <c r="GF53" s="1259"/>
      <c r="GG53" s="1259"/>
      <c r="GH53" s="1259"/>
      <c r="GI53" s="1258"/>
      <c r="GJ53" s="1259"/>
      <c r="GK53" s="1259"/>
      <c r="GL53" s="1259"/>
      <c r="GM53" s="1259"/>
      <c r="GN53" s="1259"/>
      <c r="GO53" s="1259"/>
      <c r="GP53" s="1259"/>
      <c r="GQ53" s="1259"/>
      <c r="GR53" s="1258"/>
      <c r="GS53" s="1259"/>
      <c r="GT53" s="1259"/>
      <c r="GU53" s="1259"/>
      <c r="GV53" s="1259"/>
      <c r="GW53" s="1259"/>
      <c r="GX53" s="1259"/>
      <c r="GY53" s="1259"/>
      <c r="GZ53" s="1259"/>
      <c r="HA53" s="1258"/>
      <c r="HB53" s="1259"/>
      <c r="HC53" s="1259"/>
      <c r="HD53" s="1259"/>
      <c r="HE53" s="1259"/>
      <c r="HF53" s="1259"/>
      <c r="HG53" s="1259"/>
      <c r="HH53" s="1259"/>
      <c r="HI53" s="1259"/>
      <c r="HJ53" s="1260"/>
      <c r="HK53" s="1260"/>
      <c r="HL53" s="1260"/>
      <c r="HM53" s="1260"/>
      <c r="HN53" s="1259"/>
      <c r="HO53" s="1259"/>
      <c r="HP53" s="1261"/>
      <c r="HQ53" s="1262"/>
      <c r="HR53" s="1259"/>
    </row>
    <row r="54" spans="1:226" ht="12" customHeight="1" x14ac:dyDescent="0.2">
      <c r="A54" s="1205" t="s">
        <v>715</v>
      </c>
      <c r="B54" s="1263"/>
      <c r="C54" s="1263"/>
      <c r="D54" s="1264"/>
      <c r="E54" s="1264"/>
      <c r="F54" s="1264"/>
      <c r="G54" s="1264"/>
      <c r="H54" s="1264"/>
      <c r="I54" s="1264"/>
      <c r="J54" s="1264"/>
      <c r="K54" s="1263"/>
      <c r="L54" s="1263"/>
      <c r="M54" s="1264"/>
      <c r="N54" s="1264"/>
      <c r="O54" s="1265"/>
      <c r="P54" s="1266"/>
      <c r="Q54" s="1266"/>
      <c r="R54" s="1266"/>
      <c r="S54" s="1264"/>
      <c r="T54" s="1254"/>
      <c r="U54" s="1254"/>
      <c r="V54" s="1254"/>
      <c r="W54" s="1254"/>
      <c r="X54" s="1254"/>
      <c r="Y54" s="1254"/>
      <c r="Z54" s="1254"/>
      <c r="AA54" s="1254"/>
      <c r="AB54" s="1264"/>
      <c r="AC54" s="1264"/>
      <c r="AD54" s="1264"/>
      <c r="AE54" s="1264"/>
      <c r="AF54" s="1264"/>
      <c r="AG54" s="1264"/>
      <c r="AH54" s="1264"/>
      <c r="AI54" s="1264"/>
      <c r="AJ54" s="1264"/>
      <c r="AK54" s="1264"/>
      <c r="AL54" s="1264"/>
      <c r="AM54" s="1264"/>
      <c r="AN54" s="1264"/>
      <c r="AO54" s="1264"/>
      <c r="AP54" s="1264"/>
      <c r="AQ54" s="1264"/>
      <c r="AR54" s="1264"/>
      <c r="AS54" s="1264"/>
      <c r="AT54" s="1264"/>
      <c r="AU54" s="1254"/>
      <c r="AV54" s="1254"/>
      <c r="AW54" s="1254"/>
      <c r="AX54" s="1254"/>
      <c r="AY54" s="1254"/>
      <c r="AZ54" s="1254"/>
      <c r="BA54" s="1254"/>
      <c r="BB54" s="1254"/>
      <c r="BC54" s="1264"/>
      <c r="BL54" s="1264"/>
      <c r="BM54" s="1254"/>
      <c r="BN54" s="1254"/>
      <c r="BO54" s="1254"/>
      <c r="BP54" s="1254"/>
      <c r="BQ54" s="1254"/>
      <c r="BR54" s="1254"/>
      <c r="BS54" s="1254"/>
      <c r="BT54" s="1254"/>
      <c r="BU54" s="1264"/>
      <c r="BV54" s="1254"/>
      <c r="BW54" s="1254"/>
      <c r="BX54" s="1254"/>
      <c r="BY54" s="1254"/>
      <c r="BZ54" s="1254"/>
      <c r="CA54" s="1254"/>
      <c r="CB54" s="1254"/>
      <c r="CC54" s="1254"/>
      <c r="CD54" s="1264"/>
      <c r="CE54" s="1254"/>
      <c r="CF54" s="1254"/>
      <c r="CG54" s="1254"/>
      <c r="CH54" s="1254"/>
      <c r="CI54" s="1254"/>
      <c r="CJ54" s="1254"/>
      <c r="CK54" s="1254"/>
      <c r="CL54" s="1254"/>
      <c r="CM54" s="1264"/>
      <c r="CN54" s="1254"/>
      <c r="CO54" s="1254"/>
      <c r="CP54" s="1254"/>
      <c r="CQ54" s="1254"/>
      <c r="CR54" s="1254"/>
      <c r="CS54" s="1254"/>
      <c r="CT54" s="1254"/>
      <c r="CU54" s="1254"/>
      <c r="CV54" s="1264"/>
      <c r="CW54" s="1254"/>
      <c r="CX54" s="1254"/>
      <c r="CY54" s="1254"/>
      <c r="CZ54" s="1254"/>
      <c r="DA54" s="1254"/>
      <c r="DB54" s="1254"/>
      <c r="DC54" s="1254"/>
      <c r="DD54" s="1254"/>
      <c r="DE54" s="1264"/>
      <c r="DF54" s="1254"/>
      <c r="DG54" s="1254"/>
      <c r="DH54" s="1254"/>
      <c r="DI54" s="1254"/>
      <c r="DJ54" s="1254"/>
      <c r="DK54" s="1254"/>
      <c r="DL54" s="1254"/>
      <c r="DM54" s="1254"/>
      <c r="DN54" s="1264"/>
      <c r="DO54" s="1254"/>
      <c r="DP54" s="1254"/>
      <c r="DQ54" s="1254"/>
      <c r="DR54" s="1254"/>
      <c r="DS54" s="1254"/>
      <c r="DT54" s="1254"/>
      <c r="DU54" s="1254"/>
      <c r="DV54" s="1254"/>
      <c r="DW54" s="1264"/>
      <c r="DX54" s="1254"/>
      <c r="DY54" s="1254"/>
      <c r="DZ54" s="1254"/>
      <c r="EA54" s="1254"/>
      <c r="EB54" s="1254"/>
      <c r="EC54" s="1254"/>
      <c r="ED54" s="1254"/>
      <c r="EE54" s="1254"/>
      <c r="EF54" s="1264"/>
      <c r="EG54" s="1254"/>
      <c r="EH54" s="1254"/>
      <c r="EI54" s="1254"/>
      <c r="EJ54" s="1254"/>
      <c r="EK54" s="1254"/>
      <c r="EL54" s="1254"/>
      <c r="EM54" s="1254"/>
      <c r="EN54" s="1254"/>
      <c r="EO54" s="1264"/>
      <c r="EP54" s="1267"/>
      <c r="EQ54" s="1267"/>
      <c r="ER54" s="1267"/>
      <c r="ES54" s="1267"/>
      <c r="ET54" s="1267"/>
      <c r="EU54" s="1267"/>
      <c r="EV54" s="1267"/>
      <c r="EW54" s="1267"/>
      <c r="EX54" s="1264"/>
      <c r="EY54" s="1254"/>
      <c r="EZ54" s="1254"/>
      <c r="FA54" s="1254"/>
      <c r="FB54" s="1254"/>
      <c r="FC54" s="1254"/>
      <c r="FD54" s="1254"/>
      <c r="FE54" s="1254"/>
      <c r="FF54" s="1254"/>
      <c r="FG54" s="1264"/>
      <c r="FH54" s="1267"/>
      <c r="FI54" s="1267"/>
      <c r="FJ54" s="1267"/>
      <c r="FK54" s="1267"/>
      <c r="FL54" s="1267"/>
      <c r="FM54" s="1267"/>
      <c r="FN54" s="1267"/>
      <c r="FO54" s="1267"/>
      <c r="FP54" s="1264"/>
      <c r="FQ54" s="1267"/>
      <c r="FR54" s="1267"/>
      <c r="FS54" s="1267"/>
      <c r="FT54" s="1267"/>
      <c r="FU54" s="1267"/>
      <c r="FV54" s="1267"/>
      <c r="FW54" s="1267"/>
      <c r="FX54" s="1267"/>
      <c r="FY54" s="1264"/>
      <c r="FZ54" s="1267"/>
      <c r="GA54" s="1267"/>
      <c r="GB54" s="1267"/>
      <c r="GC54" s="1267"/>
      <c r="GD54" s="1267"/>
      <c r="GE54" s="1267"/>
      <c r="GF54" s="1267"/>
      <c r="GG54" s="1267"/>
      <c r="GH54" s="1264"/>
      <c r="GI54" s="1267"/>
      <c r="GJ54" s="1267"/>
      <c r="GK54" s="1267"/>
      <c r="GL54" s="1267"/>
      <c r="GM54" s="1267"/>
      <c r="GN54" s="1267"/>
      <c r="GO54" s="1267"/>
      <c r="GP54" s="1267"/>
      <c r="GQ54" s="1264"/>
      <c r="GR54" s="1267"/>
      <c r="GS54" s="1267"/>
      <c r="GT54" s="1267"/>
      <c r="GU54" s="1267"/>
      <c r="GV54" s="1267"/>
      <c r="GW54" s="1267"/>
      <c r="GX54" s="1267"/>
      <c r="GY54" s="1267"/>
      <c r="GZ54" s="1264"/>
      <c r="HA54" s="1267"/>
      <c r="HB54" s="1267"/>
      <c r="HC54" s="1267"/>
      <c r="HD54" s="1267"/>
      <c r="HE54" s="1267"/>
      <c r="HF54" s="1267"/>
      <c r="HG54" s="1267"/>
      <c r="HH54" s="1267"/>
      <c r="HI54" s="1264"/>
      <c r="HR54" s="1264"/>
    </row>
    <row r="55" spans="1:226" ht="12" customHeight="1" x14ac:dyDescent="0.2">
      <c r="A55" s="1269"/>
      <c r="B55" s="1264"/>
      <c r="C55" s="1264"/>
      <c r="D55" s="1264"/>
      <c r="E55" s="1264"/>
      <c r="F55" s="1264"/>
      <c r="G55" s="1264"/>
      <c r="H55" s="1264"/>
      <c r="I55" s="1264"/>
      <c r="J55" s="1264"/>
      <c r="K55" s="1264"/>
      <c r="L55" s="1264"/>
      <c r="M55" s="1264"/>
      <c r="N55" s="1264"/>
      <c r="O55" s="1264"/>
      <c r="P55" s="1264"/>
      <c r="Q55" s="1264"/>
      <c r="R55" s="1264"/>
      <c r="S55" s="1264"/>
      <c r="AB55" s="1264"/>
      <c r="AC55" s="1234"/>
      <c r="AD55" s="1234"/>
      <c r="AE55" s="1234"/>
      <c r="AF55" s="1234"/>
      <c r="AG55" s="1234"/>
      <c r="AH55" s="1234"/>
      <c r="AI55" s="1234"/>
      <c r="AJ55" s="1234"/>
      <c r="AK55" s="1264"/>
      <c r="AL55" s="1264"/>
      <c r="AM55" s="1264"/>
      <c r="AN55" s="1264"/>
      <c r="AO55" s="1264"/>
      <c r="AP55" s="1264"/>
      <c r="AQ55" s="1264"/>
      <c r="AR55" s="1264"/>
      <c r="AS55" s="1264"/>
      <c r="AT55" s="1264"/>
      <c r="BC55" s="1264"/>
      <c r="BL55" s="1264"/>
      <c r="BU55" s="1264"/>
      <c r="CD55" s="1264"/>
      <c r="CM55" s="1264"/>
      <c r="CV55" s="1264"/>
      <c r="DE55" s="1264"/>
      <c r="DF55" s="1262">
        <v>0</v>
      </c>
      <c r="DG55" s="1262"/>
      <c r="DH55" s="1262"/>
      <c r="DI55" s="1262"/>
      <c r="DJ55" s="1262"/>
      <c r="DK55" s="1262"/>
      <c r="DL55" s="1262"/>
      <c r="DM55" s="1262"/>
      <c r="DN55" s="1264"/>
      <c r="DW55" s="1264"/>
      <c r="EF55" s="1264"/>
      <c r="EO55" s="1264"/>
      <c r="EP55" s="1267"/>
      <c r="EQ55" s="1267"/>
      <c r="ER55" s="1267"/>
      <c r="ES55" s="1267"/>
      <c r="ET55" s="1267"/>
      <c r="EU55" s="1267"/>
      <c r="EV55" s="1267"/>
      <c r="EW55" s="1267"/>
      <c r="EX55" s="1264"/>
      <c r="FG55" s="1264"/>
      <c r="FH55" s="1267"/>
      <c r="FI55" s="1267"/>
      <c r="FJ55" s="1267"/>
      <c r="FK55" s="1267"/>
      <c r="FL55" s="1267"/>
      <c r="FM55" s="1267"/>
      <c r="FN55" s="1267"/>
      <c r="FO55" s="1267"/>
      <c r="FP55" s="1264"/>
      <c r="FQ55" s="1267"/>
      <c r="FR55" s="1267"/>
      <c r="FS55" s="1267"/>
      <c r="FT55" s="1267"/>
      <c r="FU55" s="1267"/>
      <c r="FV55" s="1267"/>
      <c r="FW55" s="1267"/>
      <c r="FX55" s="1267"/>
      <c r="FY55" s="1264"/>
      <c r="FZ55" s="1267"/>
      <c r="GA55" s="1267"/>
      <c r="GB55" s="1267"/>
      <c r="GC55" s="1267"/>
      <c r="GD55" s="1267"/>
      <c r="GE55" s="1267"/>
      <c r="GF55" s="1267"/>
      <c r="GG55" s="1267"/>
      <c r="GH55" s="1264"/>
      <c r="GI55" s="1267"/>
      <c r="GJ55" s="1267"/>
      <c r="GK55" s="1267"/>
      <c r="GL55" s="1267"/>
      <c r="GM55" s="1267"/>
      <c r="GN55" s="1267"/>
      <c r="GO55" s="1267"/>
      <c r="GP55" s="1267"/>
      <c r="GQ55" s="1264"/>
      <c r="GR55" s="1267"/>
      <c r="GS55" s="1267"/>
      <c r="GT55" s="1267"/>
      <c r="GU55" s="1267"/>
      <c r="GV55" s="1267"/>
      <c r="GW55" s="1267"/>
      <c r="GX55" s="1267"/>
      <c r="GY55" s="1267"/>
      <c r="GZ55" s="1264"/>
      <c r="HA55" s="1267"/>
      <c r="HB55" s="1267"/>
      <c r="HC55" s="1267"/>
      <c r="HD55" s="1267"/>
      <c r="HE55" s="1267"/>
      <c r="HF55" s="1267"/>
      <c r="HG55" s="1267"/>
      <c r="HH55" s="1267"/>
      <c r="HI55" s="1264"/>
      <c r="HJ55" s="1270"/>
      <c r="HR55" s="1264"/>
    </row>
    <row r="56" spans="1:226" ht="12" customHeight="1" x14ac:dyDescent="0.2">
      <c r="A56" s="1271"/>
      <c r="B56" s="1264"/>
      <c r="C56" s="1264"/>
      <c r="D56" s="1264"/>
      <c r="E56" s="1264"/>
      <c r="F56" s="1264"/>
      <c r="G56" s="1264"/>
      <c r="H56" s="1264"/>
      <c r="I56" s="1264"/>
      <c r="J56" s="1264"/>
      <c r="K56" s="1264"/>
      <c r="L56" s="1264"/>
      <c r="M56" s="1264"/>
      <c r="N56" s="1264"/>
      <c r="O56" s="1264"/>
      <c r="P56" s="1264"/>
      <c r="Q56" s="1264"/>
      <c r="R56" s="1264"/>
      <c r="S56" s="1264"/>
      <c r="AB56" s="1264"/>
      <c r="AC56" s="1234"/>
      <c r="AD56" s="1234"/>
      <c r="AE56" s="1234"/>
      <c r="AF56" s="1234"/>
      <c r="AG56" s="1234"/>
      <c r="AH56" s="1234"/>
      <c r="AI56" s="1234"/>
      <c r="AJ56" s="1234"/>
      <c r="AK56" s="1264"/>
      <c r="AL56" s="1264"/>
      <c r="AM56" s="1264"/>
      <c r="AN56" s="1264"/>
      <c r="AO56" s="1264"/>
      <c r="AP56" s="1264"/>
      <c r="AQ56" s="1264"/>
      <c r="AR56" s="1264"/>
      <c r="AS56" s="1264"/>
      <c r="AT56" s="1264"/>
      <c r="BC56" s="1264"/>
      <c r="BL56" s="1264"/>
      <c r="BU56" s="1264"/>
      <c r="CD56" s="1264"/>
      <c r="CM56" s="1264"/>
      <c r="CV56" s="1264"/>
      <c r="DE56" s="1264"/>
      <c r="DF56" s="1262"/>
      <c r="DG56" s="1262"/>
      <c r="DH56" s="1262"/>
      <c r="DI56" s="1262"/>
      <c r="DJ56" s="1262"/>
      <c r="DK56" s="1262"/>
      <c r="DL56" s="1262"/>
      <c r="DM56" s="1262"/>
      <c r="DN56" s="1264"/>
      <c r="DW56" s="1264"/>
      <c r="EF56" s="1264"/>
      <c r="EO56" s="1264"/>
      <c r="EP56" s="1267"/>
      <c r="EQ56" s="1267"/>
      <c r="ER56" s="1267"/>
      <c r="ES56" s="1267"/>
      <c r="ET56" s="1267"/>
      <c r="EU56" s="1267"/>
      <c r="EV56" s="1267"/>
      <c r="EW56" s="1267"/>
      <c r="EX56" s="1264"/>
      <c r="FG56" s="1264"/>
      <c r="FH56" s="1267"/>
      <c r="FI56" s="1267"/>
      <c r="FJ56" s="1267"/>
      <c r="FK56" s="1267"/>
      <c r="FL56" s="1267"/>
      <c r="FM56" s="1267"/>
      <c r="FN56" s="1267"/>
      <c r="FO56" s="1267"/>
      <c r="FP56" s="1264"/>
      <c r="FQ56" s="1267"/>
      <c r="FR56" s="1267"/>
      <c r="FS56" s="1267"/>
      <c r="FT56" s="1267"/>
      <c r="FU56" s="1267"/>
      <c r="FV56" s="1267"/>
      <c r="FW56" s="1267"/>
      <c r="FX56" s="1267"/>
      <c r="FY56" s="1264"/>
      <c r="FZ56" s="1267"/>
      <c r="GA56" s="1267"/>
      <c r="GB56" s="1267"/>
      <c r="GC56" s="1267"/>
      <c r="GD56" s="1267"/>
      <c r="GE56" s="1267"/>
      <c r="GF56" s="1267"/>
      <c r="GG56" s="1267"/>
      <c r="GH56" s="1264"/>
      <c r="GI56" s="1267"/>
      <c r="GJ56" s="1267"/>
      <c r="GK56" s="1267"/>
      <c r="GL56" s="1267"/>
      <c r="GM56" s="1267"/>
      <c r="GN56" s="1267"/>
      <c r="GO56" s="1267"/>
      <c r="GP56" s="1267"/>
      <c r="GQ56" s="1264"/>
      <c r="GR56" s="1267"/>
      <c r="GS56" s="1267"/>
      <c r="GT56" s="1267"/>
      <c r="GU56" s="1267"/>
      <c r="GV56" s="1267"/>
      <c r="GW56" s="1267"/>
      <c r="GX56" s="1267"/>
      <c r="GY56" s="1267"/>
      <c r="GZ56" s="1264"/>
      <c r="HA56" s="1267"/>
      <c r="HB56" s="1267"/>
      <c r="HC56" s="1267"/>
      <c r="HD56" s="1267"/>
      <c r="HE56" s="1267"/>
      <c r="HF56" s="1267"/>
      <c r="HG56" s="1267"/>
      <c r="HH56" s="1267"/>
      <c r="HI56" s="1264"/>
      <c r="HJ56" s="1270"/>
      <c r="HR56" s="1264"/>
    </row>
    <row r="58" spans="1:226" x14ac:dyDescent="0.2">
      <c r="GR58" s="1262"/>
    </row>
  </sheetData>
  <mergeCells count="27">
    <mergeCell ref="A2:HR2"/>
    <mergeCell ref="HA3:HI3"/>
    <mergeCell ref="HJ3:HR3"/>
    <mergeCell ref="EY3:FG3"/>
    <mergeCell ref="FH3:FP3"/>
    <mergeCell ref="FQ3:FY3"/>
    <mergeCell ref="FZ3:GH3"/>
    <mergeCell ref="GI3:GQ3"/>
    <mergeCell ref="GR3:GZ3"/>
    <mergeCell ref="CW3:DE3"/>
    <mergeCell ref="DF3:DN3"/>
    <mergeCell ref="DO3:DW3"/>
    <mergeCell ref="DX3:EF3"/>
    <mergeCell ref="EG3:EO3"/>
    <mergeCell ref="EP3:EX3"/>
    <mergeCell ref="AU3:BC3"/>
    <mergeCell ref="BD3:BL3"/>
    <mergeCell ref="BM3:BU3"/>
    <mergeCell ref="BV3:CD3"/>
    <mergeCell ref="CE3:CM3"/>
    <mergeCell ref="CN3:CV3"/>
    <mergeCell ref="AL3:AT3"/>
    <mergeCell ref="A3:A4"/>
    <mergeCell ref="B3:J3"/>
    <mergeCell ref="K3:S3"/>
    <mergeCell ref="T3:AB3"/>
    <mergeCell ref="AC3:AK3"/>
  </mergeCells>
  <printOptions horizontalCentered="1" verticalCentered="1"/>
  <pageMargins left="0.26" right="0" top="0.25" bottom="0.24" header="0" footer="0"/>
  <pageSetup paperSize="9" scale="37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46"/>
  <sheetViews>
    <sheetView showGridLines="0" showZeros="0" zoomScale="80" zoomScaleNormal="80" workbookViewId="0">
      <pane xSplit="1" ySplit="4" topLeftCell="B23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48.7109375" style="1214" customWidth="1"/>
    <col min="2" max="2" width="9.28515625" style="1214" bestFit="1" customWidth="1"/>
    <col min="3" max="6" width="8.5703125" style="1214" bestFit="1" customWidth="1"/>
    <col min="7" max="10" width="8.5703125" style="1214" customWidth="1"/>
    <col min="11" max="15" width="8.5703125" style="1214" bestFit="1" customWidth="1"/>
    <col min="16" max="19" width="8.5703125" style="1214" customWidth="1"/>
    <col min="20" max="24" width="8.5703125" style="1214" bestFit="1" customWidth="1"/>
    <col min="25" max="28" width="8.5703125" style="1214" customWidth="1"/>
    <col min="29" max="33" width="9.28515625" style="1214" bestFit="1" customWidth="1"/>
    <col min="34" max="36" width="9.28515625" style="1214" customWidth="1"/>
    <col min="37" max="37" width="8.5703125" style="1214" customWidth="1"/>
    <col min="38" max="42" width="8.5703125" style="1214" bestFit="1" customWidth="1"/>
    <col min="43" max="46" width="8.5703125" style="1214" customWidth="1"/>
    <col min="47" max="51" width="9.28515625" style="1214" bestFit="1" customWidth="1"/>
    <col min="52" max="54" width="9.28515625" style="1214" customWidth="1"/>
    <col min="55" max="55" width="8.5703125" style="1214" customWidth="1"/>
    <col min="56" max="60" width="8.5703125" style="1214" bestFit="1" customWidth="1"/>
    <col min="61" max="64" width="8.5703125" style="1214" customWidth="1"/>
    <col min="65" max="69" width="8.5703125" style="1214" bestFit="1" customWidth="1"/>
    <col min="70" max="73" width="8.5703125" style="1214" customWidth="1"/>
    <col min="74" max="76" width="9.28515625" style="1214" bestFit="1" customWidth="1"/>
    <col min="77" max="78" width="8.5703125" style="1214" bestFit="1" customWidth="1"/>
    <col min="79" max="82" width="8.5703125" style="1214" customWidth="1"/>
    <col min="83" max="87" width="9.28515625" style="1214" bestFit="1" customWidth="1"/>
    <col min="88" max="90" width="9.28515625" style="1214" customWidth="1"/>
    <col min="91" max="91" width="8.5703125" style="1214" customWidth="1"/>
    <col min="92" max="96" width="8.5703125" style="1214" bestFit="1" customWidth="1"/>
    <col min="97" max="100" width="8.5703125" style="1214" customWidth="1"/>
    <col min="101" max="102" width="9.28515625" style="1214" bestFit="1" customWidth="1"/>
    <col min="103" max="105" width="8.5703125" style="1214" bestFit="1" customWidth="1"/>
    <col min="106" max="109" width="8.5703125" style="1214" customWidth="1"/>
    <col min="110" max="114" width="8.5703125" style="1214" bestFit="1" customWidth="1"/>
    <col min="115" max="118" width="8.5703125" style="1214" customWidth="1"/>
    <col min="119" max="123" width="8.5703125" style="1214" bestFit="1" customWidth="1"/>
    <col min="124" max="127" width="8.5703125" style="1214" customWidth="1"/>
    <col min="128" max="132" width="8.5703125" style="1214" bestFit="1" customWidth="1"/>
    <col min="133" max="136" width="8.5703125" style="1214" customWidth="1"/>
    <col min="137" max="141" width="8.5703125" style="1214" bestFit="1" customWidth="1"/>
    <col min="142" max="145" width="8.5703125" style="1214" customWidth="1"/>
    <col min="146" max="150" width="8.5703125" style="1214" bestFit="1" customWidth="1"/>
    <col min="151" max="154" width="8.5703125" style="1214" customWidth="1"/>
    <col min="155" max="159" width="8.5703125" style="1214" bestFit="1" customWidth="1"/>
    <col min="160" max="163" width="8.5703125" style="1214" customWidth="1"/>
    <col min="164" max="166" width="9.28515625" style="1214" bestFit="1" customWidth="1"/>
    <col min="167" max="168" width="8.5703125" style="1214" bestFit="1" customWidth="1"/>
    <col min="169" max="172" width="8.5703125" style="1214" customWidth="1"/>
    <col min="173" max="177" width="8.5703125" style="1214" bestFit="1" customWidth="1"/>
    <col min="178" max="181" width="8.5703125" style="1214" customWidth="1"/>
    <col min="182" max="184" width="8.5703125" style="1214" bestFit="1" customWidth="1"/>
    <col min="185" max="186" width="9.140625" style="1214" bestFit="1" customWidth="1"/>
    <col min="187" max="189" width="9.140625" style="1214" customWidth="1"/>
    <col min="190" max="190" width="8.5703125" style="1214" customWidth="1"/>
    <col min="191" max="195" width="8.5703125" style="1214" bestFit="1" customWidth="1"/>
    <col min="196" max="199" width="8.5703125" style="1214" customWidth="1"/>
    <col min="200" max="204" width="8.5703125" style="1214" bestFit="1" customWidth="1"/>
    <col min="205" max="208" width="8.5703125" style="1214" customWidth="1"/>
    <col min="209" max="213" width="8.5703125" style="1214" bestFit="1" customWidth="1"/>
    <col min="214" max="217" width="8.5703125" style="1214" customWidth="1"/>
    <col min="218" max="219" width="10" style="1294" bestFit="1" customWidth="1"/>
    <col min="220" max="221" width="10.28515625" style="1214" bestFit="1" customWidth="1"/>
    <col min="222" max="222" width="10.28515625" style="1214" customWidth="1"/>
    <col min="223" max="223" width="10.28515625" style="1214" bestFit="1" customWidth="1"/>
    <col min="224" max="224" width="10" style="1214" customWidth="1"/>
    <col min="225" max="225" width="10.42578125" style="1214" customWidth="1"/>
    <col min="226" max="226" width="9.140625" style="1214" bestFit="1" customWidth="1"/>
    <col min="227" max="16384" width="9.140625" style="1214"/>
  </cols>
  <sheetData>
    <row r="1" spans="1:226" ht="24" customHeight="1" x14ac:dyDescent="0.2">
      <c r="A1" s="1277" t="s">
        <v>901</v>
      </c>
      <c r="B1" s="1277"/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8"/>
      <c r="U1" s="1278"/>
      <c r="V1" s="1278"/>
      <c r="W1" s="1278"/>
      <c r="X1" s="1278"/>
      <c r="Y1" s="1278"/>
      <c r="Z1" s="1278"/>
      <c r="AA1" s="1278"/>
      <c r="AB1" s="1277"/>
      <c r="AC1" s="1277"/>
      <c r="AD1" s="1277"/>
      <c r="AE1" s="1277"/>
      <c r="AF1" s="1277"/>
      <c r="AG1" s="1277"/>
      <c r="AH1" s="1277"/>
      <c r="AI1" s="1277"/>
      <c r="AJ1" s="1277"/>
      <c r="AK1" s="1277"/>
      <c r="AL1" s="1277"/>
      <c r="AM1" s="1277"/>
      <c r="AN1" s="1277"/>
      <c r="AO1" s="1277"/>
      <c r="AP1" s="1277"/>
      <c r="AQ1" s="1277"/>
      <c r="AR1" s="1277"/>
      <c r="AS1" s="1277"/>
      <c r="AT1" s="1277"/>
      <c r="AU1" s="1277"/>
      <c r="AV1" s="1277"/>
      <c r="AW1" s="1278"/>
      <c r="AX1" s="1278"/>
      <c r="AY1" s="1278"/>
      <c r="AZ1" s="1278"/>
      <c r="BA1" s="1278"/>
      <c r="BB1" s="1278"/>
      <c r="BC1" s="1277"/>
      <c r="BD1" s="1278"/>
      <c r="BE1" s="1278"/>
      <c r="BF1" s="1278"/>
      <c r="BG1" s="1278"/>
      <c r="BH1" s="1278"/>
      <c r="BI1" s="1278"/>
      <c r="BJ1" s="1278"/>
      <c r="BK1" s="1278"/>
      <c r="BL1" s="1277"/>
      <c r="BM1" s="1278"/>
      <c r="BN1" s="1278"/>
      <c r="BO1" s="1278"/>
      <c r="BP1" s="1278"/>
      <c r="BQ1" s="1278"/>
      <c r="BR1" s="1278"/>
      <c r="BS1" s="1278"/>
      <c r="BT1" s="1278"/>
      <c r="BU1" s="1277"/>
      <c r="BV1" s="1278"/>
      <c r="BW1" s="1278"/>
      <c r="BX1" s="1278"/>
      <c r="BY1" s="1278"/>
      <c r="BZ1" s="1278"/>
      <c r="CA1" s="1278"/>
      <c r="CB1" s="1278"/>
      <c r="CC1" s="1278"/>
      <c r="CD1" s="1277"/>
      <c r="CE1" s="1278"/>
      <c r="CF1" s="1278"/>
      <c r="CG1" s="1278"/>
      <c r="CH1" s="1278"/>
      <c r="CI1" s="1278"/>
      <c r="CJ1" s="1278"/>
      <c r="CK1" s="1278"/>
      <c r="CL1" s="1278"/>
      <c r="CM1" s="1277"/>
      <c r="CN1" s="1278"/>
      <c r="CO1" s="1278"/>
      <c r="CP1" s="1278"/>
      <c r="CQ1" s="1278"/>
      <c r="CR1" s="1278"/>
      <c r="CS1" s="1278"/>
      <c r="CT1" s="1278"/>
      <c r="CU1" s="1278"/>
      <c r="CV1" s="1277"/>
      <c r="CW1" s="1278"/>
      <c r="CX1" s="1278"/>
      <c r="CY1" s="1278"/>
      <c r="CZ1" s="1278"/>
      <c r="DA1" s="1278"/>
      <c r="DB1" s="1278"/>
      <c r="DC1" s="1278"/>
      <c r="DD1" s="1278"/>
      <c r="DE1" s="1277"/>
      <c r="DF1" s="1278"/>
      <c r="DG1" s="1278"/>
      <c r="DH1" s="1278"/>
      <c r="DI1" s="1278"/>
      <c r="DJ1" s="1278"/>
      <c r="DK1" s="1278"/>
      <c r="DL1" s="1278"/>
      <c r="DM1" s="1278"/>
      <c r="DN1" s="1277"/>
      <c r="DO1" s="1278"/>
      <c r="DP1" s="1278"/>
      <c r="DQ1" s="1278"/>
      <c r="DR1" s="1278"/>
      <c r="DS1" s="1278"/>
      <c r="DT1" s="1278"/>
      <c r="DU1" s="1278"/>
      <c r="DV1" s="1278"/>
      <c r="DW1" s="1277"/>
      <c r="DX1" s="1278"/>
      <c r="DY1" s="1278"/>
      <c r="DZ1" s="1278"/>
      <c r="EA1" s="1278"/>
      <c r="EB1" s="1278"/>
      <c r="EC1" s="1278"/>
      <c r="ED1" s="1278"/>
      <c r="EE1" s="1278"/>
      <c r="EF1" s="1277"/>
      <c r="EG1" s="1278"/>
      <c r="EH1" s="1278"/>
      <c r="EI1" s="1278"/>
      <c r="EJ1" s="1278"/>
      <c r="EK1" s="1278"/>
      <c r="EL1" s="1278"/>
      <c r="EM1" s="1278"/>
      <c r="EN1" s="1278"/>
      <c r="EO1" s="1277"/>
      <c r="EP1" s="1278"/>
      <c r="EQ1" s="1278"/>
      <c r="ER1" s="1278"/>
      <c r="ES1" s="1278"/>
      <c r="ET1" s="1278"/>
      <c r="EU1" s="1278"/>
      <c r="EV1" s="1278"/>
      <c r="EW1" s="1278"/>
      <c r="EX1" s="1277"/>
      <c r="EY1" s="1278"/>
      <c r="EZ1" s="1278"/>
      <c r="FA1" s="1278"/>
      <c r="FB1" s="1278"/>
      <c r="FC1" s="1278"/>
      <c r="FD1" s="1278"/>
      <c r="FE1" s="1278"/>
      <c r="FF1" s="1278"/>
      <c r="FG1" s="1277"/>
      <c r="FH1" s="1278"/>
      <c r="FI1" s="1278"/>
      <c r="FJ1" s="1278"/>
      <c r="FK1" s="1278"/>
      <c r="FL1" s="1278"/>
      <c r="FM1" s="1278"/>
      <c r="FN1" s="1278"/>
      <c r="FO1" s="1278"/>
      <c r="FP1" s="1277"/>
      <c r="FQ1" s="1278"/>
      <c r="FR1" s="1278"/>
      <c r="FS1" s="1278"/>
      <c r="FT1" s="1278"/>
      <c r="FU1" s="1278"/>
      <c r="FV1" s="1278"/>
      <c r="FW1" s="1278"/>
      <c r="FX1" s="1278"/>
      <c r="FY1" s="1277"/>
      <c r="FZ1" s="1278"/>
      <c r="GA1" s="1278"/>
      <c r="GB1" s="1278"/>
      <c r="GC1" s="1278"/>
      <c r="GD1" s="1278"/>
      <c r="GE1" s="1278"/>
      <c r="GF1" s="1278"/>
      <c r="GG1" s="1278"/>
      <c r="GH1" s="1277"/>
      <c r="GI1" s="1278"/>
      <c r="GJ1" s="1278"/>
      <c r="GK1" s="1278"/>
      <c r="GL1" s="1278"/>
      <c r="GM1" s="1278"/>
      <c r="GN1" s="1278"/>
      <c r="GO1" s="1278"/>
      <c r="GP1" s="1278"/>
      <c r="GQ1" s="1277"/>
      <c r="GR1" s="1278"/>
      <c r="GS1" s="1278"/>
      <c r="GT1" s="1278"/>
      <c r="GU1" s="1278"/>
      <c r="GV1" s="1278"/>
      <c r="GW1" s="1278"/>
      <c r="GX1" s="1278"/>
      <c r="GY1" s="1278"/>
      <c r="GZ1" s="1277"/>
      <c r="HA1" s="1278"/>
      <c r="HB1" s="1278"/>
      <c r="HC1" s="1278"/>
      <c r="HD1" s="1278"/>
      <c r="HE1" s="1278"/>
      <c r="HF1" s="1278"/>
      <c r="HG1" s="1278"/>
      <c r="HH1" s="1278"/>
      <c r="HI1" s="1277"/>
      <c r="HJ1" s="1278"/>
      <c r="HK1" s="1278"/>
      <c r="HL1" s="1278"/>
      <c r="HM1" s="1278"/>
      <c r="HN1" s="1278"/>
      <c r="HO1" s="1278"/>
      <c r="HR1" s="1277"/>
    </row>
    <row r="2" spans="1:226" ht="21" customHeight="1" x14ac:dyDescent="0.2">
      <c r="A2" s="1469" t="s">
        <v>713</v>
      </c>
      <c r="B2" s="1469"/>
      <c r="C2" s="1469"/>
      <c r="D2" s="1469"/>
      <c r="E2" s="1469"/>
      <c r="F2" s="1469"/>
      <c r="G2" s="1469"/>
      <c r="H2" s="1469"/>
      <c r="I2" s="1469"/>
      <c r="J2" s="1469"/>
      <c r="K2" s="1469"/>
      <c r="L2" s="1469"/>
      <c r="M2" s="1469"/>
      <c r="N2" s="1469"/>
      <c r="O2" s="1469"/>
      <c r="P2" s="1469"/>
      <c r="Q2" s="1469"/>
      <c r="R2" s="1469"/>
      <c r="S2" s="1469"/>
      <c r="T2" s="1469"/>
      <c r="U2" s="1469"/>
      <c r="V2" s="1469"/>
      <c r="W2" s="1469"/>
      <c r="X2" s="1469"/>
      <c r="Y2" s="1469"/>
      <c r="Z2" s="1469"/>
      <c r="AA2" s="1469"/>
      <c r="AB2" s="1469"/>
      <c r="AC2" s="1469"/>
      <c r="AD2" s="1469"/>
      <c r="AE2" s="1469"/>
      <c r="AF2" s="1469"/>
      <c r="AG2" s="1469"/>
      <c r="AH2" s="1469"/>
      <c r="AI2" s="1469"/>
      <c r="AJ2" s="1469"/>
      <c r="AK2" s="1469"/>
      <c r="AL2" s="1469"/>
      <c r="AM2" s="1469"/>
      <c r="AN2" s="1469"/>
      <c r="AO2" s="1469"/>
      <c r="AP2" s="1469"/>
      <c r="AQ2" s="1469"/>
      <c r="AR2" s="1469"/>
      <c r="AS2" s="1469"/>
      <c r="AT2" s="1469"/>
      <c r="AU2" s="1469"/>
      <c r="AV2" s="1469"/>
      <c r="AW2" s="1469"/>
      <c r="AX2" s="1469"/>
      <c r="AY2" s="1469"/>
      <c r="AZ2" s="1469"/>
      <c r="BA2" s="1469"/>
      <c r="BB2" s="1469"/>
      <c r="BC2" s="1469"/>
      <c r="BD2" s="1469"/>
      <c r="BE2" s="1469"/>
      <c r="BF2" s="1469"/>
      <c r="BG2" s="1469"/>
      <c r="BH2" s="1469"/>
      <c r="BI2" s="1469"/>
      <c r="BJ2" s="1469"/>
      <c r="BK2" s="1469"/>
      <c r="BL2" s="1469"/>
      <c r="BM2" s="1469"/>
      <c r="BN2" s="1469"/>
      <c r="BO2" s="1469"/>
      <c r="BP2" s="1469"/>
      <c r="BQ2" s="1469"/>
      <c r="BR2" s="1469"/>
      <c r="BS2" s="1469"/>
      <c r="BT2" s="1469"/>
      <c r="BU2" s="1469"/>
      <c r="BV2" s="1469"/>
      <c r="BW2" s="1469"/>
      <c r="BX2" s="1469"/>
      <c r="BY2" s="1469"/>
      <c r="BZ2" s="1469"/>
      <c r="CA2" s="1469"/>
      <c r="CB2" s="1469"/>
      <c r="CC2" s="1469"/>
      <c r="CD2" s="1469"/>
      <c r="CE2" s="1469"/>
      <c r="CF2" s="1469"/>
      <c r="CG2" s="1469"/>
      <c r="CH2" s="1469"/>
      <c r="CI2" s="1469"/>
      <c r="CJ2" s="1469"/>
      <c r="CK2" s="1469"/>
      <c r="CL2" s="1469"/>
      <c r="CM2" s="1469"/>
      <c r="CN2" s="1469"/>
      <c r="CO2" s="1469"/>
      <c r="CP2" s="1469"/>
      <c r="CQ2" s="1469"/>
      <c r="CR2" s="1469"/>
      <c r="CS2" s="1469"/>
      <c r="CT2" s="1469"/>
      <c r="CU2" s="1469"/>
      <c r="CV2" s="1469"/>
      <c r="CW2" s="1469"/>
      <c r="CX2" s="1469"/>
      <c r="CY2" s="1469"/>
      <c r="CZ2" s="1469"/>
      <c r="DA2" s="1469"/>
      <c r="DB2" s="1469"/>
      <c r="DC2" s="1469"/>
      <c r="DD2" s="1469"/>
      <c r="DE2" s="1469"/>
      <c r="DF2" s="1469"/>
      <c r="DG2" s="1469"/>
      <c r="DH2" s="1469"/>
      <c r="DI2" s="1469"/>
      <c r="DJ2" s="1469"/>
      <c r="DK2" s="1469"/>
      <c r="DL2" s="1469"/>
      <c r="DM2" s="1469"/>
      <c r="DN2" s="1469"/>
      <c r="DO2" s="1469"/>
      <c r="DP2" s="1469"/>
      <c r="DQ2" s="1469"/>
      <c r="DR2" s="1469"/>
      <c r="DS2" s="1469"/>
      <c r="DT2" s="1469"/>
      <c r="DU2" s="1469"/>
      <c r="DV2" s="1469"/>
      <c r="DW2" s="1469"/>
      <c r="DX2" s="1469"/>
      <c r="DY2" s="1469"/>
      <c r="DZ2" s="1469"/>
      <c r="EA2" s="1469"/>
      <c r="EB2" s="1469"/>
      <c r="EC2" s="1469"/>
      <c r="ED2" s="1469"/>
      <c r="EE2" s="1469"/>
      <c r="EF2" s="1469"/>
      <c r="EG2" s="1469"/>
      <c r="EH2" s="1469"/>
      <c r="EI2" s="1469"/>
      <c r="EJ2" s="1469"/>
      <c r="EK2" s="1469"/>
      <c r="EL2" s="1469"/>
      <c r="EM2" s="1469"/>
      <c r="EN2" s="1469"/>
      <c r="EO2" s="1469"/>
      <c r="EP2" s="1469"/>
      <c r="EQ2" s="1469"/>
      <c r="ER2" s="1469"/>
      <c r="ES2" s="1469"/>
      <c r="ET2" s="1469"/>
      <c r="EU2" s="1469"/>
      <c r="EV2" s="1469"/>
      <c r="EW2" s="1469"/>
      <c r="EX2" s="1469"/>
      <c r="EY2" s="1469"/>
      <c r="EZ2" s="1469"/>
      <c r="FA2" s="1469"/>
      <c r="FB2" s="1469"/>
      <c r="FC2" s="1469"/>
      <c r="FD2" s="1469"/>
      <c r="FE2" s="1469"/>
      <c r="FF2" s="1469"/>
      <c r="FG2" s="1469"/>
      <c r="FH2" s="1469"/>
      <c r="FI2" s="1469"/>
      <c r="FJ2" s="1469"/>
      <c r="FK2" s="1469"/>
      <c r="FL2" s="1469"/>
      <c r="FM2" s="1469"/>
      <c r="FN2" s="1469"/>
      <c r="FO2" s="1469"/>
      <c r="FP2" s="1469"/>
      <c r="FQ2" s="1469"/>
      <c r="FR2" s="1469"/>
      <c r="FS2" s="1469"/>
      <c r="FT2" s="1469"/>
      <c r="FU2" s="1469"/>
      <c r="FV2" s="1469"/>
      <c r="FW2" s="1469"/>
      <c r="FX2" s="1469"/>
      <c r="FY2" s="1469"/>
      <c r="FZ2" s="1469"/>
      <c r="GA2" s="1469"/>
      <c r="GB2" s="1469"/>
      <c r="GC2" s="1469"/>
      <c r="GD2" s="1469"/>
      <c r="GE2" s="1469"/>
      <c r="GF2" s="1469"/>
      <c r="GG2" s="1469"/>
      <c r="GH2" s="1469"/>
      <c r="GI2" s="1469"/>
      <c r="GJ2" s="1469"/>
      <c r="GK2" s="1469"/>
      <c r="GL2" s="1469"/>
      <c r="GM2" s="1469"/>
      <c r="GN2" s="1469"/>
      <c r="GO2" s="1469"/>
      <c r="GP2" s="1469"/>
      <c r="GQ2" s="1469"/>
      <c r="GR2" s="1469"/>
      <c r="GS2" s="1469"/>
      <c r="GT2" s="1469"/>
      <c r="GU2" s="1469"/>
      <c r="GV2" s="1469"/>
      <c r="GW2" s="1469"/>
      <c r="GX2" s="1469"/>
      <c r="GY2" s="1469"/>
      <c r="GZ2" s="1469"/>
      <c r="HA2" s="1469"/>
      <c r="HB2" s="1469"/>
      <c r="HC2" s="1469"/>
      <c r="HD2" s="1469"/>
      <c r="HE2" s="1469"/>
      <c r="HF2" s="1469"/>
      <c r="HG2" s="1469"/>
      <c r="HH2" s="1469"/>
      <c r="HI2" s="1469"/>
      <c r="HJ2" s="1469"/>
      <c r="HK2" s="1469"/>
      <c r="HL2" s="1469"/>
      <c r="HM2" s="1469"/>
      <c r="HN2" s="1469"/>
      <c r="HO2" s="1469"/>
      <c r="HP2" s="1469"/>
      <c r="HQ2" s="1469"/>
      <c r="HR2" s="1469"/>
    </row>
    <row r="3" spans="1:226" ht="32.25" customHeight="1" x14ac:dyDescent="0.2">
      <c r="A3" s="1459" t="s">
        <v>237</v>
      </c>
      <c r="B3" s="1466" t="s">
        <v>277</v>
      </c>
      <c r="C3" s="1467"/>
      <c r="D3" s="1467"/>
      <c r="E3" s="1467"/>
      <c r="F3" s="1467"/>
      <c r="G3" s="1467"/>
      <c r="H3" s="1467"/>
      <c r="I3" s="1467"/>
      <c r="J3" s="1468"/>
      <c r="K3" s="1374" t="s">
        <v>362</v>
      </c>
      <c r="L3" s="1375"/>
      <c r="M3" s="1375"/>
      <c r="N3" s="1375"/>
      <c r="O3" s="1375"/>
      <c r="P3" s="1375"/>
      <c r="Q3" s="1375"/>
      <c r="R3" s="1375"/>
      <c r="S3" s="1376"/>
      <c r="T3" s="1374" t="s">
        <v>656</v>
      </c>
      <c r="U3" s="1375"/>
      <c r="V3" s="1375"/>
      <c r="W3" s="1375"/>
      <c r="X3" s="1375"/>
      <c r="Y3" s="1375"/>
      <c r="Z3" s="1375"/>
      <c r="AA3" s="1375"/>
      <c r="AB3" s="1376"/>
      <c r="AC3" s="1374" t="s">
        <v>279</v>
      </c>
      <c r="AD3" s="1375"/>
      <c r="AE3" s="1375"/>
      <c r="AF3" s="1375"/>
      <c r="AG3" s="1375"/>
      <c r="AH3" s="1375"/>
      <c r="AI3" s="1375"/>
      <c r="AJ3" s="1375"/>
      <c r="AK3" s="1376"/>
      <c r="AL3" s="1374" t="s">
        <v>280</v>
      </c>
      <c r="AM3" s="1375"/>
      <c r="AN3" s="1375"/>
      <c r="AO3" s="1375"/>
      <c r="AP3" s="1375"/>
      <c r="AQ3" s="1375"/>
      <c r="AR3" s="1375"/>
      <c r="AS3" s="1375"/>
      <c r="AT3" s="1376"/>
      <c r="AU3" s="1374" t="s">
        <v>281</v>
      </c>
      <c r="AV3" s="1375"/>
      <c r="AW3" s="1375"/>
      <c r="AX3" s="1375"/>
      <c r="AY3" s="1375"/>
      <c r="AZ3" s="1375"/>
      <c r="BA3" s="1375"/>
      <c r="BB3" s="1375"/>
      <c r="BC3" s="1376"/>
      <c r="BD3" s="1374" t="s">
        <v>414</v>
      </c>
      <c r="BE3" s="1375"/>
      <c r="BF3" s="1375"/>
      <c r="BG3" s="1375"/>
      <c r="BH3" s="1375"/>
      <c r="BI3" s="1375"/>
      <c r="BJ3" s="1375"/>
      <c r="BK3" s="1375"/>
      <c r="BL3" s="1376"/>
      <c r="BM3" s="1374" t="s">
        <v>283</v>
      </c>
      <c r="BN3" s="1375"/>
      <c r="BO3" s="1375"/>
      <c r="BP3" s="1375"/>
      <c r="BQ3" s="1375"/>
      <c r="BR3" s="1375"/>
      <c r="BS3" s="1375"/>
      <c r="BT3" s="1375"/>
      <c r="BU3" s="1376"/>
      <c r="BV3" s="1374" t="s">
        <v>284</v>
      </c>
      <c r="BW3" s="1375"/>
      <c r="BX3" s="1375"/>
      <c r="BY3" s="1375"/>
      <c r="BZ3" s="1375"/>
      <c r="CA3" s="1375"/>
      <c r="CB3" s="1375"/>
      <c r="CC3" s="1375"/>
      <c r="CD3" s="1376"/>
      <c r="CE3" s="1385" t="s">
        <v>285</v>
      </c>
      <c r="CF3" s="1386"/>
      <c r="CG3" s="1386"/>
      <c r="CH3" s="1386"/>
      <c r="CI3" s="1386"/>
      <c r="CJ3" s="1386"/>
      <c r="CK3" s="1386"/>
      <c r="CL3" s="1386"/>
      <c r="CM3" s="1387"/>
      <c r="CN3" s="1374" t="s">
        <v>98</v>
      </c>
      <c r="CO3" s="1375"/>
      <c r="CP3" s="1375"/>
      <c r="CQ3" s="1375"/>
      <c r="CR3" s="1375"/>
      <c r="CS3" s="1375"/>
      <c r="CT3" s="1375"/>
      <c r="CU3" s="1375"/>
      <c r="CV3" s="1376"/>
      <c r="CW3" s="1374" t="s">
        <v>286</v>
      </c>
      <c r="CX3" s="1375"/>
      <c r="CY3" s="1375"/>
      <c r="CZ3" s="1375"/>
      <c r="DA3" s="1375"/>
      <c r="DB3" s="1375"/>
      <c r="DC3" s="1375"/>
      <c r="DD3" s="1375"/>
      <c r="DE3" s="1376"/>
      <c r="DF3" s="1385" t="s">
        <v>287</v>
      </c>
      <c r="DG3" s="1386"/>
      <c r="DH3" s="1386"/>
      <c r="DI3" s="1386"/>
      <c r="DJ3" s="1386"/>
      <c r="DK3" s="1386"/>
      <c r="DL3" s="1386"/>
      <c r="DM3" s="1386"/>
      <c r="DN3" s="1387"/>
      <c r="DO3" s="1374" t="s">
        <v>288</v>
      </c>
      <c r="DP3" s="1375"/>
      <c r="DQ3" s="1375"/>
      <c r="DR3" s="1375"/>
      <c r="DS3" s="1375"/>
      <c r="DT3" s="1375"/>
      <c r="DU3" s="1375"/>
      <c r="DV3" s="1375"/>
      <c r="DW3" s="1376"/>
      <c r="DX3" s="1374" t="s">
        <v>112</v>
      </c>
      <c r="DY3" s="1375"/>
      <c r="DZ3" s="1375"/>
      <c r="EA3" s="1375"/>
      <c r="EB3" s="1375"/>
      <c r="EC3" s="1375"/>
      <c r="ED3" s="1375"/>
      <c r="EE3" s="1375"/>
      <c r="EF3" s="1376"/>
      <c r="EG3" s="1374" t="s">
        <v>289</v>
      </c>
      <c r="EH3" s="1375"/>
      <c r="EI3" s="1375"/>
      <c r="EJ3" s="1375"/>
      <c r="EK3" s="1375"/>
      <c r="EL3" s="1375"/>
      <c r="EM3" s="1375"/>
      <c r="EN3" s="1375"/>
      <c r="EO3" s="1376"/>
      <c r="EP3" s="1374" t="s">
        <v>290</v>
      </c>
      <c r="EQ3" s="1375"/>
      <c r="ER3" s="1375"/>
      <c r="ES3" s="1375"/>
      <c r="ET3" s="1375"/>
      <c r="EU3" s="1375"/>
      <c r="EV3" s="1375"/>
      <c r="EW3" s="1375"/>
      <c r="EX3" s="1376"/>
      <c r="EY3" s="1374" t="s">
        <v>291</v>
      </c>
      <c r="EZ3" s="1375"/>
      <c r="FA3" s="1375"/>
      <c r="FB3" s="1375"/>
      <c r="FC3" s="1375"/>
      <c r="FD3" s="1375"/>
      <c r="FE3" s="1375"/>
      <c r="FF3" s="1375"/>
      <c r="FG3" s="1376"/>
      <c r="FH3" s="1374" t="s">
        <v>292</v>
      </c>
      <c r="FI3" s="1375"/>
      <c r="FJ3" s="1375"/>
      <c r="FK3" s="1375"/>
      <c r="FL3" s="1375"/>
      <c r="FM3" s="1375"/>
      <c r="FN3" s="1375"/>
      <c r="FO3" s="1375"/>
      <c r="FP3" s="1376"/>
      <c r="FQ3" s="1374" t="s">
        <v>293</v>
      </c>
      <c r="FR3" s="1375"/>
      <c r="FS3" s="1375"/>
      <c r="FT3" s="1375"/>
      <c r="FU3" s="1375"/>
      <c r="FV3" s="1375"/>
      <c r="FW3" s="1375"/>
      <c r="FX3" s="1375"/>
      <c r="FY3" s="1376"/>
      <c r="FZ3" s="1374" t="s">
        <v>226</v>
      </c>
      <c r="GA3" s="1375"/>
      <c r="GB3" s="1375"/>
      <c r="GC3" s="1375"/>
      <c r="GD3" s="1375"/>
      <c r="GE3" s="1375"/>
      <c r="GF3" s="1375"/>
      <c r="GG3" s="1375"/>
      <c r="GH3" s="1376"/>
      <c r="GI3" s="1385" t="s">
        <v>365</v>
      </c>
      <c r="GJ3" s="1386"/>
      <c r="GK3" s="1386"/>
      <c r="GL3" s="1386"/>
      <c r="GM3" s="1386"/>
      <c r="GN3" s="1386"/>
      <c r="GO3" s="1386"/>
      <c r="GP3" s="1386"/>
      <c r="GQ3" s="1387"/>
      <c r="GR3" s="1374" t="s">
        <v>366</v>
      </c>
      <c r="GS3" s="1375"/>
      <c r="GT3" s="1375"/>
      <c r="GU3" s="1375"/>
      <c r="GV3" s="1375"/>
      <c r="GW3" s="1375"/>
      <c r="GX3" s="1375"/>
      <c r="GY3" s="1375"/>
      <c r="GZ3" s="1376"/>
      <c r="HA3" s="1374" t="s">
        <v>224</v>
      </c>
      <c r="HB3" s="1375"/>
      <c r="HC3" s="1375"/>
      <c r="HD3" s="1375"/>
      <c r="HE3" s="1375"/>
      <c r="HF3" s="1375"/>
      <c r="HG3" s="1375"/>
      <c r="HH3" s="1375"/>
      <c r="HI3" s="1376"/>
      <c r="HJ3" s="1377" t="s">
        <v>123</v>
      </c>
      <c r="HK3" s="1377"/>
      <c r="HL3" s="1377"/>
      <c r="HM3" s="1377"/>
      <c r="HN3" s="1377"/>
      <c r="HO3" s="1377"/>
      <c r="HP3" s="1377"/>
      <c r="HQ3" s="1377"/>
      <c r="HR3" s="1377"/>
    </row>
    <row r="4" spans="1:226" s="1339" customFormat="1" ht="32.25" customHeight="1" x14ac:dyDescent="0.2">
      <c r="A4" s="1460"/>
      <c r="B4" s="1340" t="s">
        <v>83</v>
      </c>
      <c r="C4" s="1340" t="s">
        <v>84</v>
      </c>
      <c r="D4" s="1340" t="s">
        <v>85</v>
      </c>
      <c r="E4" s="1340" t="s">
        <v>86</v>
      </c>
      <c r="F4" s="1340" t="s">
        <v>117</v>
      </c>
      <c r="G4" s="1337" t="s">
        <v>87</v>
      </c>
      <c r="H4" s="1337" t="s">
        <v>88</v>
      </c>
      <c r="I4" s="1338" t="s">
        <v>652</v>
      </c>
      <c r="J4" s="1338" t="s">
        <v>755</v>
      </c>
      <c r="K4" s="1338" t="s">
        <v>83</v>
      </c>
      <c r="L4" s="1338" t="s">
        <v>84</v>
      </c>
      <c r="M4" s="1338" t="s">
        <v>85</v>
      </c>
      <c r="N4" s="1337" t="s">
        <v>86</v>
      </c>
      <c r="O4" s="1337" t="s">
        <v>117</v>
      </c>
      <c r="P4" s="1337" t="s">
        <v>87</v>
      </c>
      <c r="Q4" s="1337" t="s">
        <v>88</v>
      </c>
      <c r="R4" s="1338" t="s">
        <v>652</v>
      </c>
      <c r="S4" s="1338" t="s">
        <v>755</v>
      </c>
      <c r="T4" s="1337" t="s">
        <v>83</v>
      </c>
      <c r="U4" s="1338" t="s">
        <v>84</v>
      </c>
      <c r="V4" s="1338" t="s">
        <v>85</v>
      </c>
      <c r="W4" s="1337" t="s">
        <v>86</v>
      </c>
      <c r="X4" s="1337" t="s">
        <v>117</v>
      </c>
      <c r="Y4" s="1337" t="s">
        <v>87</v>
      </c>
      <c r="Z4" s="1337" t="s">
        <v>88</v>
      </c>
      <c r="AA4" s="1338" t="s">
        <v>652</v>
      </c>
      <c r="AB4" s="1338" t="s">
        <v>755</v>
      </c>
      <c r="AC4" s="1337" t="s">
        <v>83</v>
      </c>
      <c r="AD4" s="1338" t="s">
        <v>84</v>
      </c>
      <c r="AE4" s="1338" t="s">
        <v>85</v>
      </c>
      <c r="AF4" s="1337" t="s">
        <v>86</v>
      </c>
      <c r="AG4" s="1337" t="s">
        <v>117</v>
      </c>
      <c r="AH4" s="1337" t="s">
        <v>87</v>
      </c>
      <c r="AI4" s="1337" t="s">
        <v>88</v>
      </c>
      <c r="AJ4" s="1338" t="s">
        <v>652</v>
      </c>
      <c r="AK4" s="1338" t="s">
        <v>755</v>
      </c>
      <c r="AL4" s="1337" t="s">
        <v>83</v>
      </c>
      <c r="AM4" s="1338" t="s">
        <v>84</v>
      </c>
      <c r="AN4" s="1338" t="s">
        <v>85</v>
      </c>
      <c r="AO4" s="1337" t="s">
        <v>86</v>
      </c>
      <c r="AP4" s="1337" t="s">
        <v>117</v>
      </c>
      <c r="AQ4" s="1337" t="s">
        <v>87</v>
      </c>
      <c r="AR4" s="1337" t="s">
        <v>88</v>
      </c>
      <c r="AS4" s="1338" t="s">
        <v>652</v>
      </c>
      <c r="AT4" s="1338" t="s">
        <v>755</v>
      </c>
      <c r="AU4" s="1337" t="s">
        <v>83</v>
      </c>
      <c r="AV4" s="1338" t="s">
        <v>84</v>
      </c>
      <c r="AW4" s="1338" t="s">
        <v>85</v>
      </c>
      <c r="AX4" s="1337" t="s">
        <v>86</v>
      </c>
      <c r="AY4" s="1337" t="s">
        <v>117</v>
      </c>
      <c r="AZ4" s="1337" t="s">
        <v>87</v>
      </c>
      <c r="BA4" s="1337" t="s">
        <v>88</v>
      </c>
      <c r="BB4" s="1338" t="s">
        <v>652</v>
      </c>
      <c r="BC4" s="1338" t="s">
        <v>755</v>
      </c>
      <c r="BD4" s="1337" t="s">
        <v>83</v>
      </c>
      <c r="BE4" s="1338" t="s">
        <v>84</v>
      </c>
      <c r="BF4" s="1338" t="s">
        <v>85</v>
      </c>
      <c r="BG4" s="1337" t="s">
        <v>86</v>
      </c>
      <c r="BH4" s="1337" t="s">
        <v>117</v>
      </c>
      <c r="BI4" s="1337" t="s">
        <v>87</v>
      </c>
      <c r="BJ4" s="1337" t="s">
        <v>88</v>
      </c>
      <c r="BK4" s="1338" t="s">
        <v>652</v>
      </c>
      <c r="BL4" s="1338" t="s">
        <v>755</v>
      </c>
      <c r="BM4" s="1337" t="s">
        <v>83</v>
      </c>
      <c r="BN4" s="1338" t="s">
        <v>84</v>
      </c>
      <c r="BO4" s="1338" t="s">
        <v>85</v>
      </c>
      <c r="BP4" s="1337" t="s">
        <v>86</v>
      </c>
      <c r="BQ4" s="1337" t="s">
        <v>117</v>
      </c>
      <c r="BR4" s="1337" t="s">
        <v>87</v>
      </c>
      <c r="BS4" s="1337" t="s">
        <v>88</v>
      </c>
      <c r="BT4" s="1338" t="s">
        <v>652</v>
      </c>
      <c r="BU4" s="1338" t="s">
        <v>755</v>
      </c>
      <c r="BV4" s="1337" t="s">
        <v>83</v>
      </c>
      <c r="BW4" s="1338" t="s">
        <v>84</v>
      </c>
      <c r="BX4" s="1338" t="s">
        <v>85</v>
      </c>
      <c r="BY4" s="1337" t="s">
        <v>86</v>
      </c>
      <c r="BZ4" s="1337" t="s">
        <v>117</v>
      </c>
      <c r="CA4" s="1337" t="s">
        <v>87</v>
      </c>
      <c r="CB4" s="1337" t="s">
        <v>88</v>
      </c>
      <c r="CC4" s="1338" t="s">
        <v>652</v>
      </c>
      <c r="CD4" s="1338" t="s">
        <v>755</v>
      </c>
      <c r="CE4" s="1337" t="s">
        <v>83</v>
      </c>
      <c r="CF4" s="1338" t="s">
        <v>84</v>
      </c>
      <c r="CG4" s="1338" t="s">
        <v>85</v>
      </c>
      <c r="CH4" s="1337" t="s">
        <v>86</v>
      </c>
      <c r="CI4" s="1337" t="s">
        <v>117</v>
      </c>
      <c r="CJ4" s="1337" t="s">
        <v>87</v>
      </c>
      <c r="CK4" s="1337" t="s">
        <v>88</v>
      </c>
      <c r="CL4" s="1338" t="s">
        <v>652</v>
      </c>
      <c r="CM4" s="1338" t="s">
        <v>755</v>
      </c>
      <c r="CN4" s="1337" t="s">
        <v>83</v>
      </c>
      <c r="CO4" s="1338" t="s">
        <v>84</v>
      </c>
      <c r="CP4" s="1338" t="s">
        <v>85</v>
      </c>
      <c r="CQ4" s="1337" t="s">
        <v>86</v>
      </c>
      <c r="CR4" s="1337" t="s">
        <v>117</v>
      </c>
      <c r="CS4" s="1337" t="s">
        <v>87</v>
      </c>
      <c r="CT4" s="1337" t="s">
        <v>88</v>
      </c>
      <c r="CU4" s="1338" t="s">
        <v>652</v>
      </c>
      <c r="CV4" s="1338" t="s">
        <v>755</v>
      </c>
      <c r="CW4" s="1337" t="s">
        <v>83</v>
      </c>
      <c r="CX4" s="1338" t="s">
        <v>84</v>
      </c>
      <c r="CY4" s="1338" t="s">
        <v>85</v>
      </c>
      <c r="CZ4" s="1337" t="s">
        <v>86</v>
      </c>
      <c r="DA4" s="1337" t="s">
        <v>117</v>
      </c>
      <c r="DB4" s="1337" t="s">
        <v>87</v>
      </c>
      <c r="DC4" s="1337" t="s">
        <v>88</v>
      </c>
      <c r="DD4" s="1338" t="s">
        <v>652</v>
      </c>
      <c r="DE4" s="1338" t="s">
        <v>755</v>
      </c>
      <c r="DF4" s="1337" t="s">
        <v>83</v>
      </c>
      <c r="DG4" s="1338" t="s">
        <v>84</v>
      </c>
      <c r="DH4" s="1338" t="s">
        <v>85</v>
      </c>
      <c r="DI4" s="1337" t="s">
        <v>86</v>
      </c>
      <c r="DJ4" s="1337" t="s">
        <v>117</v>
      </c>
      <c r="DK4" s="1337" t="s">
        <v>87</v>
      </c>
      <c r="DL4" s="1337" t="s">
        <v>88</v>
      </c>
      <c r="DM4" s="1338" t="s">
        <v>652</v>
      </c>
      <c r="DN4" s="1338" t="s">
        <v>755</v>
      </c>
      <c r="DO4" s="1337" t="s">
        <v>83</v>
      </c>
      <c r="DP4" s="1338" t="s">
        <v>84</v>
      </c>
      <c r="DQ4" s="1338" t="s">
        <v>85</v>
      </c>
      <c r="DR4" s="1337" t="s">
        <v>86</v>
      </c>
      <c r="DS4" s="1337" t="s">
        <v>117</v>
      </c>
      <c r="DT4" s="1337" t="s">
        <v>87</v>
      </c>
      <c r="DU4" s="1337" t="s">
        <v>88</v>
      </c>
      <c r="DV4" s="1338" t="s">
        <v>652</v>
      </c>
      <c r="DW4" s="1338" t="s">
        <v>755</v>
      </c>
      <c r="DX4" s="1337" t="s">
        <v>83</v>
      </c>
      <c r="DY4" s="1338" t="s">
        <v>84</v>
      </c>
      <c r="DZ4" s="1338" t="s">
        <v>85</v>
      </c>
      <c r="EA4" s="1337" t="s">
        <v>86</v>
      </c>
      <c r="EB4" s="1337" t="s">
        <v>117</v>
      </c>
      <c r="EC4" s="1337" t="s">
        <v>87</v>
      </c>
      <c r="ED4" s="1337" t="s">
        <v>88</v>
      </c>
      <c r="EE4" s="1338" t="s">
        <v>652</v>
      </c>
      <c r="EF4" s="1338" t="s">
        <v>755</v>
      </c>
      <c r="EG4" s="1337" t="s">
        <v>83</v>
      </c>
      <c r="EH4" s="1338" t="s">
        <v>84</v>
      </c>
      <c r="EI4" s="1338" t="s">
        <v>85</v>
      </c>
      <c r="EJ4" s="1337" t="s">
        <v>86</v>
      </c>
      <c r="EK4" s="1337" t="s">
        <v>117</v>
      </c>
      <c r="EL4" s="1337" t="s">
        <v>87</v>
      </c>
      <c r="EM4" s="1337" t="s">
        <v>88</v>
      </c>
      <c r="EN4" s="1338" t="s">
        <v>652</v>
      </c>
      <c r="EO4" s="1338" t="s">
        <v>755</v>
      </c>
      <c r="EP4" s="1337" t="s">
        <v>83</v>
      </c>
      <c r="EQ4" s="1338" t="s">
        <v>84</v>
      </c>
      <c r="ER4" s="1338" t="s">
        <v>85</v>
      </c>
      <c r="ES4" s="1337" t="s">
        <v>86</v>
      </c>
      <c r="ET4" s="1337" t="s">
        <v>117</v>
      </c>
      <c r="EU4" s="1337" t="s">
        <v>87</v>
      </c>
      <c r="EV4" s="1337" t="s">
        <v>88</v>
      </c>
      <c r="EW4" s="1338" t="s">
        <v>652</v>
      </c>
      <c r="EX4" s="1338" t="s">
        <v>755</v>
      </c>
      <c r="EY4" s="1337" t="s">
        <v>83</v>
      </c>
      <c r="EZ4" s="1338" t="s">
        <v>84</v>
      </c>
      <c r="FA4" s="1338" t="s">
        <v>85</v>
      </c>
      <c r="FB4" s="1337" t="s">
        <v>86</v>
      </c>
      <c r="FC4" s="1337" t="s">
        <v>117</v>
      </c>
      <c r="FD4" s="1337" t="s">
        <v>87</v>
      </c>
      <c r="FE4" s="1337" t="s">
        <v>88</v>
      </c>
      <c r="FF4" s="1338" t="s">
        <v>652</v>
      </c>
      <c r="FG4" s="1338" t="s">
        <v>755</v>
      </c>
      <c r="FH4" s="1337" t="s">
        <v>83</v>
      </c>
      <c r="FI4" s="1338" t="s">
        <v>84</v>
      </c>
      <c r="FJ4" s="1338" t="s">
        <v>85</v>
      </c>
      <c r="FK4" s="1337" t="s">
        <v>86</v>
      </c>
      <c r="FL4" s="1337" t="s">
        <v>117</v>
      </c>
      <c r="FM4" s="1337" t="s">
        <v>87</v>
      </c>
      <c r="FN4" s="1337" t="s">
        <v>88</v>
      </c>
      <c r="FO4" s="1338" t="s">
        <v>652</v>
      </c>
      <c r="FP4" s="1338" t="s">
        <v>755</v>
      </c>
      <c r="FQ4" s="1337" t="s">
        <v>83</v>
      </c>
      <c r="FR4" s="1338" t="s">
        <v>84</v>
      </c>
      <c r="FS4" s="1338" t="s">
        <v>85</v>
      </c>
      <c r="FT4" s="1337" t="s">
        <v>86</v>
      </c>
      <c r="FU4" s="1337" t="s">
        <v>117</v>
      </c>
      <c r="FV4" s="1337" t="s">
        <v>87</v>
      </c>
      <c r="FW4" s="1337" t="s">
        <v>88</v>
      </c>
      <c r="FX4" s="1338" t="s">
        <v>652</v>
      </c>
      <c r="FY4" s="1338" t="s">
        <v>755</v>
      </c>
      <c r="FZ4" s="1337" t="s">
        <v>83</v>
      </c>
      <c r="GA4" s="1338" t="s">
        <v>84</v>
      </c>
      <c r="GB4" s="1338" t="s">
        <v>85</v>
      </c>
      <c r="GC4" s="1337" t="s">
        <v>86</v>
      </c>
      <c r="GD4" s="1337" t="s">
        <v>117</v>
      </c>
      <c r="GE4" s="1337" t="s">
        <v>87</v>
      </c>
      <c r="GF4" s="1337" t="s">
        <v>88</v>
      </c>
      <c r="GG4" s="1338" t="s">
        <v>652</v>
      </c>
      <c r="GH4" s="1338" t="s">
        <v>755</v>
      </c>
      <c r="GI4" s="1337" t="s">
        <v>83</v>
      </c>
      <c r="GJ4" s="1338" t="s">
        <v>84</v>
      </c>
      <c r="GK4" s="1338" t="s">
        <v>85</v>
      </c>
      <c r="GL4" s="1337" t="s">
        <v>86</v>
      </c>
      <c r="GM4" s="1337" t="s">
        <v>117</v>
      </c>
      <c r="GN4" s="1337" t="s">
        <v>87</v>
      </c>
      <c r="GO4" s="1337" t="s">
        <v>88</v>
      </c>
      <c r="GP4" s="1338" t="s">
        <v>652</v>
      </c>
      <c r="GQ4" s="1338" t="s">
        <v>755</v>
      </c>
      <c r="GR4" s="1337" t="s">
        <v>83</v>
      </c>
      <c r="GS4" s="1338" t="s">
        <v>84</v>
      </c>
      <c r="GT4" s="1338" t="s">
        <v>85</v>
      </c>
      <c r="GU4" s="1337" t="s">
        <v>86</v>
      </c>
      <c r="GV4" s="1337" t="s">
        <v>117</v>
      </c>
      <c r="GW4" s="1337" t="s">
        <v>87</v>
      </c>
      <c r="GX4" s="1337" t="s">
        <v>88</v>
      </c>
      <c r="GY4" s="1338" t="s">
        <v>652</v>
      </c>
      <c r="GZ4" s="1338" t="s">
        <v>755</v>
      </c>
      <c r="HA4" s="1337" t="s">
        <v>83</v>
      </c>
      <c r="HB4" s="1338" t="s">
        <v>84</v>
      </c>
      <c r="HC4" s="1338" t="s">
        <v>85</v>
      </c>
      <c r="HD4" s="1337" t="s">
        <v>86</v>
      </c>
      <c r="HE4" s="1337" t="s">
        <v>117</v>
      </c>
      <c r="HF4" s="1337" t="s">
        <v>87</v>
      </c>
      <c r="HG4" s="1337" t="s">
        <v>88</v>
      </c>
      <c r="HH4" s="1338" t="s">
        <v>652</v>
      </c>
      <c r="HI4" s="1338" t="s">
        <v>755</v>
      </c>
      <c r="HJ4" s="1338" t="s">
        <v>83</v>
      </c>
      <c r="HK4" s="1338" t="s">
        <v>84</v>
      </c>
      <c r="HL4" s="1338" t="s">
        <v>85</v>
      </c>
      <c r="HM4" s="1338" t="s">
        <v>86</v>
      </c>
      <c r="HN4" s="1338" t="s">
        <v>117</v>
      </c>
      <c r="HO4" s="1338" t="s">
        <v>87</v>
      </c>
      <c r="HP4" s="1338" t="s">
        <v>88</v>
      </c>
      <c r="HQ4" s="1338" t="s">
        <v>652</v>
      </c>
      <c r="HR4" s="1338" t="s">
        <v>755</v>
      </c>
    </row>
    <row r="5" spans="1:226" ht="33" customHeight="1" x14ac:dyDescent="0.2">
      <c r="A5" s="1280" t="s">
        <v>415</v>
      </c>
      <c r="B5" s="1281">
        <v>52245.19</v>
      </c>
      <c r="C5" s="1281">
        <v>49660.22</v>
      </c>
      <c r="D5" s="1281">
        <v>35088.199999999997</v>
      </c>
      <c r="E5" s="1282">
        <v>33498.85</v>
      </c>
      <c r="F5" s="1282">
        <v>26900.66</v>
      </c>
      <c r="G5" s="1282">
        <v>19249.12</v>
      </c>
      <c r="H5" s="1282">
        <v>19830.400000000001</v>
      </c>
      <c r="I5" s="1282">
        <v>12940.61</v>
      </c>
      <c r="J5" s="1283">
        <v>7555</v>
      </c>
      <c r="K5" s="1281"/>
      <c r="L5" s="1281"/>
      <c r="M5" s="1281">
        <v>0</v>
      </c>
      <c r="N5" s="1282">
        <v>0</v>
      </c>
      <c r="O5" s="1282">
        <v>278.92</v>
      </c>
      <c r="P5" s="1282">
        <v>284.56</v>
      </c>
      <c r="Q5" s="1282">
        <v>299.58999999999997</v>
      </c>
      <c r="R5" s="1282">
        <v>299.17</v>
      </c>
      <c r="S5" s="1283">
        <v>302.3</v>
      </c>
      <c r="T5" s="1281">
        <v>7111.67</v>
      </c>
      <c r="U5" s="1281">
        <v>15469.29</v>
      </c>
      <c r="V5" s="1281">
        <v>844.99706000000003</v>
      </c>
      <c r="W5" s="1282">
        <v>1775.1620399999999</v>
      </c>
      <c r="X5" s="1282">
        <v>6603.54</v>
      </c>
      <c r="Y5" s="1282">
        <v>10423.61</v>
      </c>
      <c r="Z5" s="1282">
        <v>12029.98</v>
      </c>
      <c r="AA5" s="1282">
        <v>9700.3700000000008</v>
      </c>
      <c r="AB5" s="1282">
        <v>5881</v>
      </c>
      <c r="AC5" s="1281">
        <v>25713.58</v>
      </c>
      <c r="AD5" s="1281">
        <v>21672.880000000001</v>
      </c>
      <c r="AE5" s="1281">
        <v>5923.39743</v>
      </c>
      <c r="AF5" s="1282">
        <v>8541.0431800000006</v>
      </c>
      <c r="AG5" s="1282">
        <v>2393.0700000000002</v>
      </c>
      <c r="AH5" s="1282">
        <v>12180.37</v>
      </c>
      <c r="AI5" s="1282">
        <v>4019.94</v>
      </c>
      <c r="AJ5" s="1282">
        <v>1746.25317</v>
      </c>
      <c r="AK5" s="1283">
        <v>2355</v>
      </c>
      <c r="AL5" s="1281">
        <v>63910.14</v>
      </c>
      <c r="AM5" s="1281">
        <v>48789.11</v>
      </c>
      <c r="AN5" s="1281">
        <v>31144.027959999999</v>
      </c>
      <c r="AO5" s="1282">
        <v>36892.48199</v>
      </c>
      <c r="AP5" s="1282">
        <v>34954.230000000003</v>
      </c>
      <c r="AQ5" s="1282">
        <v>48009.760000000002</v>
      </c>
      <c r="AR5" s="1282">
        <v>42090.84</v>
      </c>
      <c r="AS5" s="1282">
        <v>54462.1</v>
      </c>
      <c r="AT5" s="1284">
        <v>77531.28</v>
      </c>
      <c r="AU5" s="1281">
        <v>-874.34</v>
      </c>
      <c r="AV5" s="1281">
        <v>-5904.89</v>
      </c>
      <c r="AW5" s="1281">
        <v>-5846.14743</v>
      </c>
      <c r="AX5" s="1282">
        <v>281.21686</v>
      </c>
      <c r="AY5" s="1282">
        <v>14523.62</v>
      </c>
      <c r="AZ5" s="1282">
        <v>19449.419999999998</v>
      </c>
      <c r="BA5" s="1282">
        <v>8706.0400000000009</v>
      </c>
      <c r="BB5" s="1282">
        <v>2138.2199999999998</v>
      </c>
      <c r="BC5" s="1283">
        <v>1468.66</v>
      </c>
      <c r="BD5" s="1281">
        <f>9394.78+3890.06</f>
        <v>13284.84</v>
      </c>
      <c r="BE5" s="1281">
        <v>8828.2800000000007</v>
      </c>
      <c r="BF5" s="1281">
        <v>9464.2296700000006</v>
      </c>
      <c r="BG5" s="1282">
        <v>6397.2951300000004</v>
      </c>
      <c r="BH5" s="1282">
        <f>8142.01+206.11+100.24+2733.07+12.55+113.42+341.62+130.8</f>
        <v>11779.82</v>
      </c>
      <c r="BI5" s="1282">
        <v>14411.46</v>
      </c>
      <c r="BJ5" s="1282">
        <v>15496.789999999999</v>
      </c>
      <c r="BK5" s="1282">
        <v>17379.75</v>
      </c>
      <c r="BL5" s="1284">
        <v>17769.310000000001</v>
      </c>
      <c r="BM5" s="1281"/>
      <c r="BN5" s="1281"/>
      <c r="BO5" s="1281">
        <v>0</v>
      </c>
      <c r="BP5" s="1282">
        <v>0</v>
      </c>
      <c r="BQ5" s="1282">
        <v>139.51</v>
      </c>
      <c r="BR5" s="1282">
        <v>1554.34</v>
      </c>
      <c r="BS5" s="1282">
        <v>2296.54</v>
      </c>
      <c r="BT5" s="1282">
        <v>213.8</v>
      </c>
      <c r="BU5" s="1284">
        <v>658.31</v>
      </c>
      <c r="BV5" s="1281">
        <v>7305.48</v>
      </c>
      <c r="BW5" s="1281">
        <v>6064.38</v>
      </c>
      <c r="BX5" s="1281">
        <v>6647.1173799999997</v>
      </c>
      <c r="BY5" s="1282">
        <v>11265.44212</v>
      </c>
      <c r="BZ5" s="1282">
        <v>10552.22</v>
      </c>
      <c r="CA5" s="1282">
        <v>10875.37</v>
      </c>
      <c r="CB5" s="1282">
        <v>15161.29</v>
      </c>
      <c r="CC5" s="1282">
        <v>6769.65</v>
      </c>
      <c r="CD5" s="1282">
        <v>12598.28</v>
      </c>
      <c r="CE5" s="1281">
        <v>0</v>
      </c>
      <c r="CF5" s="1281">
        <v>4092.81</v>
      </c>
      <c r="CG5" s="1281">
        <v>859.71921680000003</v>
      </c>
      <c r="CH5" s="1282">
        <v>545.52091059999998</v>
      </c>
      <c r="CI5" s="1282">
        <v>456.39</v>
      </c>
      <c r="CJ5" s="1282">
        <v>13826.81</v>
      </c>
      <c r="CK5" s="1282">
        <v>11333.22</v>
      </c>
      <c r="CL5" s="1282">
        <v>3443.86</v>
      </c>
      <c r="CM5" s="1284">
        <v>1033.55</v>
      </c>
      <c r="CN5" s="1281">
        <v>76539.94</v>
      </c>
      <c r="CO5" s="1281">
        <v>67086.17</v>
      </c>
      <c r="CP5" s="1281">
        <v>71824.787129999997</v>
      </c>
      <c r="CQ5" s="1282">
        <v>78633.934210000007</v>
      </c>
      <c r="CR5" s="1282">
        <v>100220.33</v>
      </c>
      <c r="CS5" s="1282">
        <v>120690.37</v>
      </c>
      <c r="CT5" s="1282">
        <v>119138.88</v>
      </c>
      <c r="CU5" s="1282">
        <v>99089.68</v>
      </c>
      <c r="CV5" s="1284">
        <v>100933.56</v>
      </c>
      <c r="CW5" s="1281">
        <v>126418.03</v>
      </c>
      <c r="CX5" s="1281">
        <v>113859.62</v>
      </c>
      <c r="CY5" s="1281">
        <v>120764.44985999999</v>
      </c>
      <c r="CZ5" s="1282">
        <v>113154.49914</v>
      </c>
      <c r="DA5" s="1282">
        <v>108921.36</v>
      </c>
      <c r="DB5" s="1282">
        <v>107703.75</v>
      </c>
      <c r="DC5" s="1282">
        <v>198870.91</v>
      </c>
      <c r="DD5" s="1282">
        <v>198485.96</v>
      </c>
      <c r="DE5" s="1284">
        <v>216022.45</v>
      </c>
      <c r="DF5" s="1281">
        <v>4139.3154000000004</v>
      </c>
      <c r="DG5" s="1281">
        <v>1930.6976999999999</v>
      </c>
      <c r="DH5" s="1281">
        <v>2232.8949074000002</v>
      </c>
      <c r="DI5" s="1282">
        <v>6287.1961890000002</v>
      </c>
      <c r="DJ5" s="1282">
        <v>6293.0518000000002</v>
      </c>
      <c r="DK5" s="1282">
        <v>14168.964599999999</v>
      </c>
      <c r="DL5" s="1282">
        <v>8945.9249</v>
      </c>
      <c r="DM5" s="1282">
        <v>14678.16</v>
      </c>
      <c r="DN5" s="1284">
        <v>16084.36</v>
      </c>
      <c r="DO5" s="1281">
        <v>20064.099999999999</v>
      </c>
      <c r="DP5" s="1281">
        <v>16175.96</v>
      </c>
      <c r="DQ5" s="1281">
        <v>16522.523710000001</v>
      </c>
      <c r="DR5" s="1282">
        <v>20305.595549999998</v>
      </c>
      <c r="DS5" s="1282">
        <v>29243.599999999999</v>
      </c>
      <c r="DT5" s="1282">
        <v>38722.54</v>
      </c>
      <c r="DU5" s="1282">
        <v>46007.95</v>
      </c>
      <c r="DV5" s="1282">
        <v>50493.5</v>
      </c>
      <c r="DW5" s="1283">
        <v>25188</v>
      </c>
      <c r="DX5" s="1281">
        <v>163426.51999999999</v>
      </c>
      <c r="DY5" s="1281">
        <v>180305.19</v>
      </c>
      <c r="DZ5" s="1281">
        <v>249703.48</v>
      </c>
      <c r="EA5" s="1282">
        <v>220033.36</v>
      </c>
      <c r="EB5" s="1282">
        <v>242182.26</v>
      </c>
      <c r="EC5" s="1282">
        <v>266059.53999999998</v>
      </c>
      <c r="ED5" s="1282">
        <v>269774.28999999998</v>
      </c>
      <c r="EE5" s="1282">
        <v>288901.01</v>
      </c>
      <c r="EF5" s="1283">
        <v>387541.84</v>
      </c>
      <c r="EG5" s="1281">
        <v>29440.34</v>
      </c>
      <c r="EH5" s="1281">
        <v>28350.42</v>
      </c>
      <c r="EI5" s="1281">
        <v>33511.791570000001</v>
      </c>
      <c r="EJ5" s="1282">
        <v>55511.59001</v>
      </c>
      <c r="EK5" s="1282">
        <v>39916.699999999997</v>
      </c>
      <c r="EL5" s="1282">
        <v>44022.080000000002</v>
      </c>
      <c r="EM5" s="1282">
        <v>46901.14</v>
      </c>
      <c r="EN5" s="1282">
        <v>38617.129999999997</v>
      </c>
      <c r="EO5" s="1283">
        <v>27801.65</v>
      </c>
      <c r="EP5" s="1281">
        <v>393.54</v>
      </c>
      <c r="EQ5" s="1281">
        <v>649.46</v>
      </c>
      <c r="ER5" s="1281">
        <v>931.23</v>
      </c>
      <c r="ES5" s="1282">
        <v>1468.84</v>
      </c>
      <c r="ET5" s="1282">
        <v>13528.8</v>
      </c>
      <c r="EU5" s="1282">
        <v>15304.61</v>
      </c>
      <c r="EV5" s="1282">
        <v>7192.6</v>
      </c>
      <c r="EW5" s="1282">
        <v>6672.55</v>
      </c>
      <c r="EX5" s="1283">
        <v>5323</v>
      </c>
      <c r="EY5" s="1281">
        <f>160.1+262.76+402.88</f>
        <v>825.74</v>
      </c>
      <c r="EZ5" s="1281">
        <v>7109.7599999999993</v>
      </c>
      <c r="FA5" s="1281">
        <v>15770.908509999999</v>
      </c>
      <c r="FB5" s="1282">
        <v>18294.130639999999</v>
      </c>
      <c r="FC5" s="1282">
        <f>34426.09+56.73+28.48</f>
        <v>34511.300000000003</v>
      </c>
      <c r="FD5" s="1282">
        <v>31230.569999999996</v>
      </c>
      <c r="FE5" s="1282">
        <v>20849.73</v>
      </c>
      <c r="FF5" s="1282">
        <v>15989.810000000001</v>
      </c>
      <c r="FG5" s="1282">
        <v>7262.24</v>
      </c>
      <c r="FH5" s="1281">
        <v>32830.28</v>
      </c>
      <c r="FI5" s="1281">
        <v>15074.13</v>
      </c>
      <c r="FJ5" s="1281">
        <v>7928.0456100000001</v>
      </c>
      <c r="FK5" s="1282">
        <v>8111.8434999999999</v>
      </c>
      <c r="FL5" s="1282">
        <v>13160.45</v>
      </c>
      <c r="FM5" s="1282">
        <v>14972.18</v>
      </c>
      <c r="FN5" s="1282">
        <v>21029.38</v>
      </c>
      <c r="FO5" s="1282">
        <v>23752.799999999999</v>
      </c>
      <c r="FP5" s="1283">
        <v>18236</v>
      </c>
      <c r="FQ5" s="1281">
        <v>1444.88</v>
      </c>
      <c r="FR5" s="1281">
        <v>841.94</v>
      </c>
      <c r="FS5" s="1281">
        <v>553.64</v>
      </c>
      <c r="FT5" s="1282">
        <v>723.23</v>
      </c>
      <c r="FU5" s="1282">
        <v>32.119999999999997</v>
      </c>
      <c r="FV5" s="1282">
        <v>271.04000000000002</v>
      </c>
      <c r="FW5" s="1282">
        <v>-89.43</v>
      </c>
      <c r="FX5" s="1282">
        <v>357.45</v>
      </c>
      <c r="FY5" s="1283">
        <v>51</v>
      </c>
      <c r="FZ5" s="1281">
        <v>83962.07</v>
      </c>
      <c r="GA5" s="1281">
        <v>70442.28</v>
      </c>
      <c r="GB5" s="1281">
        <v>66558.246069999994</v>
      </c>
      <c r="GC5" s="1282">
        <v>65459.405010000002</v>
      </c>
      <c r="GD5" s="1282">
        <v>82940.17</v>
      </c>
      <c r="GE5" s="1282">
        <v>99849.74</v>
      </c>
      <c r="GF5" s="1282">
        <v>146265.23000000001</v>
      </c>
      <c r="GG5" s="1282">
        <v>167876.22</v>
      </c>
      <c r="GH5" s="1282">
        <v>173243.26</v>
      </c>
      <c r="GI5" s="1281">
        <v>6793.71</v>
      </c>
      <c r="GJ5" s="1281">
        <v>7838.6</v>
      </c>
      <c r="GK5" s="1281">
        <v>4294.0632599999999</v>
      </c>
      <c r="GL5" s="1282">
        <v>5708.7497599999997</v>
      </c>
      <c r="GM5" s="1282">
        <v>5859.8</v>
      </c>
      <c r="GN5" s="1282">
        <v>11182.19</v>
      </c>
      <c r="GO5" s="1282">
        <v>8856.69</v>
      </c>
      <c r="GP5" s="1282">
        <v>7960.4</v>
      </c>
      <c r="GQ5" s="1284">
        <v>2257.25</v>
      </c>
      <c r="GR5" s="1281">
        <v>3486.39</v>
      </c>
      <c r="GS5" s="1281">
        <v>5824.75</v>
      </c>
      <c r="GT5" s="1281">
        <v>4333.4230100000004</v>
      </c>
      <c r="GU5" s="1282">
        <v>6026.0753999999997</v>
      </c>
      <c r="GV5" s="1282">
        <v>7774.42</v>
      </c>
      <c r="GW5" s="1282">
        <v>10010.16</v>
      </c>
      <c r="GX5" s="1282">
        <v>8794.7199999999993</v>
      </c>
      <c r="GY5" s="1282">
        <v>15931.73</v>
      </c>
      <c r="GZ5" s="1284">
        <v>25948.3</v>
      </c>
      <c r="HA5" s="1281">
        <v>32917.360000000001</v>
      </c>
      <c r="HB5" s="1281">
        <v>31742.400000000001</v>
      </c>
      <c r="HC5" s="1281">
        <v>10032.802879999999</v>
      </c>
      <c r="HD5" s="1282">
        <v>10236.459999999999</v>
      </c>
      <c r="HE5" s="1282">
        <v>18519.099999999999</v>
      </c>
      <c r="HF5" s="1282">
        <v>9307</v>
      </c>
      <c r="HG5" s="1282">
        <v>6903.12</v>
      </c>
      <c r="HH5" s="1282">
        <v>10246.98</v>
      </c>
      <c r="HI5" s="1284">
        <v>55993.01</v>
      </c>
      <c r="HJ5" s="1281">
        <v>751378.77539999993</v>
      </c>
      <c r="HK5" s="1281">
        <v>695903.45769999991</v>
      </c>
      <c r="HL5" s="1281">
        <v>689087.8278042</v>
      </c>
      <c r="HM5" s="1281">
        <v>709151.92163959984</v>
      </c>
      <c r="HN5" s="1281">
        <v>811685.44180000003</v>
      </c>
      <c r="HO5" s="1281">
        <v>933759.55459999992</v>
      </c>
      <c r="HP5" s="1281">
        <v>1040705.7648999997</v>
      </c>
      <c r="HQ5" s="1281">
        <v>1048147.1631700001</v>
      </c>
      <c r="HR5" s="1282">
        <v>1189038.6100000001</v>
      </c>
    </row>
    <row r="6" spans="1:226" ht="21" customHeight="1" x14ac:dyDescent="0.2">
      <c r="A6" s="1285" t="s">
        <v>416</v>
      </c>
      <c r="B6" s="1252"/>
      <c r="C6" s="1252"/>
      <c r="D6" s="1252"/>
      <c r="E6" s="1286"/>
      <c r="F6" s="1286"/>
      <c r="G6" s="1286"/>
      <c r="H6" s="1286"/>
      <c r="I6" s="1286"/>
      <c r="J6" s="1287"/>
      <c r="K6" s="1248"/>
      <c r="L6" s="1248"/>
      <c r="M6" s="1248"/>
      <c r="N6" s="1286"/>
      <c r="O6" s="1286"/>
      <c r="P6" s="1286"/>
      <c r="Q6" s="1286"/>
      <c r="R6" s="1286"/>
      <c r="S6" s="1287"/>
      <c r="T6" s="1248"/>
      <c r="U6" s="1248"/>
      <c r="V6" s="1248"/>
      <c r="W6" s="1286"/>
      <c r="X6" s="1286"/>
      <c r="Y6" s="1286"/>
      <c r="Z6" s="1286"/>
      <c r="AA6" s="1286"/>
      <c r="AB6" s="1286"/>
      <c r="AC6" s="1248"/>
      <c r="AD6" s="1248"/>
      <c r="AE6" s="1248"/>
      <c r="AF6" s="1286"/>
      <c r="AG6" s="1286"/>
      <c r="AH6" s="1286"/>
      <c r="AI6" s="1286"/>
      <c r="AJ6" s="1286"/>
      <c r="AK6" s="1287"/>
      <c r="AL6" s="1248"/>
      <c r="AM6" s="1248"/>
      <c r="AN6" s="1248"/>
      <c r="AO6" s="1286"/>
      <c r="AP6" s="1286"/>
      <c r="AQ6" s="1286"/>
      <c r="AR6" s="1286"/>
      <c r="AS6" s="1286"/>
      <c r="AT6" s="1288"/>
      <c r="AU6" s="1248"/>
      <c r="AV6" s="1248"/>
      <c r="AW6" s="1248"/>
      <c r="AX6" s="1286"/>
      <c r="AY6" s="1286"/>
      <c r="AZ6" s="1286"/>
      <c r="BA6" s="1286"/>
      <c r="BB6" s="1286"/>
      <c r="BC6" s="1287"/>
      <c r="BD6" s="1248"/>
      <c r="BE6" s="1248"/>
      <c r="BF6" s="1248"/>
      <c r="BG6" s="1286"/>
      <c r="BH6" s="1286"/>
      <c r="BI6" s="1286"/>
      <c r="BJ6" s="1286"/>
      <c r="BK6" s="1286"/>
      <c r="BL6" s="1288"/>
      <c r="BM6" s="1248"/>
      <c r="BN6" s="1248"/>
      <c r="BO6" s="1248"/>
      <c r="BP6" s="1286"/>
      <c r="BQ6" s="1286"/>
      <c r="BR6" s="1286"/>
      <c r="BS6" s="1286"/>
      <c r="BT6" s="1286"/>
      <c r="BU6" s="1288"/>
      <c r="BV6" s="1248"/>
      <c r="BW6" s="1248"/>
      <c r="BX6" s="1248"/>
      <c r="BY6" s="1286"/>
      <c r="BZ6" s="1286"/>
      <c r="CA6" s="1286"/>
      <c r="CB6" s="1286"/>
      <c r="CC6" s="1286"/>
      <c r="CD6" s="1286"/>
      <c r="CE6" s="1248"/>
      <c r="CF6" s="1248"/>
      <c r="CG6" s="1248"/>
      <c r="CH6" s="1286"/>
      <c r="CI6" s="1286"/>
      <c r="CJ6" s="1286"/>
      <c r="CK6" s="1286"/>
      <c r="CL6" s="1286"/>
      <c r="CM6" s="1288"/>
      <c r="CN6" s="1248"/>
      <c r="CO6" s="1248"/>
      <c r="CP6" s="1248"/>
      <c r="CQ6" s="1286"/>
      <c r="CR6" s="1286"/>
      <c r="CS6" s="1286"/>
      <c r="CT6" s="1286"/>
      <c r="CU6" s="1286"/>
      <c r="CV6" s="1288"/>
      <c r="CW6" s="1248"/>
      <c r="CX6" s="1248"/>
      <c r="CY6" s="1248"/>
      <c r="CZ6" s="1286"/>
      <c r="DA6" s="1286"/>
      <c r="DB6" s="1286"/>
      <c r="DC6" s="1286"/>
      <c r="DD6" s="1286"/>
      <c r="DE6" s="1288"/>
      <c r="DF6" s="1248"/>
      <c r="DG6" s="1248"/>
      <c r="DH6" s="1248"/>
      <c r="DI6" s="1286"/>
      <c r="DJ6" s="1286"/>
      <c r="DK6" s="1286"/>
      <c r="DL6" s="1286"/>
      <c r="DM6" s="1286"/>
      <c r="DN6" s="1288"/>
      <c r="DO6" s="1248"/>
      <c r="DP6" s="1248"/>
      <c r="DQ6" s="1248"/>
      <c r="DR6" s="1286"/>
      <c r="DS6" s="1248"/>
      <c r="DT6" s="1248"/>
      <c r="DU6" s="1248"/>
      <c r="DV6" s="1248"/>
      <c r="DW6" s="1287"/>
      <c r="DX6" s="1248"/>
      <c r="DY6" s="1248"/>
      <c r="DZ6" s="1248"/>
      <c r="EA6" s="1248"/>
      <c r="EB6" s="1286"/>
      <c r="EC6" s="1286"/>
      <c r="ED6" s="1286"/>
      <c r="EE6" s="1286"/>
      <c r="EF6" s="1287"/>
      <c r="EG6" s="1248"/>
      <c r="EH6" s="1248"/>
      <c r="EI6" s="1248"/>
      <c r="EJ6" s="1286"/>
      <c r="EK6" s="1286"/>
      <c r="EL6" s="1286"/>
      <c r="EM6" s="1286"/>
      <c r="EN6" s="1286"/>
      <c r="EO6" s="1287"/>
      <c r="EP6" s="1248"/>
      <c r="EQ6" s="1248"/>
      <c r="ER6" s="1248"/>
      <c r="ES6" s="1286"/>
      <c r="ET6" s="1286"/>
      <c r="EU6" s="1286"/>
      <c r="EV6" s="1286"/>
      <c r="EW6" s="1286"/>
      <c r="EX6" s="1287"/>
      <c r="EY6" s="1248"/>
      <c r="EZ6" s="1248"/>
      <c r="FA6" s="1248"/>
      <c r="FB6" s="1286"/>
      <c r="FC6" s="1286"/>
      <c r="FD6" s="1286"/>
      <c r="FE6" s="1286"/>
      <c r="FF6" s="1286"/>
      <c r="FG6" s="1286"/>
      <c r="FH6" s="1248"/>
      <c r="FI6" s="1248"/>
      <c r="FJ6" s="1248"/>
      <c r="FK6" s="1286"/>
      <c r="FL6" s="1286"/>
      <c r="FM6" s="1286"/>
      <c r="FN6" s="1286"/>
      <c r="FO6" s="1286"/>
      <c r="FP6" s="1287"/>
      <c r="FQ6" s="1248"/>
      <c r="FR6" s="1248"/>
      <c r="FS6" s="1248"/>
      <c r="FT6" s="1286"/>
      <c r="FU6" s="1286"/>
      <c r="FV6" s="1286"/>
      <c r="FW6" s="1286"/>
      <c r="FX6" s="1286"/>
      <c r="FY6" s="1287"/>
      <c r="FZ6" s="1248"/>
      <c r="GA6" s="1248"/>
      <c r="GB6" s="1248"/>
      <c r="GC6" s="1286"/>
      <c r="GD6" s="1286"/>
      <c r="GE6" s="1286"/>
      <c r="GF6" s="1286"/>
      <c r="GG6" s="1286"/>
      <c r="GH6" s="1286"/>
      <c r="GI6" s="1248"/>
      <c r="GJ6" s="1248"/>
      <c r="GK6" s="1248"/>
      <c r="GL6" s="1286"/>
      <c r="GM6" s="1286"/>
      <c r="GN6" s="1286"/>
      <c r="GO6" s="1286"/>
      <c r="GP6" s="1286"/>
      <c r="GQ6" s="1288"/>
      <c r="GR6" s="1248"/>
      <c r="GS6" s="1248"/>
      <c r="GT6" s="1248"/>
      <c r="GU6" s="1286"/>
      <c r="GV6" s="1286"/>
      <c r="GW6" s="1286"/>
      <c r="GX6" s="1286"/>
      <c r="GY6" s="1286"/>
      <c r="GZ6" s="1288"/>
      <c r="HA6" s="1248"/>
      <c r="HB6" s="1248"/>
      <c r="HC6" s="1248"/>
      <c r="HD6" s="1286"/>
      <c r="HE6" s="1286"/>
      <c r="HF6" s="1286"/>
      <c r="HG6" s="1286"/>
      <c r="HH6" s="1286"/>
      <c r="HI6" s="1288"/>
      <c r="HJ6" s="1248">
        <v>0</v>
      </c>
      <c r="HK6" s="1248">
        <v>0</v>
      </c>
      <c r="HL6" s="1248">
        <v>0</v>
      </c>
      <c r="HM6" s="1248">
        <v>0</v>
      </c>
      <c r="HN6" s="1289">
        <v>0</v>
      </c>
      <c r="HO6" s="1289">
        <v>0</v>
      </c>
      <c r="HP6" s="1248"/>
      <c r="HQ6" s="1248"/>
      <c r="HR6" s="1286">
        <v>0</v>
      </c>
    </row>
    <row r="7" spans="1:226" ht="21" customHeight="1" x14ac:dyDescent="0.2">
      <c r="A7" s="1290" t="s">
        <v>417</v>
      </c>
      <c r="B7" s="1248">
        <v>10532.55</v>
      </c>
      <c r="C7" s="1248">
        <v>12105.4</v>
      </c>
      <c r="D7" s="1248">
        <v>14008.08</v>
      </c>
      <c r="E7" s="1286">
        <v>13592.29</v>
      </c>
      <c r="F7" s="1286">
        <v>14607.5</v>
      </c>
      <c r="G7" s="1286">
        <v>16075.91</v>
      </c>
      <c r="H7" s="1286">
        <v>17686</v>
      </c>
      <c r="I7" s="1286">
        <v>18377.93</v>
      </c>
      <c r="J7" s="1287">
        <v>19285</v>
      </c>
      <c r="K7" s="1248">
        <v>423.76</v>
      </c>
      <c r="L7" s="1248">
        <v>532.19000000000005</v>
      </c>
      <c r="M7" s="1248">
        <v>404.25344999999999</v>
      </c>
      <c r="N7" s="1286">
        <v>635.95798000000002</v>
      </c>
      <c r="O7" s="1286">
        <v>396.18</v>
      </c>
      <c r="P7" s="1286">
        <v>418.16</v>
      </c>
      <c r="Q7" s="1286">
        <v>456.93</v>
      </c>
      <c r="R7" s="1286">
        <v>398.02</v>
      </c>
      <c r="S7" s="1287">
        <v>121.76</v>
      </c>
      <c r="T7" s="1248">
        <v>1949.24</v>
      </c>
      <c r="U7" s="1248">
        <v>2106.71</v>
      </c>
      <c r="V7" s="1248">
        <v>3411.9886900000001</v>
      </c>
      <c r="W7" s="1286">
        <v>3086.4090799999999</v>
      </c>
      <c r="X7" s="1286">
        <v>3282.16</v>
      </c>
      <c r="Y7" s="1286">
        <v>4023.17</v>
      </c>
      <c r="Z7" s="1286">
        <v>4122.79</v>
      </c>
      <c r="AA7" s="1286">
        <v>4356.1499999999996</v>
      </c>
      <c r="AB7" s="1286">
        <v>4839</v>
      </c>
      <c r="AC7" s="1248">
        <v>7343.66</v>
      </c>
      <c r="AD7" s="1248">
        <v>8251.89</v>
      </c>
      <c r="AE7" s="1248">
        <v>6238.9906000000001</v>
      </c>
      <c r="AF7" s="1286">
        <v>6074.9012300000004</v>
      </c>
      <c r="AG7" s="1286">
        <v>5434.69</v>
      </c>
      <c r="AH7" s="1286">
        <v>5015.21</v>
      </c>
      <c r="AI7" s="1286">
        <v>5021.41</v>
      </c>
      <c r="AJ7" s="1286">
        <v>4430.2949500000004</v>
      </c>
      <c r="AK7" s="1287">
        <v>4027</v>
      </c>
      <c r="AL7" s="1248">
        <v>48538.03</v>
      </c>
      <c r="AM7" s="1248">
        <v>58563.38</v>
      </c>
      <c r="AN7" s="1248">
        <v>65013.280959999996</v>
      </c>
      <c r="AO7" s="1286">
        <v>60648.525520000003</v>
      </c>
      <c r="AP7" s="1286">
        <v>59104.09</v>
      </c>
      <c r="AQ7" s="1286">
        <v>62028.23</v>
      </c>
      <c r="AR7" s="1286">
        <v>58814.75</v>
      </c>
      <c r="AS7" s="1286">
        <v>50441.23</v>
      </c>
      <c r="AT7" s="1288">
        <v>54911.4</v>
      </c>
      <c r="AU7" s="1248">
        <v>1050.8900000000001</v>
      </c>
      <c r="AV7" s="1248">
        <v>1268.52</v>
      </c>
      <c r="AW7" s="1248">
        <v>1540.9038774999999</v>
      </c>
      <c r="AX7" s="1286">
        <v>1872.6399799999999</v>
      </c>
      <c r="AY7" s="1286">
        <v>1906.1</v>
      </c>
      <c r="AZ7" s="1286">
        <v>2197.4299999999998</v>
      </c>
      <c r="BA7" s="1286">
        <v>2490.98</v>
      </c>
      <c r="BB7" s="1286">
        <v>2856.31</v>
      </c>
      <c r="BC7" s="1287">
        <v>3777.53</v>
      </c>
      <c r="BD7" s="1248">
        <v>3262.7</v>
      </c>
      <c r="BE7" s="1248">
        <v>3597.48</v>
      </c>
      <c r="BF7" s="1248">
        <v>4202.85617</v>
      </c>
      <c r="BG7" s="1286">
        <v>4994.9602000000004</v>
      </c>
      <c r="BH7" s="1286">
        <v>5618.88</v>
      </c>
      <c r="BI7" s="1286">
        <v>6739.01</v>
      </c>
      <c r="BJ7" s="1286">
        <v>8468.2199999999993</v>
      </c>
      <c r="BK7" s="1286">
        <v>8242.2800000000007</v>
      </c>
      <c r="BL7" s="1288">
        <v>8013.54</v>
      </c>
      <c r="BM7" s="1248">
        <v>4026.37</v>
      </c>
      <c r="BN7" s="1248">
        <v>4129.66</v>
      </c>
      <c r="BO7" s="1248">
        <v>3790.5210465</v>
      </c>
      <c r="BP7" s="1286">
        <v>5274.5627069000002</v>
      </c>
      <c r="BQ7" s="1286">
        <v>4680.3599999999997</v>
      </c>
      <c r="BR7" s="1286">
        <v>6613.04</v>
      </c>
      <c r="BS7" s="1286">
        <v>4871.84</v>
      </c>
      <c r="BT7" s="1286">
        <v>2436.2600000000002</v>
      </c>
      <c r="BU7" s="1288">
        <v>2066.1</v>
      </c>
      <c r="BV7" s="1248">
        <v>2422.67</v>
      </c>
      <c r="BW7" s="1248">
        <v>3535.2499999999995</v>
      </c>
      <c r="BX7" s="1248">
        <v>5421.6384399999997</v>
      </c>
      <c r="BY7" s="1286">
        <v>5335.6365900000001</v>
      </c>
      <c r="BZ7" s="1286">
        <v>5906.38</v>
      </c>
      <c r="CA7" s="1286">
        <v>6845.04</v>
      </c>
      <c r="CB7" s="1286">
        <v>7331.46</v>
      </c>
      <c r="CC7" s="1286">
        <v>7248.86</v>
      </c>
      <c r="CD7" s="1286">
        <v>8135.95</v>
      </c>
      <c r="CE7" s="1248">
        <v>2664.21</v>
      </c>
      <c r="CF7" s="1248">
        <v>2302.7399999999998</v>
      </c>
      <c r="CG7" s="1248">
        <v>1867.1931428</v>
      </c>
      <c r="CH7" s="1286">
        <v>1481.9449554</v>
      </c>
      <c r="CI7" s="1286">
        <v>1611.86</v>
      </c>
      <c r="CJ7" s="1286">
        <v>1854.62</v>
      </c>
      <c r="CK7" s="1286">
        <v>1817.27</v>
      </c>
      <c r="CL7" s="1286">
        <v>1746.31</v>
      </c>
      <c r="CM7" s="1288">
        <v>825.19</v>
      </c>
      <c r="CN7" s="1248">
        <v>9911.75</v>
      </c>
      <c r="CO7" s="1248">
        <v>14863.38</v>
      </c>
      <c r="CP7" s="1248">
        <v>16394.11</v>
      </c>
      <c r="CQ7" s="1286">
        <v>18331.07</v>
      </c>
      <c r="CR7" s="1286">
        <v>22504.92</v>
      </c>
      <c r="CS7" s="1286">
        <v>30490.25</v>
      </c>
      <c r="CT7" s="1286">
        <v>36025.46</v>
      </c>
      <c r="CU7" s="1286">
        <v>43820.11</v>
      </c>
      <c r="CV7" s="1288">
        <v>47875.55</v>
      </c>
      <c r="CW7" s="1248">
        <v>35921.519999999997</v>
      </c>
      <c r="CX7" s="1248">
        <v>37690.54</v>
      </c>
      <c r="CY7" s="1248">
        <v>38776.629999999997</v>
      </c>
      <c r="CZ7" s="1286">
        <v>37406.83</v>
      </c>
      <c r="DA7" s="1286">
        <v>41933.54</v>
      </c>
      <c r="DB7" s="1286">
        <v>42514.66</v>
      </c>
      <c r="DC7" s="1286">
        <v>44809.66</v>
      </c>
      <c r="DD7" s="1286">
        <v>48153.69</v>
      </c>
      <c r="DE7" s="1288">
        <v>50384.66</v>
      </c>
      <c r="DF7" s="1248">
        <v>2369.2946000000002</v>
      </c>
      <c r="DG7" s="1248">
        <v>2579.5293000000001</v>
      </c>
      <c r="DH7" s="1248">
        <v>3318.4138791999999</v>
      </c>
      <c r="DI7" s="1286">
        <v>3645.9451898000002</v>
      </c>
      <c r="DJ7" s="1286">
        <v>4018.7357000000002</v>
      </c>
      <c r="DK7" s="1286">
        <v>4223.0460000000003</v>
      </c>
      <c r="DL7" s="1286">
        <v>4621.6824999999999</v>
      </c>
      <c r="DM7" s="1286">
        <v>5095.57</v>
      </c>
      <c r="DN7" s="1288">
        <v>4474.87</v>
      </c>
      <c r="DO7" s="1248">
        <v>6951.77</v>
      </c>
      <c r="DP7" s="1248">
        <v>8798.85</v>
      </c>
      <c r="DQ7" s="1248">
        <v>10488.79206</v>
      </c>
      <c r="DR7" s="1286">
        <v>12447.790069999999</v>
      </c>
      <c r="DS7" s="1248">
        <v>14357.76</v>
      </c>
      <c r="DT7" s="1248">
        <v>16786.599999999999</v>
      </c>
      <c r="DU7" s="1248">
        <v>20513.04</v>
      </c>
      <c r="DV7" s="1248">
        <v>24335.77</v>
      </c>
      <c r="DW7" s="1287">
        <v>27163</v>
      </c>
      <c r="DX7" s="1248">
        <v>3405.09</v>
      </c>
      <c r="DY7" s="1248">
        <v>3262.82</v>
      </c>
      <c r="DZ7" s="1248">
        <v>3191.09</v>
      </c>
      <c r="EA7" s="1248">
        <v>3576.99</v>
      </c>
      <c r="EB7" s="1286">
        <v>3521.33</v>
      </c>
      <c r="EC7" s="1286">
        <v>3737.53</v>
      </c>
      <c r="ED7" s="1286">
        <v>3520.1</v>
      </c>
      <c r="EE7" s="1286">
        <v>1777.65</v>
      </c>
      <c r="EF7" s="1287">
        <v>16095.8</v>
      </c>
      <c r="EG7" s="1248">
        <v>21956.25</v>
      </c>
      <c r="EH7" s="1248">
        <v>20329.59</v>
      </c>
      <c r="EI7" s="1248">
        <v>17309.393909999999</v>
      </c>
      <c r="EJ7" s="1286">
        <v>13560.68957</v>
      </c>
      <c r="EK7" s="1286">
        <v>17559.68</v>
      </c>
      <c r="EL7" s="1286">
        <v>16345.47</v>
      </c>
      <c r="EM7" s="1286">
        <v>17331.11</v>
      </c>
      <c r="EN7" s="1286">
        <v>21475.25</v>
      </c>
      <c r="EO7" s="1287">
        <v>23096.49</v>
      </c>
      <c r="EP7" s="1248">
        <v>4568.6899999999996</v>
      </c>
      <c r="EQ7" s="1248">
        <v>4941.74</v>
      </c>
      <c r="ER7" s="1248">
        <v>5280.9318899999998</v>
      </c>
      <c r="ES7" s="1286">
        <v>5669.00515</v>
      </c>
      <c r="ET7" s="1286">
        <v>6459.83</v>
      </c>
      <c r="EU7" s="1286">
        <v>8566.7000000000007</v>
      </c>
      <c r="EV7" s="1286">
        <v>9446.83</v>
      </c>
      <c r="EW7" s="1286">
        <v>10146.43</v>
      </c>
      <c r="EX7" s="1287">
        <v>10214</v>
      </c>
      <c r="EY7" s="1248">
        <v>1212.76</v>
      </c>
      <c r="EZ7" s="1248">
        <v>4252.55</v>
      </c>
      <c r="FA7" s="1248">
        <v>5732.7270099999996</v>
      </c>
      <c r="FB7" s="1286">
        <v>5799.9128300000002</v>
      </c>
      <c r="FC7" s="1286">
        <v>5987.6</v>
      </c>
      <c r="FD7" s="1286">
        <v>5682.84</v>
      </c>
      <c r="FE7" s="1286">
        <v>4047.82</v>
      </c>
      <c r="FF7" s="1286">
        <v>4535.3900000000003</v>
      </c>
      <c r="FG7" s="1286">
        <v>4677.3500000000004</v>
      </c>
      <c r="FH7" s="1248">
        <v>10522.25</v>
      </c>
      <c r="FI7" s="1248">
        <v>10709.37</v>
      </c>
      <c r="FJ7" s="1248">
        <v>10655.494269999999</v>
      </c>
      <c r="FK7" s="1286">
        <v>9437.6366300000009</v>
      </c>
      <c r="FL7" s="1286">
        <v>8657.48</v>
      </c>
      <c r="FM7" s="1286">
        <v>9156.1299999999992</v>
      </c>
      <c r="FN7" s="1286">
        <v>8462.67</v>
      </c>
      <c r="FO7" s="1286">
        <v>8271.81</v>
      </c>
      <c r="FP7" s="1287">
        <v>8809</v>
      </c>
      <c r="FQ7" s="1248">
        <v>2332.85</v>
      </c>
      <c r="FR7" s="1248">
        <v>2032.44</v>
      </c>
      <c r="FS7" s="1291">
        <v>1717.58</v>
      </c>
      <c r="FT7" s="1286">
        <v>2234.12</v>
      </c>
      <c r="FU7" s="1286">
        <v>2210.5500000000002</v>
      </c>
      <c r="FV7" s="1286">
        <v>2066.7600000000002</v>
      </c>
      <c r="FW7" s="1286">
        <v>2403.2800000000002</v>
      </c>
      <c r="FX7" s="1286">
        <v>2145.31</v>
      </c>
      <c r="FY7" s="1287">
        <v>2042</v>
      </c>
      <c r="FZ7" s="1248">
        <v>17857.36</v>
      </c>
      <c r="GA7" s="1248">
        <v>23161.54</v>
      </c>
      <c r="GB7" s="1248">
        <v>27568.58</v>
      </c>
      <c r="GC7" s="1286">
        <v>31436.19</v>
      </c>
      <c r="GD7" s="1286">
        <v>34840.949999999997</v>
      </c>
      <c r="GE7" s="1286">
        <v>40419.07</v>
      </c>
      <c r="GF7" s="1286">
        <v>46655.94</v>
      </c>
      <c r="GG7" s="1286">
        <v>52110.67</v>
      </c>
      <c r="GH7" s="1286">
        <v>58988.639999999999</v>
      </c>
      <c r="GI7" s="1248">
        <v>2445.5100000000002</v>
      </c>
      <c r="GJ7" s="1248">
        <v>2467.96</v>
      </c>
      <c r="GK7" s="1248">
        <v>2582.8724900000002</v>
      </c>
      <c r="GL7" s="1286">
        <v>2159.8033</v>
      </c>
      <c r="GM7" s="1286">
        <v>2145.9</v>
      </c>
      <c r="GN7" s="1286">
        <v>2054.65</v>
      </c>
      <c r="GO7" s="1286">
        <v>2193.35</v>
      </c>
      <c r="GP7" s="1286">
        <v>3153.91</v>
      </c>
      <c r="GQ7" s="1288">
        <v>3993.65</v>
      </c>
      <c r="GR7" s="1248">
        <v>1586.09</v>
      </c>
      <c r="GS7" s="1248">
        <v>1057.25</v>
      </c>
      <c r="GT7" s="1248">
        <v>1208.2420300000001</v>
      </c>
      <c r="GU7" s="1286">
        <v>1052.05431</v>
      </c>
      <c r="GV7" s="1286">
        <v>2411.4299999999998</v>
      </c>
      <c r="GW7" s="1286">
        <v>3185.35</v>
      </c>
      <c r="GX7" s="1286">
        <v>3587.48</v>
      </c>
      <c r="GY7" s="1286">
        <v>3903.16</v>
      </c>
      <c r="GZ7" s="1288">
        <v>4389.8900000000003</v>
      </c>
      <c r="HA7" s="1248">
        <v>8823.18</v>
      </c>
      <c r="HB7" s="1248">
        <v>12452.31</v>
      </c>
      <c r="HC7" s="1248">
        <v>14595.54032</v>
      </c>
      <c r="HD7" s="1286">
        <v>12482.96903</v>
      </c>
      <c r="HE7" s="1286">
        <v>12453.9</v>
      </c>
      <c r="HF7" s="1286">
        <v>13820.48</v>
      </c>
      <c r="HG7" s="1286">
        <v>13208.23</v>
      </c>
      <c r="HH7" s="1286">
        <v>13344.97</v>
      </c>
      <c r="HI7" s="1288">
        <v>14011.87</v>
      </c>
      <c r="HJ7" s="1248">
        <v>212078.44460000002</v>
      </c>
      <c r="HK7" s="1248">
        <v>244993.08929999999</v>
      </c>
      <c r="HL7" s="1248">
        <v>264720.10423599998</v>
      </c>
      <c r="HM7" s="1248">
        <v>262238.83432209998</v>
      </c>
      <c r="HN7" s="1248">
        <v>281611.80570000003</v>
      </c>
      <c r="HO7" s="1248">
        <v>310859.35600000003</v>
      </c>
      <c r="HP7" s="1248">
        <v>327908.30249999999</v>
      </c>
      <c r="HQ7" s="1248">
        <v>342803.33494999993</v>
      </c>
      <c r="HR7" s="1286">
        <v>382219.24000000005</v>
      </c>
    </row>
    <row r="8" spans="1:226" ht="21" customHeight="1" x14ac:dyDescent="0.2">
      <c r="A8" s="1290" t="s">
        <v>418</v>
      </c>
      <c r="B8" s="1248">
        <v>1085.4000000000001</v>
      </c>
      <c r="C8" s="1248">
        <v>658.6</v>
      </c>
      <c r="D8" s="1248">
        <v>942.2</v>
      </c>
      <c r="E8" s="1286">
        <v>1319.86</v>
      </c>
      <c r="F8" s="1286">
        <v>1805.08</v>
      </c>
      <c r="G8" s="1286">
        <v>5371.3</v>
      </c>
      <c r="H8" s="1286">
        <v>654.38</v>
      </c>
      <c r="I8" s="1286">
        <v>299.45999999999998</v>
      </c>
      <c r="J8" s="1287">
        <v>809</v>
      </c>
      <c r="K8" s="1248">
        <v>161.13</v>
      </c>
      <c r="L8" s="1248">
        <v>117.21</v>
      </c>
      <c r="M8" s="1248">
        <v>254.41829999999999</v>
      </c>
      <c r="N8" s="1286">
        <v>729.15673000000004</v>
      </c>
      <c r="O8" s="1286">
        <v>145.71</v>
      </c>
      <c r="P8" s="1286">
        <v>96.61</v>
      </c>
      <c r="Q8" s="1286">
        <v>3.89</v>
      </c>
      <c r="R8" s="1286">
        <v>129.83000000000001</v>
      </c>
      <c r="S8" s="1287">
        <v>69.33</v>
      </c>
      <c r="T8" s="1248">
        <v>42.64</v>
      </c>
      <c r="U8" s="1248">
        <v>443.07</v>
      </c>
      <c r="V8" s="1248">
        <v>420.78192999999999</v>
      </c>
      <c r="W8" s="1286">
        <v>939.76400999999998</v>
      </c>
      <c r="X8" s="1286">
        <v>743.49</v>
      </c>
      <c r="Y8" s="1286">
        <v>542.51</v>
      </c>
      <c r="Z8" s="1286">
        <v>483.21</v>
      </c>
      <c r="AA8" s="1286">
        <v>286.08999999999997</v>
      </c>
      <c r="AB8" s="1286">
        <v>260</v>
      </c>
      <c r="AC8" s="1248">
        <v>676.78</v>
      </c>
      <c r="AD8" s="1248">
        <v>441.49</v>
      </c>
      <c r="AE8" s="1248">
        <v>0.57318999999999998</v>
      </c>
      <c r="AF8" s="1286">
        <v>131.48734999999999</v>
      </c>
      <c r="AG8" s="1286">
        <v>475.58</v>
      </c>
      <c r="AH8" s="1286">
        <v>346.12</v>
      </c>
      <c r="AI8" s="1286">
        <v>92.41</v>
      </c>
      <c r="AJ8" s="1286">
        <v>857.33009000000004</v>
      </c>
      <c r="AK8" s="1287">
        <v>340</v>
      </c>
      <c r="AL8" s="1248">
        <v>4587.87</v>
      </c>
      <c r="AM8" s="1248">
        <v>6157.07</v>
      </c>
      <c r="AN8" s="1248">
        <v>10667.11868</v>
      </c>
      <c r="AO8" s="1286">
        <v>21028.020710000001</v>
      </c>
      <c r="AP8" s="1286">
        <v>13115</v>
      </c>
      <c r="AQ8" s="1286">
        <v>10095.56</v>
      </c>
      <c r="AR8" s="1286">
        <v>26354.9</v>
      </c>
      <c r="AS8" s="1286">
        <v>39768.559999999998</v>
      </c>
      <c r="AT8" s="1288">
        <v>32518.54</v>
      </c>
      <c r="AU8" s="1248">
        <v>379.33</v>
      </c>
      <c r="AV8" s="1248">
        <v>374.51</v>
      </c>
      <c r="AW8" s="1248">
        <v>499.44240000000002</v>
      </c>
      <c r="AX8" s="1286">
        <v>481.67439000000002</v>
      </c>
      <c r="AY8" s="1286">
        <v>1172.1600000000001</v>
      </c>
      <c r="AZ8" s="1286">
        <v>481.48</v>
      </c>
      <c r="BA8" s="1286">
        <v>1105.96</v>
      </c>
      <c r="BB8" s="1286">
        <v>1450.39</v>
      </c>
      <c r="BC8" s="1287">
        <v>1695.15</v>
      </c>
      <c r="BD8" s="1248">
        <v>480.45</v>
      </c>
      <c r="BE8" s="1248">
        <v>472.52</v>
      </c>
      <c r="BF8" s="1248">
        <v>407.55232999999998</v>
      </c>
      <c r="BG8" s="1286">
        <v>307.47014000000001</v>
      </c>
      <c r="BH8" s="1286">
        <v>510.31</v>
      </c>
      <c r="BI8" s="1286">
        <v>1055.69</v>
      </c>
      <c r="BJ8" s="1286">
        <v>1576.89</v>
      </c>
      <c r="BK8" s="1286">
        <v>3373.59</v>
      </c>
      <c r="BL8" s="1288">
        <v>1269</v>
      </c>
      <c r="BM8" s="1248">
        <v>1821.43</v>
      </c>
      <c r="BN8" s="1248">
        <v>4092.2</v>
      </c>
      <c r="BO8" s="1248">
        <v>3257.6764266999999</v>
      </c>
      <c r="BP8" s="1286">
        <v>4298.2816033999998</v>
      </c>
      <c r="BQ8" s="1286">
        <v>3731.19</v>
      </c>
      <c r="BR8" s="1286">
        <v>1753.95</v>
      </c>
      <c r="BS8" s="1286">
        <v>2292.66</v>
      </c>
      <c r="BT8" s="1286">
        <v>1033.98</v>
      </c>
      <c r="BU8" s="1288">
        <v>1349.38</v>
      </c>
      <c r="BV8" s="1248">
        <v>969.08</v>
      </c>
      <c r="BW8" s="1248">
        <v>1841.44</v>
      </c>
      <c r="BX8" s="1248">
        <v>1394.95616</v>
      </c>
      <c r="BY8" s="1286">
        <v>3607.6444299999998</v>
      </c>
      <c r="BZ8" s="1286">
        <v>741.32</v>
      </c>
      <c r="CA8" s="1286">
        <v>953</v>
      </c>
      <c r="CB8" s="1286">
        <v>3157.33</v>
      </c>
      <c r="CC8" s="1286">
        <v>2088.8000000000002</v>
      </c>
      <c r="CD8" s="1286">
        <v>665.71</v>
      </c>
      <c r="CE8" s="1248">
        <v>211.38</v>
      </c>
      <c r="CF8" s="1248">
        <v>509.76</v>
      </c>
      <c r="CG8" s="1248">
        <v>515.09963049999999</v>
      </c>
      <c r="CH8" s="1286">
        <v>459.19608419999997</v>
      </c>
      <c r="CI8" s="1286">
        <v>472.91</v>
      </c>
      <c r="CJ8" s="1286">
        <v>294.64</v>
      </c>
      <c r="CK8" s="1286">
        <v>234.29</v>
      </c>
      <c r="CL8" s="1286">
        <v>910.33</v>
      </c>
      <c r="CM8" s="1288">
        <v>498.58</v>
      </c>
      <c r="CN8" s="1248">
        <v>1494.39</v>
      </c>
      <c r="CO8" s="1248">
        <v>5456.97</v>
      </c>
      <c r="CP8" s="1248">
        <v>1362.6007099999999</v>
      </c>
      <c r="CQ8" s="1286">
        <v>6197.8632399999997</v>
      </c>
      <c r="CR8" s="1286">
        <v>9670.32</v>
      </c>
      <c r="CS8" s="1286">
        <v>11697.92</v>
      </c>
      <c r="CT8" s="1286">
        <v>10840.36</v>
      </c>
      <c r="CU8" s="1286">
        <v>20954.099999999999</v>
      </c>
      <c r="CV8" s="1288">
        <v>31062.73</v>
      </c>
      <c r="CW8" s="1248">
        <v>14320.38</v>
      </c>
      <c r="CX8" s="1248">
        <v>14296.04</v>
      </c>
      <c r="CY8" s="1248">
        <v>20043.85125</v>
      </c>
      <c r="CZ8" s="1286">
        <v>28810.739280000002</v>
      </c>
      <c r="DA8" s="1286">
        <v>33469.49</v>
      </c>
      <c r="DB8" s="1286">
        <v>31223.09</v>
      </c>
      <c r="DC8" s="1286">
        <v>26745.38</v>
      </c>
      <c r="DD8" s="1286">
        <v>41354.269999999997</v>
      </c>
      <c r="DE8" s="1288">
        <v>52114.119999999995</v>
      </c>
      <c r="DF8" s="1248">
        <v>231.51830000000001</v>
      </c>
      <c r="DG8" s="1248">
        <v>165.79140000000001</v>
      </c>
      <c r="DH8" s="1248">
        <v>14.705554599999999</v>
      </c>
      <c r="DI8" s="1286">
        <v>350.54678680000001</v>
      </c>
      <c r="DJ8" s="1286">
        <v>273.10500000000002</v>
      </c>
      <c r="DK8" s="1286">
        <v>143.66380000000001</v>
      </c>
      <c r="DL8" s="1286">
        <v>92.681100000000001</v>
      </c>
      <c r="DM8" s="1286">
        <v>262.52</v>
      </c>
      <c r="DN8" s="1288">
        <v>392.67</v>
      </c>
      <c r="DO8" s="1248">
        <v>1312.9</v>
      </c>
      <c r="DP8" s="1248">
        <v>359.32</v>
      </c>
      <c r="DQ8" s="1248">
        <v>609.48600999999996</v>
      </c>
      <c r="DR8" s="1286">
        <v>252.82357999999999</v>
      </c>
      <c r="DS8" s="1248">
        <v>1408.75</v>
      </c>
      <c r="DT8" s="1248">
        <v>19.989999999999998</v>
      </c>
      <c r="DU8" s="1248">
        <v>326.33</v>
      </c>
      <c r="DV8" s="1248">
        <v>252.5</v>
      </c>
      <c r="DW8" s="1286">
        <v>-164</v>
      </c>
      <c r="DX8" s="1248"/>
      <c r="DY8" s="1248">
        <v>0</v>
      </c>
      <c r="DZ8" s="1248"/>
      <c r="EA8" s="1248">
        <v>1398.43</v>
      </c>
      <c r="EB8" s="1286">
        <v>339.22</v>
      </c>
      <c r="EC8" s="1286">
        <v>1259.94</v>
      </c>
      <c r="ED8" s="1286">
        <v>212.09</v>
      </c>
      <c r="EE8" s="1286">
        <v>612.15</v>
      </c>
      <c r="EF8" s="1287">
        <v>4027.0599999999995</v>
      </c>
      <c r="EG8" s="1248">
        <v>3107.15</v>
      </c>
      <c r="EH8" s="1248">
        <v>7263.77</v>
      </c>
      <c r="EI8" s="1248">
        <v>6611.6492900000003</v>
      </c>
      <c r="EJ8" s="1286">
        <v>18150.5278</v>
      </c>
      <c r="EK8" s="1286">
        <v>4878.62</v>
      </c>
      <c r="EL8" s="1286">
        <v>6415.13</v>
      </c>
      <c r="EM8" s="1286">
        <v>3844.59</v>
      </c>
      <c r="EN8" s="1286">
        <v>2278.12</v>
      </c>
      <c r="EO8" s="1287">
        <v>9019.73</v>
      </c>
      <c r="EP8" s="1248">
        <v>64.930000000000007</v>
      </c>
      <c r="EQ8" s="1248">
        <v>0.09</v>
      </c>
      <c r="ER8" s="1248">
        <v>1.6326000000000001</v>
      </c>
      <c r="ES8" s="1286">
        <v>0</v>
      </c>
      <c r="ET8" s="1286"/>
      <c r="EU8" s="1286">
        <v>11.83</v>
      </c>
      <c r="EV8" s="1286">
        <v>221.75</v>
      </c>
      <c r="EW8" s="1286">
        <v>2321.15</v>
      </c>
      <c r="EX8" s="1287">
        <v>1823</v>
      </c>
      <c r="EY8" s="1248">
        <v>357.55</v>
      </c>
      <c r="EZ8" s="1248">
        <v>1627.53</v>
      </c>
      <c r="FA8" s="1248">
        <v>821.58839</v>
      </c>
      <c r="FB8" s="1286">
        <v>4529.5941700000003</v>
      </c>
      <c r="FC8" s="1286">
        <v>1207.18</v>
      </c>
      <c r="FD8" s="1286">
        <v>682.75</v>
      </c>
      <c r="FE8" s="1286">
        <v>1057.8699999999999</v>
      </c>
      <c r="FF8" s="1286">
        <v>1444.85</v>
      </c>
      <c r="FG8" s="1286">
        <v>849.25</v>
      </c>
      <c r="FH8" s="1248">
        <v>1425.65</v>
      </c>
      <c r="FI8" s="1248">
        <v>3459.58</v>
      </c>
      <c r="FJ8" s="1248">
        <v>5653.1988199999996</v>
      </c>
      <c r="FK8" s="1286">
        <v>4163.8683799999999</v>
      </c>
      <c r="FL8" s="1286">
        <v>5783.41</v>
      </c>
      <c r="FM8" s="1286">
        <v>3293.19</v>
      </c>
      <c r="FN8" s="1286">
        <v>5368.01</v>
      </c>
      <c r="FO8" s="1286">
        <v>2649.78</v>
      </c>
      <c r="FP8" s="1287">
        <v>1838</v>
      </c>
      <c r="FQ8" s="1248">
        <v>139.32</v>
      </c>
      <c r="FR8" s="1248">
        <v>250.68</v>
      </c>
      <c r="FS8" s="1291">
        <v>30.38</v>
      </c>
      <c r="FT8" s="1286">
        <v>87.43</v>
      </c>
      <c r="FU8" s="1286">
        <v>4.66</v>
      </c>
      <c r="FV8" s="1286"/>
      <c r="FW8" s="1286"/>
      <c r="FX8" s="1286">
        <v>16.59</v>
      </c>
      <c r="FY8" s="1287">
        <v>414</v>
      </c>
      <c r="FZ8" s="1248">
        <v>2079.67</v>
      </c>
      <c r="GA8" s="1248">
        <v>3434.47</v>
      </c>
      <c r="GB8" s="1248">
        <v>3687.0533500000001</v>
      </c>
      <c r="GC8" s="1286">
        <v>8435.9976700000007</v>
      </c>
      <c r="GD8" s="1286">
        <v>11116.32</v>
      </c>
      <c r="GE8" s="1286">
        <v>9649.2800000000007</v>
      </c>
      <c r="GF8" s="1286">
        <v>16875.12</v>
      </c>
      <c r="GG8" s="1286">
        <v>22672.33</v>
      </c>
      <c r="GH8" s="1286">
        <v>40844</v>
      </c>
      <c r="GI8" s="1248">
        <v>25.84</v>
      </c>
      <c r="GJ8" s="1248">
        <v>1133.6600000000001</v>
      </c>
      <c r="GK8" s="1248">
        <v>576.93948999999998</v>
      </c>
      <c r="GL8" s="1286">
        <v>2261.4501399999999</v>
      </c>
      <c r="GM8" s="1286">
        <v>5684.13</v>
      </c>
      <c r="GN8" s="1286">
        <v>2395.6999999999998</v>
      </c>
      <c r="GO8" s="1286">
        <v>3238.39</v>
      </c>
      <c r="GP8" s="1286">
        <v>2050.44</v>
      </c>
      <c r="GQ8" s="1288">
        <v>3324.06</v>
      </c>
      <c r="GR8" s="1248">
        <v>185.59</v>
      </c>
      <c r="GS8" s="1248">
        <v>184.44</v>
      </c>
      <c r="GT8" s="1248">
        <v>220.60888</v>
      </c>
      <c r="GU8" s="1286">
        <v>323.94423</v>
      </c>
      <c r="GV8" s="1286">
        <v>374.71</v>
      </c>
      <c r="GW8" s="1286">
        <v>510.67</v>
      </c>
      <c r="GX8" s="1286">
        <v>1570.49</v>
      </c>
      <c r="GY8" s="1286">
        <v>1612.8</v>
      </c>
      <c r="GZ8" s="1288">
        <v>550.99</v>
      </c>
      <c r="HA8" s="1248">
        <v>17.510000000000002</v>
      </c>
      <c r="HB8" s="1248">
        <v>5.66</v>
      </c>
      <c r="HC8" s="1248">
        <v>1955.66347</v>
      </c>
      <c r="HD8" s="1286">
        <v>10638.197039999999</v>
      </c>
      <c r="HE8" s="1286">
        <v>3893.57</v>
      </c>
      <c r="HF8" s="1286">
        <v>3370.91</v>
      </c>
      <c r="HG8" s="1286">
        <v>3685.69</v>
      </c>
      <c r="HH8" s="1286">
        <v>543.74</v>
      </c>
      <c r="HI8" s="1288">
        <v>316.70999999999998</v>
      </c>
      <c r="HJ8" s="1248">
        <v>35177.888299999999</v>
      </c>
      <c r="HK8" s="1248">
        <v>52745.871400000011</v>
      </c>
      <c r="HL8" s="1248">
        <v>59949.176861799991</v>
      </c>
      <c r="HM8" s="1248">
        <v>118903.96776439996</v>
      </c>
      <c r="HN8" s="1248">
        <v>101016.23500000003</v>
      </c>
      <c r="HO8" s="1248">
        <v>91664.923800000004</v>
      </c>
      <c r="HP8" s="1248">
        <v>110034.67110000001</v>
      </c>
      <c r="HQ8" s="1248">
        <v>149223.70008999997</v>
      </c>
      <c r="HR8" s="1286">
        <v>185887.00999999998</v>
      </c>
    </row>
    <row r="9" spans="1:226" ht="21" customHeight="1" x14ac:dyDescent="0.2">
      <c r="A9" s="1290" t="s">
        <v>419</v>
      </c>
      <c r="B9" s="1248">
        <v>-124.19</v>
      </c>
      <c r="C9" s="1248"/>
      <c r="D9" s="1248">
        <v>-92.23</v>
      </c>
      <c r="E9" s="1286">
        <v>-4.3899999999999997</v>
      </c>
      <c r="F9" s="1286">
        <v>-0.02</v>
      </c>
      <c r="G9" s="1286">
        <v>-7.92</v>
      </c>
      <c r="H9" s="1286"/>
      <c r="I9" s="1286">
        <v>-68.8</v>
      </c>
      <c r="J9" s="1287"/>
      <c r="K9" s="1248">
        <v>-9.7799999999999994</v>
      </c>
      <c r="L9" s="1248">
        <v>-0.13</v>
      </c>
      <c r="M9" s="1248">
        <v>-14.49527</v>
      </c>
      <c r="N9" s="1286">
        <v>0</v>
      </c>
      <c r="O9" s="1286">
        <v>0</v>
      </c>
      <c r="P9" s="1286"/>
      <c r="Q9" s="1286">
        <v>0.06</v>
      </c>
      <c r="R9" s="1286">
        <v>-0.08</v>
      </c>
      <c r="S9" s="1287"/>
      <c r="T9" s="1248">
        <v>-6.92</v>
      </c>
      <c r="U9" s="1248">
        <v>-122.11</v>
      </c>
      <c r="V9" s="1248">
        <v>-882.05218000000002</v>
      </c>
      <c r="W9" s="1286">
        <v>-152.95039</v>
      </c>
      <c r="X9" s="1286">
        <v>-126.81</v>
      </c>
      <c r="Y9" s="1286">
        <v>-213.28</v>
      </c>
      <c r="Z9" s="1286">
        <v>-311.49</v>
      </c>
      <c r="AA9" s="1286">
        <v>-60.58</v>
      </c>
      <c r="AB9" s="1286"/>
      <c r="AC9" s="1248">
        <v>-0.71</v>
      </c>
      <c r="AD9" s="1248"/>
      <c r="AE9" s="1248">
        <v>0</v>
      </c>
      <c r="AF9" s="1286">
        <v>-16.085180000000001</v>
      </c>
      <c r="AG9" s="1286">
        <v>-7.05</v>
      </c>
      <c r="AH9" s="1286">
        <v>-217.35</v>
      </c>
      <c r="AI9" s="1286">
        <v>-88.01</v>
      </c>
      <c r="AJ9" s="1286">
        <v>-494.90854999999999</v>
      </c>
      <c r="AK9" s="1286">
        <v>-91</v>
      </c>
      <c r="AL9" s="1248">
        <v>-1325.26</v>
      </c>
      <c r="AM9" s="1248">
        <v>-1256</v>
      </c>
      <c r="AN9" s="1248">
        <v>-1174.4518599999999</v>
      </c>
      <c r="AO9" s="1286">
        <v>-3894.9143600000002</v>
      </c>
      <c r="AP9" s="1286">
        <v>-4615.26</v>
      </c>
      <c r="AQ9" s="1286">
        <v>-5630.12</v>
      </c>
      <c r="AR9" s="1286">
        <v>-14467.9</v>
      </c>
      <c r="AS9" s="1286">
        <v>-11550.55</v>
      </c>
      <c r="AT9" s="1286">
        <v>-12754.78</v>
      </c>
      <c r="AU9" s="1248">
        <v>-95.87</v>
      </c>
      <c r="AV9" s="1248">
        <v>-35.54</v>
      </c>
      <c r="AW9" s="1248">
        <v>-19.884070000000001</v>
      </c>
      <c r="AX9" s="1286">
        <v>-208.64267000000001</v>
      </c>
      <c r="AY9" s="1286">
        <v>-110.79</v>
      </c>
      <c r="AZ9" s="1286">
        <v>-248.34</v>
      </c>
      <c r="BA9" s="1286">
        <v>-406.17</v>
      </c>
      <c r="BB9" s="1286">
        <v>-847.94</v>
      </c>
      <c r="BC9" s="1287"/>
      <c r="BD9" s="1248">
        <v>-59.06</v>
      </c>
      <c r="BE9" s="1248">
        <v>-0.88</v>
      </c>
      <c r="BF9" s="1248">
        <v>-2.1970200000000002</v>
      </c>
      <c r="BG9" s="1286"/>
      <c r="BH9" s="1286"/>
      <c r="BI9" s="1286"/>
      <c r="BJ9" s="1286"/>
      <c r="BK9" s="1286">
        <v>-5.71</v>
      </c>
      <c r="BL9" s="1288"/>
      <c r="BM9" s="1248">
        <v>-1117.83</v>
      </c>
      <c r="BN9" s="1248">
        <v>-913.42</v>
      </c>
      <c r="BO9" s="1248">
        <v>-922.17857200000003</v>
      </c>
      <c r="BP9" s="1286">
        <v>-1344.2186495000001</v>
      </c>
      <c r="BQ9" s="1286">
        <v>-782.42</v>
      </c>
      <c r="BR9" s="1286">
        <v>-2488.59</v>
      </c>
      <c r="BS9" s="1286">
        <v>-818.8</v>
      </c>
      <c r="BT9" s="1286">
        <v>-659.21</v>
      </c>
      <c r="BU9" s="1286">
        <v>-955.23</v>
      </c>
      <c r="BV9" s="1248"/>
      <c r="BW9" s="1248"/>
      <c r="BX9" s="1248">
        <v>-1.2755000000000001</v>
      </c>
      <c r="BY9" s="1286">
        <v>-25.37839</v>
      </c>
      <c r="BZ9" s="1286"/>
      <c r="CA9" s="1286">
        <v>-46.78</v>
      </c>
      <c r="CB9" s="1286"/>
      <c r="CC9" s="1286"/>
      <c r="CD9" s="1286"/>
      <c r="CE9" s="1248">
        <v>-79.12</v>
      </c>
      <c r="CF9" s="1248">
        <v>-93.4</v>
      </c>
      <c r="CG9" s="1248">
        <v>-122.40317159999999</v>
      </c>
      <c r="CH9" s="1286">
        <v>-58.3924339</v>
      </c>
      <c r="CI9" s="1286">
        <v>-74.89</v>
      </c>
      <c r="CJ9" s="1286">
        <v>-95.95</v>
      </c>
      <c r="CK9" s="1286">
        <v>-143.58000000000001</v>
      </c>
      <c r="CL9" s="1286">
        <v>-280.10000000000002</v>
      </c>
      <c r="CM9" s="1288"/>
      <c r="CN9" s="1248">
        <v>-14.36</v>
      </c>
      <c r="CO9" s="1248">
        <v>-293.45</v>
      </c>
      <c r="CP9" s="1248">
        <v>-851.97846000000004</v>
      </c>
      <c r="CQ9" s="1286">
        <v>-1530.91362</v>
      </c>
      <c r="CR9" s="1286">
        <v>-3377.66</v>
      </c>
      <c r="CS9" s="1286">
        <v>-284.57</v>
      </c>
      <c r="CT9" s="1286">
        <v>-3084.62</v>
      </c>
      <c r="CU9" s="1286">
        <v>-17.29</v>
      </c>
      <c r="CV9" s="1288"/>
      <c r="CW9" s="1248">
        <v>-13187.24</v>
      </c>
      <c r="CX9" s="1248">
        <v>-1717.76</v>
      </c>
      <c r="CY9" s="1248">
        <v>-1961.4455499999999</v>
      </c>
      <c r="CZ9" s="1286">
        <v>-1140.4573</v>
      </c>
      <c r="DA9" s="1286">
        <v>-1255.21</v>
      </c>
      <c r="DB9" s="1286">
        <v>-9008.76</v>
      </c>
      <c r="DC9" s="1286">
        <v>-5468.01</v>
      </c>
      <c r="DD9" s="1286">
        <v>-12186.21</v>
      </c>
      <c r="DE9" s="1288"/>
      <c r="DF9" s="1248">
        <v>-121.3832</v>
      </c>
      <c r="DG9" s="1248">
        <v>-36.407800000000002</v>
      </c>
      <c r="DH9" s="1248">
        <v>0</v>
      </c>
      <c r="DI9" s="1286">
        <v>-4.3479400000000001E-2</v>
      </c>
      <c r="DJ9" s="1286">
        <v>-2.3742999999999999</v>
      </c>
      <c r="DK9" s="1286">
        <v>-6.7400000000000002E-2</v>
      </c>
      <c r="DL9" s="1286">
        <v>-2.4799999999999999E-2</v>
      </c>
      <c r="DM9" s="1286">
        <v>-55.86</v>
      </c>
      <c r="DN9" s="1286">
        <v>-58.88</v>
      </c>
      <c r="DO9" s="1248">
        <v>-944.91</v>
      </c>
      <c r="DP9" s="1248">
        <v>-169.93</v>
      </c>
      <c r="DQ9" s="1248">
        <v>-152.74547999999999</v>
      </c>
      <c r="DR9" s="1286">
        <v>-188.26012</v>
      </c>
      <c r="DS9" s="1248">
        <v>-145.11000000000001</v>
      </c>
      <c r="DT9" s="1248">
        <v>-64.319999999999993</v>
      </c>
      <c r="DU9" s="1248">
        <v>-1.04</v>
      </c>
      <c r="DV9" s="1248">
        <v>-11.75</v>
      </c>
      <c r="DW9" s="1287"/>
      <c r="DX9" s="1248">
        <v>-9.23</v>
      </c>
      <c r="DY9" s="1248">
        <v>-9.23</v>
      </c>
      <c r="DZ9" s="1248">
        <v>-8.15</v>
      </c>
      <c r="EA9" s="1248">
        <v>-152.82</v>
      </c>
      <c r="EB9" s="1286">
        <v>-61.48</v>
      </c>
      <c r="EC9" s="1286">
        <v>-666.61</v>
      </c>
      <c r="ED9" s="1286">
        <v>-799.3</v>
      </c>
      <c r="EE9" s="1286">
        <v>-91</v>
      </c>
      <c r="EF9" s="1287"/>
      <c r="EG9" s="1248">
        <v>-976.55</v>
      </c>
      <c r="EH9" s="1248">
        <v>-660.64</v>
      </c>
      <c r="EI9" s="1248">
        <v>-2019.721</v>
      </c>
      <c r="EJ9" s="1286">
        <v>-656.17621999999994</v>
      </c>
      <c r="EK9" s="1286">
        <v>-262.3</v>
      </c>
      <c r="EL9" s="1286">
        <v>-584.4</v>
      </c>
      <c r="EM9" s="1286">
        <v>-439.84</v>
      </c>
      <c r="EN9" s="1286">
        <v>-156.27000000000001</v>
      </c>
      <c r="EO9" s="1287"/>
      <c r="EP9" s="1248">
        <v>-2.48</v>
      </c>
      <c r="EQ9" s="1248"/>
      <c r="ER9" s="1248">
        <v>0</v>
      </c>
      <c r="ES9" s="1286">
        <v>0</v>
      </c>
      <c r="ET9" s="1286"/>
      <c r="EU9" s="1286">
        <v>-10.55</v>
      </c>
      <c r="EV9" s="1286"/>
      <c r="EW9" s="1286">
        <v>-91.6</v>
      </c>
      <c r="EX9" s="1287"/>
      <c r="EY9" s="1248">
        <v>-44.47</v>
      </c>
      <c r="EZ9" s="1248">
        <v>-11.12</v>
      </c>
      <c r="FA9" s="1248">
        <v>-55.676139999999997</v>
      </c>
      <c r="FB9" s="1286">
        <v>-35.286409999999997</v>
      </c>
      <c r="FC9" s="1286">
        <v>-33.619999999999997</v>
      </c>
      <c r="FD9" s="1286">
        <v>-93.07</v>
      </c>
      <c r="FE9" s="1286">
        <v>-64.12</v>
      </c>
      <c r="FF9" s="1286">
        <v>-389.92</v>
      </c>
      <c r="FG9" s="1287"/>
      <c r="FH9" s="1248">
        <v>-1709.19</v>
      </c>
      <c r="FI9" s="1248">
        <v>-427.3</v>
      </c>
      <c r="FJ9" s="1248">
        <v>-2123.8407900000002</v>
      </c>
      <c r="FK9" s="1286">
        <v>-1009.91853</v>
      </c>
      <c r="FL9" s="1286">
        <v>-1110.44</v>
      </c>
      <c r="FM9" s="1286">
        <v>-1195.51</v>
      </c>
      <c r="FN9" s="1286">
        <v>-1790.04</v>
      </c>
      <c r="FO9" s="1286">
        <v>-889.43</v>
      </c>
      <c r="FP9" s="1287"/>
      <c r="FQ9" s="1248">
        <v>-163.86</v>
      </c>
      <c r="FR9" s="1248">
        <v>-77.61</v>
      </c>
      <c r="FS9" s="1248"/>
      <c r="FT9" s="1286">
        <v>-103.81</v>
      </c>
      <c r="FU9" s="1286"/>
      <c r="FV9" s="1286"/>
      <c r="FW9" s="1286"/>
      <c r="FX9" s="1286"/>
      <c r="FY9" s="1287"/>
      <c r="FZ9" s="1248">
        <v>-234.02</v>
      </c>
      <c r="GA9" s="1248">
        <v>-141.16999999999999</v>
      </c>
      <c r="GB9" s="1248">
        <v>-846.4307</v>
      </c>
      <c r="GC9" s="1286">
        <v>-304.08638000000002</v>
      </c>
      <c r="GD9" s="1286">
        <v>-872.52</v>
      </c>
      <c r="GE9" s="1286">
        <v>-629.66999999999996</v>
      </c>
      <c r="GF9" s="1286">
        <v>-15861.16</v>
      </c>
      <c r="GG9" s="1286">
        <v>-5934.55</v>
      </c>
      <c r="GH9" s="1286">
        <v>-1527.62</v>
      </c>
      <c r="GI9" s="1248"/>
      <c r="GJ9" s="1248">
        <v>-46.39</v>
      </c>
      <c r="GK9" s="1248">
        <v>-82.654039999999995</v>
      </c>
      <c r="GL9" s="1286">
        <v>-69.194779999999994</v>
      </c>
      <c r="GM9" s="1286">
        <v>-656.57</v>
      </c>
      <c r="GN9" s="1286">
        <v>-2986.95</v>
      </c>
      <c r="GO9" s="1286">
        <v>-3124.29</v>
      </c>
      <c r="GP9" s="1286">
        <v>-1434.96</v>
      </c>
      <c r="GQ9" s="1288"/>
      <c r="GR9" s="1248">
        <v>-116.92</v>
      </c>
      <c r="GS9" s="1248">
        <v>-134.79</v>
      </c>
      <c r="GT9" s="1248">
        <v>-22.257750000000001</v>
      </c>
      <c r="GU9" s="1286">
        <v>-5.08474</v>
      </c>
      <c r="GV9" s="1286">
        <v>-99.38</v>
      </c>
      <c r="GW9" s="1286">
        <v>-241.99</v>
      </c>
      <c r="GX9" s="1286">
        <v>-105.82</v>
      </c>
      <c r="GY9" s="1286">
        <v>-87.99</v>
      </c>
      <c r="GZ9" s="1288">
        <v>0</v>
      </c>
      <c r="HA9" s="1248">
        <v>-19.91</v>
      </c>
      <c r="HB9" s="1248">
        <v>-4.33</v>
      </c>
      <c r="HC9" s="1248">
        <v>-79.67501</v>
      </c>
      <c r="HD9" s="1286">
        <v>-36.586869999999998</v>
      </c>
      <c r="HE9" s="1286">
        <v>-923.64</v>
      </c>
      <c r="HF9" s="1286">
        <v>-1345.17</v>
      </c>
      <c r="HG9" s="1286">
        <v>-440.34</v>
      </c>
      <c r="HH9" s="1286">
        <v>-33.78</v>
      </c>
      <c r="HI9" s="1288"/>
      <c r="HJ9" s="1248">
        <v>-20363.263199999998</v>
      </c>
      <c r="HK9" s="1248">
        <v>-6151.6077999999998</v>
      </c>
      <c r="HL9" s="1248">
        <v>-11435.742563600001</v>
      </c>
      <c r="HM9" s="1248">
        <v>-10937.6105228</v>
      </c>
      <c r="HN9" s="1248">
        <v>-14517.5443</v>
      </c>
      <c r="HO9" s="1248">
        <v>-26059.967400000001</v>
      </c>
      <c r="HP9" s="1248">
        <v>-47414.4948</v>
      </c>
      <c r="HQ9" s="1248">
        <v>-35348.488549999995</v>
      </c>
      <c r="HR9" s="1286">
        <v>-15387.509999999998</v>
      </c>
    </row>
    <row r="10" spans="1:226" ht="21" customHeight="1" x14ac:dyDescent="0.2">
      <c r="A10" s="1290" t="s">
        <v>420</v>
      </c>
      <c r="B10" s="1248"/>
      <c r="C10" s="1248"/>
      <c r="D10" s="1248"/>
      <c r="E10" s="1286"/>
      <c r="F10" s="1286"/>
      <c r="G10" s="1286"/>
      <c r="H10" s="1286"/>
      <c r="I10" s="1286"/>
      <c r="J10" s="1287"/>
      <c r="K10" s="1248"/>
      <c r="L10" s="1248"/>
      <c r="M10" s="1248"/>
      <c r="N10" s="1286"/>
      <c r="O10" s="1286"/>
      <c r="P10" s="1286"/>
      <c r="Q10" s="1286"/>
      <c r="R10" s="1286"/>
      <c r="S10" s="1287"/>
      <c r="T10" s="1248"/>
      <c r="U10" s="1248"/>
      <c r="V10" s="1248"/>
      <c r="W10" s="1286"/>
      <c r="X10" s="1286"/>
      <c r="Y10" s="1286"/>
      <c r="Z10" s="1286"/>
      <c r="AA10" s="1286"/>
      <c r="AB10" s="1286">
        <v>-1</v>
      </c>
      <c r="AC10" s="1248"/>
      <c r="AD10" s="1248"/>
      <c r="AE10" s="1248"/>
      <c r="AF10" s="1286"/>
      <c r="AG10" s="1286"/>
      <c r="AH10" s="1286"/>
      <c r="AI10" s="1286"/>
      <c r="AJ10" s="1286"/>
      <c r="AK10" s="1287"/>
      <c r="AL10" s="1248"/>
      <c r="AM10" s="1248"/>
      <c r="AN10" s="1248"/>
      <c r="AO10" s="1286"/>
      <c r="AP10" s="1286"/>
      <c r="AQ10" s="1286"/>
      <c r="AR10" s="1286"/>
      <c r="AS10" s="1286"/>
      <c r="AT10" s="1288"/>
      <c r="AU10" s="1248"/>
      <c r="AV10" s="1248"/>
      <c r="AW10" s="1248"/>
      <c r="AX10" s="1286"/>
      <c r="AY10" s="1286"/>
      <c r="AZ10" s="1286"/>
      <c r="BA10" s="1286"/>
      <c r="BB10" s="1286"/>
      <c r="BC10" s="1287">
        <v>-546.74</v>
      </c>
      <c r="BD10" s="1248"/>
      <c r="BE10" s="1248"/>
      <c r="BF10" s="1248"/>
      <c r="BG10" s="1286"/>
      <c r="BH10" s="1286"/>
      <c r="BI10" s="1286"/>
      <c r="BJ10" s="1286"/>
      <c r="BK10" s="1286"/>
      <c r="BL10" s="1288"/>
      <c r="BM10" s="1248"/>
      <c r="BN10" s="1248"/>
      <c r="BO10" s="1248"/>
      <c r="BP10" s="1286"/>
      <c r="BQ10" s="1286"/>
      <c r="BR10" s="1286"/>
      <c r="BS10" s="1286"/>
      <c r="BT10" s="1286"/>
      <c r="BU10" s="1288"/>
      <c r="BV10" s="1248"/>
      <c r="BW10" s="1248"/>
      <c r="BX10" s="1248"/>
      <c r="BY10" s="1286"/>
      <c r="BZ10" s="1286"/>
      <c r="CA10" s="1286">
        <v>-442.5</v>
      </c>
      <c r="CB10" s="1286"/>
      <c r="CC10" s="1286"/>
      <c r="CD10" s="1286"/>
      <c r="CE10" s="1248"/>
      <c r="CF10" s="1248"/>
      <c r="CG10" s="1248"/>
      <c r="CH10" s="1286"/>
      <c r="CI10" s="1286"/>
      <c r="CJ10" s="1286"/>
      <c r="CK10" s="1286"/>
      <c r="CL10" s="1286"/>
      <c r="CM10" s="1288"/>
      <c r="CN10" s="1248"/>
      <c r="CO10" s="1248"/>
      <c r="CP10" s="1248"/>
      <c r="CQ10" s="1286"/>
      <c r="CR10" s="1286"/>
      <c r="CS10" s="1286"/>
      <c r="CT10" s="1286"/>
      <c r="CU10" s="1286"/>
      <c r="CV10" s="1288"/>
      <c r="CW10" s="1248"/>
      <c r="CX10" s="1248"/>
      <c r="CY10" s="1248"/>
      <c r="CZ10" s="1286"/>
      <c r="DA10" s="1286"/>
      <c r="DB10" s="1286"/>
      <c r="DC10" s="1286"/>
      <c r="DD10" s="1286"/>
      <c r="DE10" s="1288"/>
      <c r="DF10" s="1248"/>
      <c r="DG10" s="1248"/>
      <c r="DH10" s="1248"/>
      <c r="DI10" s="1286"/>
      <c r="DJ10" s="1286"/>
      <c r="DK10" s="1286"/>
      <c r="DL10" s="1286"/>
      <c r="DM10" s="1286"/>
      <c r="DN10" s="1288"/>
      <c r="DO10" s="1248"/>
      <c r="DP10" s="1248"/>
      <c r="DQ10" s="1248"/>
      <c r="DR10" s="1286"/>
      <c r="DS10" s="1248"/>
      <c r="DT10" s="1248"/>
      <c r="DU10" s="1248"/>
      <c r="DV10" s="1248"/>
      <c r="DW10" s="1287"/>
      <c r="DX10" s="1248"/>
      <c r="DY10" s="1248"/>
      <c r="DZ10" s="1248"/>
      <c r="EA10" s="1248"/>
      <c r="EB10" s="1286"/>
      <c r="EC10" s="1286"/>
      <c r="ED10" s="1286"/>
      <c r="EE10" s="1286"/>
      <c r="EF10" s="1287"/>
      <c r="EG10" s="1248">
        <v>-34.49</v>
      </c>
      <c r="EH10" s="1248"/>
      <c r="EI10" s="1248"/>
      <c r="EJ10" s="1286"/>
      <c r="EK10" s="1286"/>
      <c r="EL10" s="1286">
        <v>-500</v>
      </c>
      <c r="EM10" s="1286"/>
      <c r="EN10" s="1286"/>
      <c r="EO10" s="1287"/>
      <c r="EP10" s="1248"/>
      <c r="EQ10" s="1248"/>
      <c r="ER10" s="1248"/>
      <c r="ES10" s="1286"/>
      <c r="ET10" s="1286"/>
      <c r="EU10" s="1286"/>
      <c r="EV10" s="1286"/>
      <c r="EW10" s="1286"/>
      <c r="EX10" s="1287"/>
      <c r="EY10" s="1248"/>
      <c r="EZ10" s="1248"/>
      <c r="FA10" s="1248"/>
      <c r="FB10" s="1286"/>
      <c r="FC10" s="1286"/>
      <c r="FD10" s="1286"/>
      <c r="FE10" s="1286"/>
      <c r="FF10" s="1286"/>
      <c r="FG10" s="1287"/>
      <c r="FH10" s="1248"/>
      <c r="FI10" s="1248"/>
      <c r="FJ10" s="1248"/>
      <c r="FK10" s="1286"/>
      <c r="FL10" s="1286"/>
      <c r="FM10" s="1286"/>
      <c r="FN10" s="1286"/>
      <c r="FO10" s="1286"/>
      <c r="FP10" s="1287"/>
      <c r="FQ10" s="1248">
        <v>239.42</v>
      </c>
      <c r="FR10" s="1248"/>
      <c r="FS10" s="1291">
        <v>-925.8</v>
      </c>
      <c r="FT10" s="1286">
        <v>-73.13</v>
      </c>
      <c r="FU10" s="1286"/>
      <c r="FV10" s="1286"/>
      <c r="FW10" s="1286"/>
      <c r="FX10" s="1286"/>
      <c r="FY10" s="1287"/>
      <c r="FZ10" s="1248"/>
      <c r="GA10" s="1248"/>
      <c r="GB10" s="1248">
        <v>1369.37</v>
      </c>
      <c r="GC10" s="1286">
        <v>587.83000000000004</v>
      </c>
      <c r="GD10" s="1286"/>
      <c r="GE10" s="1286"/>
      <c r="GF10" s="1286"/>
      <c r="GG10" s="1286"/>
      <c r="GH10" s="1286"/>
      <c r="GI10" s="1248"/>
      <c r="GJ10" s="1248"/>
      <c r="GK10" s="1248"/>
      <c r="GL10" s="1286"/>
      <c r="GM10" s="1286"/>
      <c r="GN10" s="1286"/>
      <c r="GO10" s="1286"/>
      <c r="GP10" s="1286"/>
      <c r="GQ10" s="1288"/>
      <c r="GR10" s="1248"/>
      <c r="GS10" s="1248"/>
      <c r="GT10" s="1248"/>
      <c r="GU10" s="1286"/>
      <c r="GV10" s="1286"/>
      <c r="GW10" s="1286"/>
      <c r="GX10" s="1286"/>
      <c r="GY10" s="1286"/>
      <c r="GZ10" s="1286">
        <v>-9.99</v>
      </c>
      <c r="HA10" s="1248"/>
      <c r="HB10" s="1248"/>
      <c r="HC10" s="1248"/>
      <c r="HD10" s="1286"/>
      <c r="HE10" s="1286"/>
      <c r="HF10" s="1286"/>
      <c r="HG10" s="1286"/>
      <c r="HH10" s="1286"/>
      <c r="HI10" s="1288"/>
      <c r="HJ10" s="1248">
        <v>204.92999999999998</v>
      </c>
      <c r="HK10" s="1248">
        <v>0</v>
      </c>
      <c r="HL10" s="1248">
        <v>443.56999999999994</v>
      </c>
      <c r="HM10" s="1248">
        <v>514.70000000000005</v>
      </c>
      <c r="HN10" s="1248">
        <v>0</v>
      </c>
      <c r="HO10" s="1248">
        <v>-942.5</v>
      </c>
      <c r="HP10" s="1248"/>
      <c r="HQ10" s="1248"/>
      <c r="HR10" s="1286">
        <v>-557.73</v>
      </c>
    </row>
    <row r="11" spans="1:226" ht="21" customHeight="1" x14ac:dyDescent="0.2">
      <c r="A11" s="1290" t="s">
        <v>376</v>
      </c>
      <c r="B11" s="1248"/>
      <c r="C11" s="1248"/>
      <c r="D11" s="1248"/>
      <c r="E11" s="1286"/>
      <c r="F11" s="1286"/>
      <c r="G11" s="1286"/>
      <c r="H11" s="1286"/>
      <c r="I11" s="1286"/>
      <c r="J11" s="1287">
        <v>1123</v>
      </c>
      <c r="K11" s="1248">
        <v>189.86</v>
      </c>
      <c r="L11" s="1248">
        <v>113.66</v>
      </c>
      <c r="M11" s="1248">
        <v>288.02999999999997</v>
      </c>
      <c r="N11" s="1286">
        <v>86.41</v>
      </c>
      <c r="O11" s="1286">
        <v>26.95</v>
      </c>
      <c r="P11" s="1286">
        <v>289.01</v>
      </c>
      <c r="Q11" s="1286">
        <v>342.02</v>
      </c>
      <c r="R11" s="1286">
        <v>108.06</v>
      </c>
      <c r="S11" s="1287">
        <v>112.75</v>
      </c>
      <c r="T11" s="1248">
        <v>831.73</v>
      </c>
      <c r="U11" s="1248">
        <v>1275.1099999999999</v>
      </c>
      <c r="V11" s="1248">
        <v>472.04</v>
      </c>
      <c r="W11" s="1286">
        <v>369.41</v>
      </c>
      <c r="X11" s="1286">
        <v>330.33</v>
      </c>
      <c r="Y11" s="1286">
        <v>299.60000000000002</v>
      </c>
      <c r="Z11" s="1286">
        <v>605.91</v>
      </c>
      <c r="AA11" s="1286">
        <v>366.37</v>
      </c>
      <c r="AB11" s="1286">
        <v>236</v>
      </c>
      <c r="AC11" s="1248"/>
      <c r="AD11" s="1248"/>
      <c r="AE11" s="1248"/>
      <c r="AF11" s="1286"/>
      <c r="AG11" s="1286"/>
      <c r="AH11" s="1286"/>
      <c r="AI11" s="1286"/>
      <c r="AJ11" s="1286"/>
      <c r="AK11" s="1287"/>
      <c r="AL11" s="1248">
        <v>1959.64</v>
      </c>
      <c r="AM11" s="1248">
        <v>1548.13</v>
      </c>
      <c r="AN11" s="1248">
        <v>985.43</v>
      </c>
      <c r="AO11" s="1286">
        <v>-498.24</v>
      </c>
      <c r="AP11" s="1286">
        <v>-1121.32</v>
      </c>
      <c r="AQ11" s="1286">
        <v>-646.79999999999995</v>
      </c>
      <c r="AR11" s="1286">
        <v>-455.56</v>
      </c>
      <c r="AS11" s="1286">
        <v>-1380.82</v>
      </c>
      <c r="AT11" s="1286">
        <v>-1144.73</v>
      </c>
      <c r="AU11" s="1248"/>
      <c r="AV11" s="1248"/>
      <c r="AW11" s="1248"/>
      <c r="AX11" s="1286"/>
      <c r="AY11" s="1286"/>
      <c r="AZ11" s="1286"/>
      <c r="BA11" s="1286"/>
      <c r="BB11" s="1286">
        <v>200</v>
      </c>
      <c r="BC11" s="1287"/>
      <c r="BD11" s="1248"/>
      <c r="BE11" s="1248"/>
      <c r="BF11" s="1248"/>
      <c r="BG11" s="1286"/>
      <c r="BH11" s="1286"/>
      <c r="BI11" s="1286"/>
      <c r="BJ11" s="1286"/>
      <c r="BK11" s="1286"/>
      <c r="BL11" s="1288"/>
      <c r="BM11" s="1248"/>
      <c r="BN11" s="1248"/>
      <c r="BO11" s="1248"/>
      <c r="BP11" s="1286"/>
      <c r="BQ11" s="1286">
        <v>336.54</v>
      </c>
      <c r="BR11" s="1286">
        <v>151.51</v>
      </c>
      <c r="BS11" s="1286"/>
      <c r="BT11" s="1286"/>
      <c r="BU11" s="1288"/>
      <c r="BV11" s="1248">
        <v>360.71</v>
      </c>
      <c r="BW11" s="1248">
        <v>795.44</v>
      </c>
      <c r="BX11" s="1248"/>
      <c r="BY11" s="1286"/>
      <c r="BZ11" s="1286"/>
      <c r="CA11" s="1286"/>
      <c r="CB11" s="1286"/>
      <c r="CC11" s="1286"/>
      <c r="CD11" s="1286">
        <v>-517.49</v>
      </c>
      <c r="CE11" s="1248"/>
      <c r="CF11" s="1248"/>
      <c r="CG11" s="1248"/>
      <c r="CH11" s="1286"/>
      <c r="CI11" s="1286"/>
      <c r="CJ11" s="1286"/>
      <c r="CK11" s="1286"/>
      <c r="CL11" s="1286"/>
      <c r="CM11" s="1288"/>
      <c r="CN11" s="1248">
        <v>15.95</v>
      </c>
      <c r="CO11" s="1248">
        <v>65.53</v>
      </c>
      <c r="CP11" s="1248">
        <v>-21.62</v>
      </c>
      <c r="CQ11" s="1286">
        <v>-312.02</v>
      </c>
      <c r="CR11" s="1286">
        <v>-771.64</v>
      </c>
      <c r="CS11" s="1286">
        <v>-1064.68</v>
      </c>
      <c r="CT11" s="1286"/>
      <c r="CU11" s="1286"/>
      <c r="CV11" s="1288"/>
      <c r="CW11" s="1248">
        <v>1694.17</v>
      </c>
      <c r="CX11" s="1248">
        <v>3036.41</v>
      </c>
      <c r="CY11" s="1248">
        <v>3097.98</v>
      </c>
      <c r="CZ11" s="1286">
        <v>1392.32</v>
      </c>
      <c r="DA11" s="1286">
        <v>-193.27</v>
      </c>
      <c r="DB11" s="1286">
        <v>-546.91999999999996</v>
      </c>
      <c r="DC11" s="1286">
        <v>-142.75</v>
      </c>
      <c r="DD11" s="1286">
        <v>-453.79</v>
      </c>
      <c r="DE11" s="1286">
        <v>-1361.15</v>
      </c>
      <c r="DF11" s="1248">
        <v>774.86860000000001</v>
      </c>
      <c r="DG11" s="1248">
        <v>749.38720000000001</v>
      </c>
      <c r="DH11" s="1248">
        <v>499.94150000000002</v>
      </c>
      <c r="DI11" s="1286">
        <v>711.91959999999995</v>
      </c>
      <c r="DJ11" s="1286">
        <v>401.71019999999999</v>
      </c>
      <c r="DK11" s="1286">
        <v>647.56359999999995</v>
      </c>
      <c r="DL11" s="1286">
        <v>138.0265</v>
      </c>
      <c r="DM11" s="1286">
        <v>-106.19</v>
      </c>
      <c r="DN11" s="1288">
        <v>25.19</v>
      </c>
      <c r="DO11" s="1248"/>
      <c r="DP11" s="1248"/>
      <c r="DQ11" s="1248"/>
      <c r="DR11" s="1286"/>
      <c r="DS11" s="1248"/>
      <c r="DT11" s="1248"/>
      <c r="DU11" s="1248"/>
      <c r="DV11" s="1248"/>
      <c r="DW11" s="1286">
        <v>-318</v>
      </c>
      <c r="DX11" s="1248"/>
      <c r="DY11" s="1248"/>
      <c r="DZ11" s="1248"/>
      <c r="EA11" s="1248"/>
      <c r="EB11" s="1286"/>
      <c r="EC11" s="1286"/>
      <c r="ED11" s="1286"/>
      <c r="EE11" s="1286"/>
      <c r="EF11" s="1287"/>
      <c r="EG11" s="1248">
        <v>97.3</v>
      </c>
      <c r="EH11" s="1248">
        <v>123.14</v>
      </c>
      <c r="EI11" s="1248">
        <v>-33.14</v>
      </c>
      <c r="EJ11" s="1286">
        <v>-162.74</v>
      </c>
      <c r="EK11" s="1286">
        <v>-392</v>
      </c>
      <c r="EL11" s="1286">
        <v>94.15</v>
      </c>
      <c r="EM11" s="1286"/>
      <c r="EN11" s="1286"/>
      <c r="EO11" s="1287"/>
      <c r="EP11" s="1248"/>
      <c r="EQ11" s="1248"/>
      <c r="ER11" s="1248"/>
      <c r="ES11" s="1286"/>
      <c r="ET11" s="1286"/>
      <c r="EU11" s="1286"/>
      <c r="EV11" s="1286">
        <v>-142.55000000000001</v>
      </c>
      <c r="EW11" s="1286">
        <v>-253</v>
      </c>
      <c r="EX11" s="1287">
        <v>116</v>
      </c>
      <c r="EY11" s="1248">
        <v>84.87</v>
      </c>
      <c r="EZ11" s="1248">
        <v>296.02999999999997</v>
      </c>
      <c r="FA11" s="1248">
        <v>-67.459999999999994</v>
      </c>
      <c r="FB11" s="1286">
        <v>-219.16</v>
      </c>
      <c r="FC11" s="1286">
        <v>-356.55</v>
      </c>
      <c r="FD11" s="1286">
        <v>-330.97</v>
      </c>
      <c r="FE11" s="1286">
        <v>-199.67</v>
      </c>
      <c r="FF11" s="1286">
        <v>-304.57</v>
      </c>
      <c r="FG11" s="1286">
        <v>-590.17000000000007</v>
      </c>
      <c r="FH11" s="1248">
        <v>5486.85</v>
      </c>
      <c r="FI11" s="1248">
        <v>1077.18</v>
      </c>
      <c r="FJ11" s="1248"/>
      <c r="FK11" s="1286"/>
      <c r="FL11" s="1286">
        <v>-75.14</v>
      </c>
      <c r="FM11" s="1286">
        <v>-50.02</v>
      </c>
      <c r="FN11" s="1286">
        <v>23.13</v>
      </c>
      <c r="FO11" s="1286">
        <v>-277.19</v>
      </c>
      <c r="FP11" s="1286">
        <v>-386</v>
      </c>
      <c r="FQ11" s="1248"/>
      <c r="FR11" s="1248"/>
      <c r="FS11" s="1291"/>
      <c r="FT11" s="1286"/>
      <c r="FU11" s="1286"/>
      <c r="FV11" s="1286"/>
      <c r="FW11" s="1286"/>
      <c r="FX11" s="1286"/>
      <c r="FY11" s="1287"/>
      <c r="FZ11" s="1248">
        <v>515.08000000000004</v>
      </c>
      <c r="GA11" s="1248">
        <v>1156.54</v>
      </c>
      <c r="GB11" s="1248"/>
      <c r="GC11" s="1286"/>
      <c r="GD11" s="1286">
        <v>121.74</v>
      </c>
      <c r="GE11" s="1286">
        <v>1127.22</v>
      </c>
      <c r="GF11" s="1286"/>
      <c r="GG11" s="1286"/>
      <c r="GH11" s="1286"/>
      <c r="GI11" s="1248">
        <v>208.92</v>
      </c>
      <c r="GJ11" s="1248">
        <v>132.85</v>
      </c>
      <c r="GK11" s="1248">
        <v>-38.1</v>
      </c>
      <c r="GL11" s="1286">
        <v>-36.57</v>
      </c>
      <c r="GM11" s="1286">
        <v>-64.12</v>
      </c>
      <c r="GN11" s="1286">
        <v>-48</v>
      </c>
      <c r="GO11" s="1286">
        <v>-7.57</v>
      </c>
      <c r="GP11" s="1286">
        <v>-79.290000000000006</v>
      </c>
      <c r="GQ11" s="1288">
        <v>135.41</v>
      </c>
      <c r="GR11" s="1248"/>
      <c r="GS11" s="1248"/>
      <c r="GT11" s="1248"/>
      <c r="GU11" s="1286"/>
      <c r="GV11" s="1286"/>
      <c r="GW11" s="1286"/>
      <c r="GX11" s="1286"/>
      <c r="GY11" s="1286"/>
      <c r="GZ11" s="1286">
        <v>-31.04</v>
      </c>
      <c r="HA11" s="1248"/>
      <c r="HB11" s="1248"/>
      <c r="HC11" s="1248"/>
      <c r="HD11" s="1286"/>
      <c r="HE11" s="1286"/>
      <c r="HF11" s="1286"/>
      <c r="HG11" s="1286">
        <v>1455.91</v>
      </c>
      <c r="HH11" s="1286">
        <v>1651.35</v>
      </c>
      <c r="HI11" s="1288">
        <v>1785.51</v>
      </c>
      <c r="HJ11" s="1248">
        <v>12219.9486</v>
      </c>
      <c r="HK11" s="1248">
        <v>10369.4072</v>
      </c>
      <c r="HL11" s="1248">
        <v>5183.1014999999998</v>
      </c>
      <c r="HM11" s="1248">
        <v>1331.3296</v>
      </c>
      <c r="HN11" s="1248">
        <v>-1756.7698</v>
      </c>
      <c r="HO11" s="1248">
        <v>-78.336399999999912</v>
      </c>
      <c r="HP11" s="1248">
        <v>1616.8965000000001</v>
      </c>
      <c r="HQ11" s="1248">
        <v>-529.06999999999971</v>
      </c>
      <c r="HR11" s="1286">
        <v>-814.72000000000048</v>
      </c>
    </row>
    <row r="12" spans="1:226" ht="21" customHeight="1" x14ac:dyDescent="0.2">
      <c r="A12" s="1290" t="s">
        <v>379</v>
      </c>
      <c r="B12" s="1248"/>
      <c r="C12" s="1248"/>
      <c r="D12" s="1248">
        <v>0</v>
      </c>
      <c r="E12" s="1286">
        <v>0</v>
      </c>
      <c r="F12" s="1286">
        <v>0.32</v>
      </c>
      <c r="G12" s="1286"/>
      <c r="H12" s="1286"/>
      <c r="I12" s="1286"/>
      <c r="J12" s="1287"/>
      <c r="K12" s="1248"/>
      <c r="L12" s="1248"/>
      <c r="M12" s="1248">
        <v>2.38</v>
      </c>
      <c r="N12" s="1286">
        <v>4.79</v>
      </c>
      <c r="O12" s="1286">
        <v>0</v>
      </c>
      <c r="P12" s="1286">
        <v>0</v>
      </c>
      <c r="Q12" s="1286">
        <v>0</v>
      </c>
      <c r="R12" s="1286">
        <v>0</v>
      </c>
      <c r="S12" s="1287">
        <v>0</v>
      </c>
      <c r="T12" s="1248">
        <v>6.67</v>
      </c>
      <c r="U12" s="1248">
        <v>6.65</v>
      </c>
      <c r="V12" s="1248">
        <v>10.42</v>
      </c>
      <c r="W12" s="1286">
        <f>0.7+35.32</f>
        <v>36.020000000000003</v>
      </c>
      <c r="X12" s="1286">
        <f>0.77+7.77</f>
        <v>8.5399999999999991</v>
      </c>
      <c r="Y12" s="1286">
        <v>24.77</v>
      </c>
      <c r="Z12" s="1286">
        <v>146.06</v>
      </c>
      <c r="AA12" s="1286">
        <v>112.74</v>
      </c>
      <c r="AB12" s="1286">
        <v>150</v>
      </c>
      <c r="AC12" s="1248"/>
      <c r="AD12" s="1248"/>
      <c r="AE12" s="1248">
        <v>0</v>
      </c>
      <c r="AF12" s="1286">
        <v>0</v>
      </c>
      <c r="AG12" s="1286"/>
      <c r="AH12" s="1286"/>
      <c r="AI12" s="1286"/>
      <c r="AJ12" s="1286"/>
      <c r="AK12" s="1287"/>
      <c r="AL12" s="1248">
        <v>259.22000000000003</v>
      </c>
      <c r="AM12" s="1248">
        <v>184.31</v>
      </c>
      <c r="AN12" s="1248">
        <v>93.64</v>
      </c>
      <c r="AO12" s="1286"/>
      <c r="AP12" s="1286">
        <v>0</v>
      </c>
      <c r="AQ12" s="1286">
        <v>0</v>
      </c>
      <c r="AR12" s="1286">
        <v>91.12</v>
      </c>
      <c r="AS12" s="1286"/>
      <c r="AT12" s="1288"/>
      <c r="AU12" s="1248"/>
      <c r="AV12" s="1248"/>
      <c r="AW12" s="1248">
        <v>0</v>
      </c>
      <c r="AX12" s="1286">
        <v>0</v>
      </c>
      <c r="AY12" s="1286">
        <v>0</v>
      </c>
      <c r="AZ12" s="1286">
        <v>0</v>
      </c>
      <c r="BA12" s="1286">
        <v>0</v>
      </c>
      <c r="BB12" s="1286">
        <v>0</v>
      </c>
      <c r="BC12" s="1287">
        <v>0</v>
      </c>
      <c r="BD12" s="1248">
        <v>12.78</v>
      </c>
      <c r="BE12" s="1248">
        <v>10.85</v>
      </c>
      <c r="BF12" s="1248">
        <v>5.5653300000000003</v>
      </c>
      <c r="BG12" s="1286">
        <v>1.41435</v>
      </c>
      <c r="BH12" s="1286">
        <v>7.56</v>
      </c>
      <c r="BI12" s="1286"/>
      <c r="BJ12" s="1286"/>
      <c r="BK12" s="1286"/>
      <c r="BL12" s="1288">
        <v>-0.1</v>
      </c>
      <c r="BM12" s="1248">
        <v>353.21</v>
      </c>
      <c r="BN12" s="1248">
        <v>352.67</v>
      </c>
      <c r="BO12" s="1248">
        <v>141.16771399999999</v>
      </c>
      <c r="BP12" s="1286">
        <v>0</v>
      </c>
      <c r="BQ12" s="1286"/>
      <c r="BR12" s="1286">
        <v>0</v>
      </c>
      <c r="BS12" s="1286">
        <v>2.35</v>
      </c>
      <c r="BT12" s="1286">
        <v>56.79</v>
      </c>
      <c r="BU12" s="1288"/>
      <c r="BV12" s="1248">
        <v>24.05</v>
      </c>
      <c r="BW12" s="1248">
        <v>27.55</v>
      </c>
      <c r="BX12" s="1248">
        <v>26.30443</v>
      </c>
      <c r="BY12" s="1286">
        <v>0</v>
      </c>
      <c r="BZ12" s="1286"/>
      <c r="CA12" s="1286">
        <v>0</v>
      </c>
      <c r="CB12" s="1286">
        <v>0</v>
      </c>
      <c r="CC12" s="1286">
        <v>0</v>
      </c>
      <c r="CD12" s="1286"/>
      <c r="CE12" s="1248"/>
      <c r="CF12" s="1248"/>
      <c r="CG12" s="1248"/>
      <c r="CH12" s="1286">
        <v>0</v>
      </c>
      <c r="CI12" s="1286"/>
      <c r="CJ12" s="1286"/>
      <c r="CK12" s="1286"/>
      <c r="CL12" s="1286"/>
      <c r="CM12" s="1288"/>
      <c r="CN12" s="1248">
        <v>0.04</v>
      </c>
      <c r="CO12" s="1248">
        <v>0.04</v>
      </c>
      <c r="CP12" s="1248">
        <v>1055.1626100000001</v>
      </c>
      <c r="CQ12" s="1286">
        <v>3.2000000000000001E-2</v>
      </c>
      <c r="CR12" s="1286">
        <v>1301.8</v>
      </c>
      <c r="CS12" s="1286">
        <v>2107.9899999999998</v>
      </c>
      <c r="CT12" s="1286">
        <v>1856.34</v>
      </c>
      <c r="CU12" s="1286">
        <v>0</v>
      </c>
      <c r="CV12" s="1288">
        <v>0</v>
      </c>
      <c r="CW12" s="1248">
        <v>990.67</v>
      </c>
      <c r="CX12" s="1248">
        <v>46.03</v>
      </c>
      <c r="CY12" s="1248"/>
      <c r="CZ12" s="1286">
        <v>2852.98882</v>
      </c>
      <c r="DA12" s="1286">
        <v>484.28</v>
      </c>
      <c r="DB12" s="1286">
        <v>903.55</v>
      </c>
      <c r="DC12" s="1286">
        <v>53.54</v>
      </c>
      <c r="DD12" s="1286">
        <v>28.57</v>
      </c>
      <c r="DE12" s="1288">
        <v>224.58</v>
      </c>
      <c r="DF12" s="1248">
        <v>8.1799999999999998E-2</v>
      </c>
      <c r="DG12" s="1248">
        <v>105.941</v>
      </c>
      <c r="DH12" s="1248">
        <v>104.3801</v>
      </c>
      <c r="DI12" s="1286">
        <v>111.03449999999999</v>
      </c>
      <c r="DJ12" s="1286">
        <v>68.611400000000003</v>
      </c>
      <c r="DK12" s="1286">
        <v>125.52760000000001</v>
      </c>
      <c r="DL12" s="1286">
        <v>128.25030000000001</v>
      </c>
      <c r="DM12" s="1286">
        <v>1284.26</v>
      </c>
      <c r="DN12" s="1288">
        <v>694.42</v>
      </c>
      <c r="DO12" s="1248"/>
      <c r="DP12" s="1248"/>
      <c r="DQ12" s="1248">
        <v>0</v>
      </c>
      <c r="DR12" s="1286">
        <v>0</v>
      </c>
      <c r="DS12" s="1248"/>
      <c r="DT12" s="1248"/>
      <c r="DU12" s="1248"/>
      <c r="DV12" s="1248"/>
      <c r="DW12" s="1287"/>
      <c r="DX12" s="1248"/>
      <c r="DY12" s="1248"/>
      <c r="DZ12" s="1248"/>
      <c r="EA12" s="1248"/>
      <c r="EB12" s="1286"/>
      <c r="EC12" s="1286"/>
      <c r="ED12" s="1286"/>
      <c r="EE12" s="1286"/>
      <c r="EF12" s="1287"/>
      <c r="EG12" s="1248">
        <v>3.41</v>
      </c>
      <c r="EH12" s="1248">
        <v>3.83</v>
      </c>
      <c r="EI12" s="1248">
        <v>55.59</v>
      </c>
      <c r="EJ12" s="1286">
        <v>48.81</v>
      </c>
      <c r="EK12" s="1286">
        <v>54.29</v>
      </c>
      <c r="EL12" s="1286">
        <v>246.7</v>
      </c>
      <c r="EM12" s="1286">
        <v>170.04</v>
      </c>
      <c r="EN12" s="1286">
        <v>1264.6099999999999</v>
      </c>
      <c r="EO12" s="1287">
        <v>401.51</v>
      </c>
      <c r="EP12" s="1248"/>
      <c r="EQ12" s="1248"/>
      <c r="ER12" s="1248">
        <v>0</v>
      </c>
      <c r="ES12" s="1286">
        <v>0</v>
      </c>
      <c r="ET12" s="1286"/>
      <c r="EU12" s="1286"/>
      <c r="EV12" s="1286"/>
      <c r="EW12" s="1286"/>
      <c r="EX12" s="1287"/>
      <c r="EY12" s="1248"/>
      <c r="EZ12" s="1248"/>
      <c r="FA12" s="1248"/>
      <c r="FB12" s="1286"/>
      <c r="FC12" s="1286"/>
      <c r="FD12" s="1286">
        <v>0</v>
      </c>
      <c r="FE12" s="1286">
        <v>0</v>
      </c>
      <c r="FF12" s="1286">
        <v>0</v>
      </c>
      <c r="FG12" s="1286">
        <v>14.96</v>
      </c>
      <c r="FH12" s="1248"/>
      <c r="FI12" s="1248"/>
      <c r="FJ12" s="1248">
        <v>63.210830000000001</v>
      </c>
      <c r="FK12" s="1286">
        <v>-74.030330000000006</v>
      </c>
      <c r="FL12" s="1286"/>
      <c r="FM12" s="1286"/>
      <c r="FN12" s="1286"/>
      <c r="FO12" s="1286"/>
      <c r="FP12" s="1287"/>
      <c r="FQ12" s="1248">
        <v>6.24</v>
      </c>
      <c r="FR12" s="1248">
        <v>8.0299999999999994</v>
      </c>
      <c r="FS12" s="1248">
        <v>7.98</v>
      </c>
      <c r="FT12" s="1286">
        <v>3.63</v>
      </c>
      <c r="FU12" s="1286">
        <v>10.66</v>
      </c>
      <c r="FV12" s="1286">
        <v>15.63</v>
      </c>
      <c r="FW12" s="1286">
        <v>155.88999999999999</v>
      </c>
      <c r="FX12" s="1286">
        <v>1.18</v>
      </c>
      <c r="FY12" s="1287">
        <v>5</v>
      </c>
      <c r="FZ12" s="1248">
        <v>735.52</v>
      </c>
      <c r="GA12" s="1248">
        <v>746.11</v>
      </c>
      <c r="GB12" s="1248">
        <v>793.04956000000004</v>
      </c>
      <c r="GC12" s="1286">
        <v>821.40761999999995</v>
      </c>
      <c r="GD12" s="1286">
        <v>1131.9000000000001</v>
      </c>
      <c r="GE12" s="1286">
        <v>1354.14</v>
      </c>
      <c r="GF12" s="1286">
        <v>679.29</v>
      </c>
      <c r="GG12" s="1286">
        <v>630.66999999999996</v>
      </c>
      <c r="GH12" s="1286">
        <v>535.82000000000005</v>
      </c>
      <c r="GI12" s="1248">
        <v>0.05</v>
      </c>
      <c r="GJ12" s="1248">
        <v>4.2</v>
      </c>
      <c r="GK12" s="1248">
        <v>34.43</v>
      </c>
      <c r="GL12" s="1286">
        <v>62.55</v>
      </c>
      <c r="GM12" s="1286">
        <v>27.57</v>
      </c>
      <c r="GN12" s="1286">
        <v>69.510000000000005</v>
      </c>
      <c r="GO12" s="1286">
        <v>7.87</v>
      </c>
      <c r="GP12" s="1286">
        <v>61.23</v>
      </c>
      <c r="GQ12" s="1288">
        <v>0.09</v>
      </c>
      <c r="GR12" s="1248">
        <v>11.21</v>
      </c>
      <c r="GS12" s="1248">
        <v>6.33</v>
      </c>
      <c r="GT12" s="1248">
        <v>0.97758</v>
      </c>
      <c r="GU12" s="1286">
        <v>11.055400000000001</v>
      </c>
      <c r="GV12" s="1286">
        <v>0.52</v>
      </c>
      <c r="GW12" s="1286">
        <v>0.36</v>
      </c>
      <c r="GX12" s="1286">
        <v>14.04</v>
      </c>
      <c r="GY12" s="1286">
        <v>1.69</v>
      </c>
      <c r="GZ12" s="1288">
        <v>0.15</v>
      </c>
      <c r="HA12" s="1248"/>
      <c r="HB12" s="1248"/>
      <c r="HC12" s="1248">
        <v>0</v>
      </c>
      <c r="HD12" s="1286">
        <v>0</v>
      </c>
      <c r="HE12" s="1286">
        <v>147.34</v>
      </c>
      <c r="HF12" s="1286"/>
      <c r="HG12" s="1286">
        <v>0.01</v>
      </c>
      <c r="HH12" s="1286">
        <v>0.02</v>
      </c>
      <c r="HI12" s="1288"/>
      <c r="HJ12" s="1248">
        <v>2403.1518000000001</v>
      </c>
      <c r="HK12" s="1248">
        <v>1502.5409999999999</v>
      </c>
      <c r="HL12" s="1248">
        <v>2394.2581540000001</v>
      </c>
      <c r="HM12" s="1248">
        <v>3879.7023600000007</v>
      </c>
      <c r="HN12" s="1248">
        <v>3243.3914000000004</v>
      </c>
      <c r="HO12" s="1248">
        <v>4848.1776</v>
      </c>
      <c r="HP12" s="1248">
        <v>3304.8002999999999</v>
      </c>
      <c r="HQ12" s="1248">
        <v>3441.7599999999998</v>
      </c>
      <c r="HR12" s="1286">
        <v>2026.43</v>
      </c>
    </row>
    <row r="13" spans="1:226" s="1294" customFormat="1" ht="21" customHeight="1" x14ac:dyDescent="0.2">
      <c r="A13" s="1285" t="s">
        <v>381</v>
      </c>
      <c r="B13" s="1252">
        <v>63738.950000000004</v>
      </c>
      <c r="C13" s="1252">
        <v>62424.22</v>
      </c>
      <c r="D13" s="1252">
        <v>49946.249999999993</v>
      </c>
      <c r="E13" s="1292">
        <f>E5+E7+E8+E9+E10+E11+E12</f>
        <v>48406.61</v>
      </c>
      <c r="F13" s="1292">
        <v>43313.540000000008</v>
      </c>
      <c r="G13" s="1292">
        <v>40688.410000000003</v>
      </c>
      <c r="H13" s="1292">
        <v>38170.78</v>
      </c>
      <c r="I13" s="1292">
        <v>31549.200000000001</v>
      </c>
      <c r="J13" s="1292">
        <v>28772</v>
      </c>
      <c r="K13" s="1252">
        <f>K5+K7+K8+K9+K10+K11+K12</f>
        <v>764.97</v>
      </c>
      <c r="L13" s="1252">
        <v>762.93000000000006</v>
      </c>
      <c r="M13" s="1252">
        <v>934.58647999999994</v>
      </c>
      <c r="N13" s="1292">
        <f>N5+N7+N8+N9+N10+N11+N12</f>
        <v>1456.3147100000001</v>
      </c>
      <c r="O13" s="1292">
        <f>O5+O7+O8+O9+O10+O11+O12</f>
        <v>847.7600000000001</v>
      </c>
      <c r="P13" s="1292">
        <v>1088.3400000000001</v>
      </c>
      <c r="Q13" s="1292">
        <v>1102.4899999999998</v>
      </c>
      <c r="R13" s="1292">
        <v>935</v>
      </c>
      <c r="S13" s="1292">
        <v>606.14</v>
      </c>
      <c r="T13" s="1252">
        <f>T5+T7+T8+T9+T10+T11+T12</f>
        <v>9935.0299999999988</v>
      </c>
      <c r="U13" s="1252">
        <v>19178.72</v>
      </c>
      <c r="V13" s="1252">
        <v>4278.1755000000003</v>
      </c>
      <c r="W13" s="1292">
        <f>W5+W7+W8+W9+W10+W11+W12</f>
        <v>6053.8147399999998</v>
      </c>
      <c r="X13" s="1292">
        <f>X5+X7+X8+X9+X10+X11+X12</f>
        <v>10841.250000000002</v>
      </c>
      <c r="Y13" s="1292">
        <v>15100.380000000001</v>
      </c>
      <c r="Z13" s="1292">
        <v>17076.460000000003</v>
      </c>
      <c r="AA13" s="1292">
        <v>14761.140000000001</v>
      </c>
      <c r="AB13" s="1292">
        <v>11365</v>
      </c>
      <c r="AC13" s="1252">
        <f>AC5+AC7+AC8+AC9+AC10+AC11+AC12</f>
        <v>33733.310000000005</v>
      </c>
      <c r="AD13" s="1252">
        <v>30366.260000000002</v>
      </c>
      <c r="AE13" s="1252">
        <v>12162.961219999999</v>
      </c>
      <c r="AF13" s="1292">
        <f>AF5+AF7+AF8+AF9+AF10+AF11+AF12</f>
        <v>14731.346579999999</v>
      </c>
      <c r="AG13" s="1292">
        <f>AG5+AG7+AG8+AG9+AG10+AG11+AG12</f>
        <v>8296.2900000000009</v>
      </c>
      <c r="AH13" s="1292">
        <v>17324.350000000002</v>
      </c>
      <c r="AI13" s="1292">
        <v>9045.75</v>
      </c>
      <c r="AJ13" s="1292">
        <v>6538.9696600000007</v>
      </c>
      <c r="AK13" s="1292">
        <v>6631</v>
      </c>
      <c r="AL13" s="1252">
        <f>AL5+AL7+AL8+AL9+AL10+AL11+AL12</f>
        <v>117929.64</v>
      </c>
      <c r="AM13" s="1252">
        <v>113986</v>
      </c>
      <c r="AN13" s="1252">
        <v>106729.04573999999</v>
      </c>
      <c r="AO13" s="1292">
        <f>AO5+AO7+AO8+AO9+AO10+AO11+AO12</f>
        <v>114175.87385999999</v>
      </c>
      <c r="AP13" s="1292">
        <f>AP5+AP7+AP8+AP9+AP10+AP11+AP12</f>
        <v>101436.74</v>
      </c>
      <c r="AQ13" s="1292">
        <v>113856.63</v>
      </c>
      <c r="AR13" s="1292">
        <v>112428.15</v>
      </c>
      <c r="AS13" s="1292">
        <v>131740.52000000002</v>
      </c>
      <c r="AT13" s="1293">
        <v>151061.71</v>
      </c>
      <c r="AU13" s="1252">
        <f>AU5+AU7+AU8+AU9+AU10+AU11+AU12</f>
        <v>460.0100000000001</v>
      </c>
      <c r="AV13" s="1252">
        <v>-4297.4000000000005</v>
      </c>
      <c r="AW13" s="1252">
        <v>-3825.6852225000002</v>
      </c>
      <c r="AX13" s="1292">
        <f>AX5+AX7+AX8+AX9+AX10+AX11+AX12</f>
        <v>2426.8885599999999</v>
      </c>
      <c r="AY13" s="1292">
        <f>AY5+AY7+AY8+AY9+AY10+AY11+AY12</f>
        <v>17491.09</v>
      </c>
      <c r="AZ13" s="1292">
        <v>21879.989999999998</v>
      </c>
      <c r="BA13" s="1292">
        <v>11896.81</v>
      </c>
      <c r="BB13" s="1292">
        <v>5796.98</v>
      </c>
      <c r="BC13" s="1292">
        <v>6394.6</v>
      </c>
      <c r="BD13" s="1252">
        <f>BD5+BD7+BD8+BD9+BD10+BD11+BD12</f>
        <v>16981.71</v>
      </c>
      <c r="BE13" s="1252">
        <v>12908.250000000002</v>
      </c>
      <c r="BF13" s="1252">
        <v>14078.00648</v>
      </c>
      <c r="BG13" s="1292">
        <f>BG5+BG7+BG8+BG9+BG10+BG11+BG12</f>
        <v>11701.139819999999</v>
      </c>
      <c r="BH13" s="1292">
        <f>BH5+BH7+BH8+BH9+BH10+BH11+BH12</f>
        <v>17916.570000000003</v>
      </c>
      <c r="BI13" s="1292">
        <v>22206.16</v>
      </c>
      <c r="BJ13" s="1292">
        <v>25541.899999999998</v>
      </c>
      <c r="BK13" s="1292">
        <v>28989.91</v>
      </c>
      <c r="BL13" s="1293">
        <v>27051.750000000004</v>
      </c>
      <c r="BM13" s="1252">
        <f>BM5+BM7+BM8+BM9+BM10+BM11+BM12</f>
        <v>5083.18</v>
      </c>
      <c r="BN13" s="1252">
        <v>7661.1100000000006</v>
      </c>
      <c r="BO13" s="1252">
        <v>6267.1866152000002</v>
      </c>
      <c r="BP13" s="1292">
        <f>BP5+BP7+BP8+BP9+BP10+BP11+BP12</f>
        <v>8228.6256607999985</v>
      </c>
      <c r="BQ13" s="1292">
        <v>8105.1799999999994</v>
      </c>
      <c r="BR13" s="1292">
        <v>7584.25</v>
      </c>
      <c r="BS13" s="1292">
        <v>8644.590000000002</v>
      </c>
      <c r="BT13" s="1292">
        <v>3081.6200000000003</v>
      </c>
      <c r="BU13" s="1293">
        <v>3118.56</v>
      </c>
      <c r="BV13" s="1252">
        <f>BV5+BV7+BV8+BV9+BV10+BV11+BV12</f>
        <v>11081.989999999998</v>
      </c>
      <c r="BW13" s="1252">
        <v>12264.06</v>
      </c>
      <c r="BX13" s="1252">
        <v>13488.740909999999</v>
      </c>
      <c r="BY13" s="1292">
        <f>BY5+BY7+BY8+BY9+BY10+BY11+BY12</f>
        <v>20183.34475</v>
      </c>
      <c r="BZ13" s="1292">
        <f>BZ5+BZ7+BZ8+BZ9+BZ10+BZ11+BZ12</f>
        <v>17199.919999999998</v>
      </c>
      <c r="CA13" s="1292">
        <v>18184.13</v>
      </c>
      <c r="CB13" s="1292">
        <v>25650.080000000002</v>
      </c>
      <c r="CC13" s="1292">
        <v>16107.309999999998</v>
      </c>
      <c r="CD13" s="1292">
        <v>20882.449999999997</v>
      </c>
      <c r="CE13" s="1252">
        <f>CE5+CE7+CE8+CE9+CE10+CE11+CE12</f>
        <v>2796.4700000000003</v>
      </c>
      <c r="CF13" s="1252">
        <v>6811.91</v>
      </c>
      <c r="CG13" s="1252">
        <v>3119.6088184999999</v>
      </c>
      <c r="CH13" s="1292">
        <f>CH5+CH7+CH8+CH9+CH10+CH11+CH12</f>
        <v>2428.2695162999999</v>
      </c>
      <c r="CI13" s="1292">
        <f>CI5+CI7+CI8+CI9+CI10+CI11+CI12</f>
        <v>2466.27</v>
      </c>
      <c r="CJ13" s="1292">
        <v>15880.119999999999</v>
      </c>
      <c r="CK13" s="1292">
        <v>13241.2</v>
      </c>
      <c r="CL13" s="1292">
        <v>5820.4</v>
      </c>
      <c r="CM13" s="1293">
        <v>2357.3200000000002</v>
      </c>
      <c r="CN13" s="1252">
        <f>CN5+CN7+CN8+CN9+CN10+CN11+CN12</f>
        <v>87947.709999999992</v>
      </c>
      <c r="CO13" s="1252">
        <v>87178.64</v>
      </c>
      <c r="CP13" s="1252">
        <v>89763.061990000002</v>
      </c>
      <c r="CQ13" s="1292">
        <f>CQ5+CQ7+CQ8+CQ9+CQ10+CQ11+CQ12</f>
        <v>101319.96583000002</v>
      </c>
      <c r="CR13" s="1292">
        <f>CR5+CR7+CR8+CR9+CR10+CR11+CR12</f>
        <v>129548.07</v>
      </c>
      <c r="CS13" s="1292">
        <v>163637.28</v>
      </c>
      <c r="CT13" s="1292">
        <v>164776.42000000001</v>
      </c>
      <c r="CU13" s="1292">
        <v>163846.59999999998</v>
      </c>
      <c r="CV13" s="1293">
        <v>179871.84</v>
      </c>
      <c r="CW13" s="1252">
        <f>CW5+CW7+CW8+CW9+CW10+CW11+CW12</f>
        <v>166157.53000000003</v>
      </c>
      <c r="CX13" s="1252">
        <v>167210.88</v>
      </c>
      <c r="CY13" s="1252">
        <v>180721.46556000001</v>
      </c>
      <c r="CZ13" s="1292">
        <f>CZ5+CZ7+CZ8+CZ9+CZ10+CZ11+CZ12</f>
        <v>182476.91993999999</v>
      </c>
      <c r="DA13" s="1292">
        <f>DA5+DA7+DA8+DA9+DA10+DA11+DA12</f>
        <v>183360.19</v>
      </c>
      <c r="DB13" s="1292">
        <v>172789.36999999997</v>
      </c>
      <c r="DC13" s="1292">
        <v>264868.73</v>
      </c>
      <c r="DD13" s="1292">
        <v>275382.49</v>
      </c>
      <c r="DE13" s="1293">
        <v>317384.65999999997</v>
      </c>
      <c r="DF13" s="1252">
        <f>DF5+DF7+DF8+DF9+DF10+DF11+DF12</f>
        <v>7393.6954999999998</v>
      </c>
      <c r="DG13" s="1252">
        <v>5494.9387999999999</v>
      </c>
      <c r="DH13" s="1252">
        <v>6170.3359412000009</v>
      </c>
      <c r="DI13" s="1292">
        <f>DI5+DI7+DI8+DI9+DI10+DI11+DI12</f>
        <v>11106.5987862</v>
      </c>
      <c r="DJ13" s="1292">
        <f>DJ5+DJ7+DJ8+DJ9+DJ10+DJ11+DJ12</f>
        <v>11052.8398</v>
      </c>
      <c r="DK13" s="1292">
        <v>19308.698200000003</v>
      </c>
      <c r="DL13" s="1292">
        <v>13926.540500000001</v>
      </c>
      <c r="DM13" s="1292">
        <v>21158.46</v>
      </c>
      <c r="DN13" s="1293">
        <v>21612.629999999994</v>
      </c>
      <c r="DO13" s="1252">
        <f>DO5+DO7+DO8+DO9+DO10+DO11+DO12</f>
        <v>27383.86</v>
      </c>
      <c r="DP13" s="1252">
        <v>25164.199999999997</v>
      </c>
      <c r="DQ13" s="1252">
        <v>27468.0563</v>
      </c>
      <c r="DR13" s="1292">
        <f>DR5+DR7+DR8+DR9+DR10+DR11+DR12</f>
        <v>32817.949079999999</v>
      </c>
      <c r="DS13" s="1252">
        <f>DS5+DS7+DS8+DS9+DS10+DS11+DS12</f>
        <v>44865</v>
      </c>
      <c r="DT13" s="1252">
        <v>55464.81</v>
      </c>
      <c r="DU13" s="1252">
        <v>66846.28</v>
      </c>
      <c r="DV13" s="1252">
        <v>75070.02</v>
      </c>
      <c r="DW13" s="1292">
        <v>51869</v>
      </c>
      <c r="DX13" s="1252">
        <f>DX5+DX7+DX8+DX9+DX10+DX11+DX12</f>
        <v>166822.37999999998</v>
      </c>
      <c r="DY13" s="1252">
        <v>183558.78</v>
      </c>
      <c r="DZ13" s="1252">
        <v>252886.42</v>
      </c>
      <c r="EA13" s="1292">
        <f>EA5+EA7+EA8+EA9+EA10+EA11+EA12</f>
        <v>224855.95999999996</v>
      </c>
      <c r="EB13" s="1292">
        <f>EB5+EB7+EB8+EB9+EB10+EB11+EB12</f>
        <v>245981.33</v>
      </c>
      <c r="EC13" s="1292">
        <v>270390.40000000002</v>
      </c>
      <c r="ED13" s="1292">
        <v>272707.18</v>
      </c>
      <c r="EE13" s="1292">
        <v>291199.81000000006</v>
      </c>
      <c r="EF13" s="1292">
        <v>407664.7</v>
      </c>
      <c r="EG13" s="1252">
        <f>EG5+EG7+EG8+EG9+EG10+EG11+EG12</f>
        <v>53593.41</v>
      </c>
      <c r="EH13" s="1252">
        <v>55410.11</v>
      </c>
      <c r="EI13" s="1252">
        <v>55435.563770000001</v>
      </c>
      <c r="EJ13" s="1292">
        <f>EJ5+EJ7+EJ8+EJ9+EJ10+EJ11+EJ12</f>
        <v>86452.701159999997</v>
      </c>
      <c r="EK13" s="1292">
        <f>EK5+EK7+EK8+EK9+EK10+EK11+EK12</f>
        <v>61754.99</v>
      </c>
      <c r="EL13" s="1292">
        <v>66039.13</v>
      </c>
      <c r="EM13" s="1292">
        <v>67807.039999999994</v>
      </c>
      <c r="EN13" s="1292">
        <v>63478.840000000004</v>
      </c>
      <c r="EO13" s="1292">
        <v>60319.38</v>
      </c>
      <c r="EP13" s="1252">
        <f>EP5+EP7+EP8+EP9+EP10+EP11+EP12</f>
        <v>5024.68</v>
      </c>
      <c r="EQ13" s="1252">
        <v>5591.29</v>
      </c>
      <c r="ER13" s="1252">
        <v>6213.7944899999993</v>
      </c>
      <c r="ES13" s="1292">
        <f>ES5+ES7+ES8+ES9+ES10+ES11+ES12</f>
        <v>7137.8451500000001</v>
      </c>
      <c r="ET13" s="1292">
        <f>ET5+ET7+ET8+ET9+ET10+ET11+ET12</f>
        <v>19988.629999999997</v>
      </c>
      <c r="EU13" s="1292">
        <v>23872.590000000004</v>
      </c>
      <c r="EV13" s="1292">
        <v>16718.63</v>
      </c>
      <c r="EW13" s="1292">
        <v>18795.530000000002</v>
      </c>
      <c r="EX13" s="1292">
        <v>17476</v>
      </c>
      <c r="EY13" s="1252">
        <f>EY5+EY7+EY8+EY9+EY10+EY11+EY12</f>
        <v>2436.4500000000003</v>
      </c>
      <c r="EZ13" s="1252">
        <v>13274.75</v>
      </c>
      <c r="FA13" s="1252">
        <v>22202.087770000002</v>
      </c>
      <c r="FB13" s="1292">
        <f>FB5+FB7+FB8+FB9+FB10+FB11+FB12</f>
        <v>28369.19123</v>
      </c>
      <c r="FC13" s="1292">
        <f>FC5+FC7+FC8+FC9+FC10+FC11+FC12</f>
        <v>41315.909999999996</v>
      </c>
      <c r="FD13" s="1292">
        <v>37172.119999999995</v>
      </c>
      <c r="FE13" s="1292">
        <v>25691.63</v>
      </c>
      <c r="FF13" s="1292">
        <v>21275.56</v>
      </c>
      <c r="FG13" s="1292">
        <v>12213.63</v>
      </c>
      <c r="FH13" s="1252">
        <f>FH5+FH7+FH8+FH9+FH10+FH11+FH12</f>
        <v>48555.839999999997</v>
      </c>
      <c r="FI13" s="1252">
        <v>29892.960000000003</v>
      </c>
      <c r="FJ13" s="1252">
        <v>22176.10874</v>
      </c>
      <c r="FK13" s="1292">
        <f>FK5+FK7+FK8+FK9+FK10+FK11+FK12</f>
        <v>20629.399649999999</v>
      </c>
      <c r="FL13" s="1292">
        <f>FL5+FL7+FL8+FL9+FL10+FL11+FL12</f>
        <v>26415.760000000002</v>
      </c>
      <c r="FM13" s="1292">
        <v>26175.969999999998</v>
      </c>
      <c r="FN13" s="1292">
        <v>33093.15</v>
      </c>
      <c r="FO13" s="1292">
        <v>33507.769999999997</v>
      </c>
      <c r="FP13" s="1292">
        <v>28497</v>
      </c>
      <c r="FQ13" s="1252">
        <f>FQ5+FQ7+FQ8+FQ9+FQ10+FQ11+FQ12</f>
        <v>3998.85</v>
      </c>
      <c r="FR13" s="1252">
        <v>3055.48</v>
      </c>
      <c r="FS13" s="1252">
        <v>1383.78</v>
      </c>
      <c r="FT13" s="1292">
        <f>FT5+FT7+FT8+FT9+FT10+FT11+FT12</f>
        <v>2871.47</v>
      </c>
      <c r="FU13" s="1292">
        <f>FU5+FU7+FU8+FU9+FU10+FU11+FU12</f>
        <v>2257.9899999999998</v>
      </c>
      <c r="FV13" s="1292">
        <v>2353.4300000000003</v>
      </c>
      <c r="FW13" s="1292">
        <v>2469.7400000000002</v>
      </c>
      <c r="FX13" s="1292">
        <v>2520.5299999999997</v>
      </c>
      <c r="FY13" s="1292">
        <v>2512</v>
      </c>
      <c r="FZ13" s="1252">
        <f>FZ5+FZ7+FZ8+FZ9+FZ10+FZ11+FZ12</f>
        <v>104915.68000000001</v>
      </c>
      <c r="GA13" s="1252">
        <v>98799.77</v>
      </c>
      <c r="GB13" s="1252">
        <v>99129.868279999995</v>
      </c>
      <c r="GC13" s="1292">
        <f>GC5+GC7+GC8+GC9+GC10+GC11+GC12</f>
        <v>106436.74392000001</v>
      </c>
      <c r="GD13" s="1292">
        <v>129278.56</v>
      </c>
      <c r="GE13" s="1292">
        <v>151769.78</v>
      </c>
      <c r="GF13" s="1292">
        <v>194614.42</v>
      </c>
      <c r="GG13" s="1292">
        <v>237355.34000000005</v>
      </c>
      <c r="GH13" s="1292">
        <v>272084.10000000003</v>
      </c>
      <c r="GI13" s="1252">
        <f>GI5+GI7+GI8+GI9+GI10+GI11+GI12</f>
        <v>9474.0300000000007</v>
      </c>
      <c r="GJ13" s="1252">
        <v>11530.880000000003</v>
      </c>
      <c r="GK13" s="1252">
        <v>7367.5511999999999</v>
      </c>
      <c r="GL13" s="1292">
        <f>GL5+GL7+GL8+GL9+GL10+GL11+GL12</f>
        <v>10086.788419999999</v>
      </c>
      <c r="GM13" s="1292">
        <f>GM5+GM7+GM8+GM9+GM10+GM11+GM12</f>
        <v>12996.710000000001</v>
      </c>
      <c r="GN13" s="1292">
        <v>12667.1</v>
      </c>
      <c r="GO13" s="1292">
        <v>11164.44</v>
      </c>
      <c r="GP13" s="1292">
        <v>11711.73</v>
      </c>
      <c r="GQ13" s="1293">
        <v>9710.4599999999991</v>
      </c>
      <c r="GR13" s="1252">
        <f>GR5+GR7+GR8+GR9+GR10+GR11+GR12</f>
        <v>5152.3599999999997</v>
      </c>
      <c r="GS13" s="1252">
        <v>6937.98</v>
      </c>
      <c r="GT13" s="1252">
        <v>5740.9937500000005</v>
      </c>
      <c r="GU13" s="1292">
        <f>GU5+GU7+GU8+GU9+GU10+GU11+GU12</f>
        <v>7408.0445999999993</v>
      </c>
      <c r="GV13" s="1292">
        <f>GV5+GV7+GV8+GV9+GV10+GV11+GV12</f>
        <v>10461.700000000001</v>
      </c>
      <c r="GW13" s="1292">
        <v>13464.550000000001</v>
      </c>
      <c r="GX13" s="1292">
        <v>13860.91</v>
      </c>
      <c r="GY13" s="1292">
        <v>21361.389999999996</v>
      </c>
      <c r="GZ13" s="1293">
        <v>30848.3</v>
      </c>
      <c r="HA13" s="1252">
        <f>HA5+HA7+HA8+HA9+HA10+HA11+HA12</f>
        <v>41738.14</v>
      </c>
      <c r="HB13" s="1252">
        <v>44196.04</v>
      </c>
      <c r="HC13" s="1252">
        <v>26504.33166</v>
      </c>
      <c r="HD13" s="1292">
        <f>HD5+HD7+HD8+HD9+HD10+HD11+HD12</f>
        <v>33321.039199999999</v>
      </c>
      <c r="HE13" s="1292">
        <f>HE5+HE7+HE8+HE9+HE10+HE11+HE12</f>
        <v>34090.269999999997</v>
      </c>
      <c r="HF13" s="1292">
        <v>25153.22</v>
      </c>
      <c r="HG13" s="1292">
        <v>24812.619999999995</v>
      </c>
      <c r="HH13" s="1292">
        <v>25753.279999999999</v>
      </c>
      <c r="HI13" s="1293">
        <v>72107.100000000006</v>
      </c>
      <c r="HJ13" s="1252">
        <v>993099.8755000002</v>
      </c>
      <c r="HK13" s="1252">
        <v>999362.75879999995</v>
      </c>
      <c r="HL13" s="1252">
        <v>1010342.2959924004</v>
      </c>
      <c r="HM13" s="1252">
        <v>1085082.8451632999</v>
      </c>
      <c r="HN13" s="1252">
        <v>1181282.5598000004</v>
      </c>
      <c r="HO13" s="1252">
        <v>1314051.2082000002</v>
      </c>
      <c r="HP13" s="1252">
        <v>1436155.9404999996</v>
      </c>
      <c r="HQ13" s="1252">
        <v>1507738.3996600001</v>
      </c>
      <c r="HR13" s="1293">
        <v>1742411.33</v>
      </c>
    </row>
    <row r="14" spans="1:226" ht="33" customHeight="1" x14ac:dyDescent="0.2">
      <c r="A14" s="1290" t="s">
        <v>421</v>
      </c>
      <c r="B14" s="1248">
        <v>744.68</v>
      </c>
      <c r="C14" s="1248">
        <v>2345.62</v>
      </c>
      <c r="D14" s="1248">
        <v>3300.1654100000001</v>
      </c>
      <c r="E14" s="1286">
        <v>19824.72</v>
      </c>
      <c r="F14" s="1286">
        <v>16025.619999999999</v>
      </c>
      <c r="G14" s="1286">
        <v>13918.03</v>
      </c>
      <c r="H14" s="1286">
        <v>3788.6</v>
      </c>
      <c r="I14" s="1286">
        <v>4535.6499999999996</v>
      </c>
      <c r="J14" s="1287">
        <v>3550</v>
      </c>
      <c r="K14" s="1248">
        <v>181.65</v>
      </c>
      <c r="L14" s="1248">
        <v>253.67</v>
      </c>
      <c r="M14" s="1248">
        <v>215.03308000000001</v>
      </c>
      <c r="N14" s="1286">
        <v>6902.1676100000004</v>
      </c>
      <c r="O14" s="1286">
        <v>5525.22</v>
      </c>
      <c r="P14" s="1286">
        <v>7054.93</v>
      </c>
      <c r="Q14" s="1286">
        <v>700.85</v>
      </c>
      <c r="R14" s="1286">
        <v>2455.0500000000002</v>
      </c>
      <c r="S14" s="1287">
        <v>802.97</v>
      </c>
      <c r="T14" s="1248">
        <v>175.07</v>
      </c>
      <c r="U14" s="1248">
        <v>281.32</v>
      </c>
      <c r="V14" s="1248">
        <v>531.25314000000003</v>
      </c>
      <c r="W14" s="1286">
        <v>627.53742</v>
      </c>
      <c r="X14" s="1286">
        <v>747</v>
      </c>
      <c r="Y14" s="1286">
        <v>753.67</v>
      </c>
      <c r="Z14" s="1286">
        <v>582.54999999999995</v>
      </c>
      <c r="AA14" s="1286">
        <v>573.70000000000005</v>
      </c>
      <c r="AB14" s="1286">
        <v>642</v>
      </c>
      <c r="AC14" s="1248">
        <v>1530.84</v>
      </c>
      <c r="AD14" s="1248">
        <v>2521.98</v>
      </c>
      <c r="AE14" s="1248">
        <v>1125.5455099999999</v>
      </c>
      <c r="AF14" s="1286">
        <v>8642.8794400000006</v>
      </c>
      <c r="AG14" s="1286">
        <v>11379.26</v>
      </c>
      <c r="AH14" s="1286">
        <v>10984.13</v>
      </c>
      <c r="AI14" s="1286">
        <v>6121.02</v>
      </c>
      <c r="AJ14" s="1286">
        <v>5639.7703700000002</v>
      </c>
      <c r="AK14" s="1287">
        <v>2339</v>
      </c>
      <c r="AL14" s="1248">
        <v>1016.44</v>
      </c>
      <c r="AM14" s="1248">
        <v>1692.81</v>
      </c>
      <c r="AN14" s="1248">
        <v>4087.4454099999998</v>
      </c>
      <c r="AO14" s="1286">
        <v>5452.4779799999997</v>
      </c>
      <c r="AP14" s="1286">
        <v>5030.59</v>
      </c>
      <c r="AQ14" s="1286">
        <v>4665.3</v>
      </c>
      <c r="AR14" s="1286">
        <v>3733.45</v>
      </c>
      <c r="AS14" s="1286">
        <v>4346.1499999999996</v>
      </c>
      <c r="AT14" s="1288">
        <v>3823.04</v>
      </c>
      <c r="AU14" s="1248">
        <v>224.23</v>
      </c>
      <c r="AV14" s="1248">
        <v>306.81</v>
      </c>
      <c r="AW14" s="1248">
        <v>436.75756999999999</v>
      </c>
      <c r="AX14" s="1286">
        <v>469.86142000000001</v>
      </c>
      <c r="AY14" s="1286">
        <v>24763.81</v>
      </c>
      <c r="AZ14" s="1286">
        <v>25865.62</v>
      </c>
      <c r="BA14" s="1286">
        <v>781.81</v>
      </c>
      <c r="BB14" s="1286">
        <v>650.34</v>
      </c>
      <c r="BC14" s="1287">
        <v>7835.05</v>
      </c>
      <c r="BD14" s="1248">
        <v>42.36</v>
      </c>
      <c r="BE14" s="1248">
        <v>161.33000000000001</v>
      </c>
      <c r="BF14" s="1248">
        <v>415.03557000000001</v>
      </c>
      <c r="BG14" s="1286">
        <v>470.71580999999998</v>
      </c>
      <c r="BH14" s="1286">
        <v>675.57</v>
      </c>
      <c r="BI14" s="1286">
        <v>871.63</v>
      </c>
      <c r="BJ14" s="1286">
        <v>450.68</v>
      </c>
      <c r="BK14" s="1286">
        <v>361.27</v>
      </c>
      <c r="BL14" s="1288">
        <v>575.22</v>
      </c>
      <c r="BM14" s="1248">
        <v>97.4</v>
      </c>
      <c r="BN14" s="1248">
        <v>308.33999999999997</v>
      </c>
      <c r="BO14" s="1248">
        <v>478.33434199999999</v>
      </c>
      <c r="BP14" s="1286">
        <v>472.13850810000002</v>
      </c>
      <c r="BQ14" s="1286">
        <v>16235.06</v>
      </c>
      <c r="BR14" s="1286">
        <v>20507.939999999999</v>
      </c>
      <c r="BS14" s="1286">
        <v>103.86</v>
      </c>
      <c r="BT14" s="1286">
        <v>68.040000000000006</v>
      </c>
      <c r="BU14" s="1288">
        <v>59.66</v>
      </c>
      <c r="BV14" s="1248">
        <v>256.10000000000002</v>
      </c>
      <c r="BW14" s="1248">
        <v>979.90000000000009</v>
      </c>
      <c r="BX14" s="1248">
        <v>322.08334000000002</v>
      </c>
      <c r="BY14" s="1286">
        <v>8578.3891800000001</v>
      </c>
      <c r="BZ14" s="1286">
        <f>362.23+177.7+7577.07</f>
        <v>8117</v>
      </c>
      <c r="CA14" s="1286">
        <v>442.47</v>
      </c>
      <c r="CB14" s="1286">
        <v>24.07</v>
      </c>
      <c r="CC14" s="1286">
        <v>22.61</v>
      </c>
      <c r="CD14" s="1286">
        <v>3426.04</v>
      </c>
      <c r="CE14" s="1248">
        <f>24.4+28.86</f>
        <v>53.26</v>
      </c>
      <c r="CF14" s="1248">
        <v>675.2</v>
      </c>
      <c r="CG14" s="1248">
        <v>219.6774278</v>
      </c>
      <c r="CH14" s="1286">
        <v>465.22941270000001</v>
      </c>
      <c r="CI14" s="1286">
        <f>392.92+159.62</f>
        <v>552.54</v>
      </c>
      <c r="CJ14" s="1286">
        <v>29068.89</v>
      </c>
      <c r="CK14" s="1286">
        <v>709.93000000000006</v>
      </c>
      <c r="CL14" s="1286">
        <v>278.76</v>
      </c>
      <c r="CM14" s="1288">
        <v>829.41000000000008</v>
      </c>
      <c r="CN14" s="1248">
        <v>1378.11</v>
      </c>
      <c r="CO14" s="1248">
        <v>2062.15</v>
      </c>
      <c r="CP14" s="1248">
        <v>2135.8604099999998</v>
      </c>
      <c r="CQ14" s="1286">
        <v>6801.7031500000003</v>
      </c>
      <c r="CR14" s="1286">
        <v>1254.1099999999999</v>
      </c>
      <c r="CS14" s="1286">
        <v>2780.59</v>
      </c>
      <c r="CT14" s="1286">
        <v>3342.93</v>
      </c>
      <c r="CU14" s="1286">
        <v>2942.99</v>
      </c>
      <c r="CV14" s="1288">
        <v>3193.45</v>
      </c>
      <c r="CW14" s="1248">
        <v>1141.3399999999999</v>
      </c>
      <c r="CX14" s="1248">
        <v>4536.93</v>
      </c>
      <c r="CY14" s="1248">
        <v>3125.7699400000001</v>
      </c>
      <c r="CZ14" s="1286">
        <v>3795.74476</v>
      </c>
      <c r="DA14" s="1286">
        <v>3876.09</v>
      </c>
      <c r="DB14" s="1286">
        <v>3772.64</v>
      </c>
      <c r="DC14" s="1286">
        <v>2853.78</v>
      </c>
      <c r="DD14" s="1286">
        <v>6115.49</v>
      </c>
      <c r="DE14" s="1288">
        <v>10243.1</v>
      </c>
      <c r="DF14" s="1248">
        <v>241.96780000000001</v>
      </c>
      <c r="DG14" s="1248">
        <v>614.09339999999997</v>
      </c>
      <c r="DH14" s="1248">
        <v>254.1087417</v>
      </c>
      <c r="DI14" s="1286">
        <v>621.93413929999997</v>
      </c>
      <c r="DJ14" s="1286">
        <v>1336.6495</v>
      </c>
      <c r="DK14" s="1286">
        <v>1499.3063</v>
      </c>
      <c r="DL14" s="1286">
        <v>1770.0835999999999</v>
      </c>
      <c r="DM14" s="1286">
        <v>1087.2</v>
      </c>
      <c r="DN14" s="1288">
        <v>1271.27</v>
      </c>
      <c r="DO14" s="1248">
        <v>79.14</v>
      </c>
      <c r="DP14" s="1248">
        <v>131.74</v>
      </c>
      <c r="DQ14" s="1248">
        <v>236.40472</v>
      </c>
      <c r="DR14" s="1286">
        <v>353.14873999999998</v>
      </c>
      <c r="DS14" s="1248">
        <v>782.2</v>
      </c>
      <c r="DT14" s="1248">
        <v>411.23</v>
      </c>
      <c r="DU14" s="1248">
        <v>610.32999999999993</v>
      </c>
      <c r="DV14" s="1248">
        <v>873.93000000000006</v>
      </c>
      <c r="DW14" s="1287">
        <v>514</v>
      </c>
      <c r="DX14" s="1248"/>
      <c r="DY14" s="1248">
        <v>112.88</v>
      </c>
      <c r="DZ14" s="1248">
        <v>0.12</v>
      </c>
      <c r="EA14" s="1248">
        <v>19.690000000000001</v>
      </c>
      <c r="EB14" s="1286">
        <v>39.770000000000003</v>
      </c>
      <c r="EC14" s="1286">
        <v>42.06</v>
      </c>
      <c r="ED14" s="1286">
        <v>45.03</v>
      </c>
      <c r="EE14" s="1286">
        <v>46.4</v>
      </c>
      <c r="EF14" s="1287">
        <v>50.33</v>
      </c>
      <c r="EG14" s="1248">
        <f>1341.65+300+19.39+300+14.07</f>
        <v>1975.1100000000001</v>
      </c>
      <c r="EH14" s="1248">
        <v>3245.09</v>
      </c>
      <c r="EI14" s="1248">
        <v>4153.7559600000004</v>
      </c>
      <c r="EJ14" s="1286">
        <v>9607.03478</v>
      </c>
      <c r="EK14" s="1286">
        <f>237.57-914.67</f>
        <v>-677.09999999999991</v>
      </c>
      <c r="EL14" s="1286">
        <v>2571.4700000000003</v>
      </c>
      <c r="EM14" s="1286">
        <v>1805.65</v>
      </c>
      <c r="EN14" s="1286">
        <v>1763.42</v>
      </c>
      <c r="EO14" s="1287">
        <v>4092.16</v>
      </c>
      <c r="EP14" s="1248">
        <v>60.91</v>
      </c>
      <c r="EQ14" s="1248">
        <v>348.61</v>
      </c>
      <c r="ER14" s="1248">
        <v>614.32923000000005</v>
      </c>
      <c r="ES14" s="1286">
        <v>750.75097000000005</v>
      </c>
      <c r="ET14" s="1286">
        <v>976.31</v>
      </c>
      <c r="EU14" s="1286">
        <v>1136.5899999999999</v>
      </c>
      <c r="EV14" s="1286">
        <v>3041.76</v>
      </c>
      <c r="EW14" s="1286">
        <v>956.18</v>
      </c>
      <c r="EX14" s="1287">
        <v>1240</v>
      </c>
      <c r="EY14" s="1248">
        <v>374.67</v>
      </c>
      <c r="EZ14" s="1248">
        <v>623.51</v>
      </c>
      <c r="FA14" s="1248">
        <v>689.04484000000002</v>
      </c>
      <c r="FB14" s="1286">
        <v>15661.01215</v>
      </c>
      <c r="FC14" s="1286">
        <f>9554.22+17444.36</f>
        <v>26998.58</v>
      </c>
      <c r="FD14" s="1286">
        <v>25268.83</v>
      </c>
      <c r="FE14" s="1286">
        <v>6138.04</v>
      </c>
      <c r="FF14" s="1286">
        <v>685.44</v>
      </c>
      <c r="FG14" s="1286">
        <v>1063.18</v>
      </c>
      <c r="FH14" s="1248">
        <v>956.13</v>
      </c>
      <c r="FI14" s="1248">
        <v>4708.92</v>
      </c>
      <c r="FJ14" s="1248">
        <v>3876.6102299999998</v>
      </c>
      <c r="FK14" s="1286">
        <v>12231.588180000001</v>
      </c>
      <c r="FL14" s="1286">
        <v>1871.82</v>
      </c>
      <c r="FM14" s="1286">
        <v>3461.39</v>
      </c>
      <c r="FN14" s="1286">
        <v>4210.2700000000004</v>
      </c>
      <c r="FO14" s="1286">
        <v>2724.22</v>
      </c>
      <c r="FP14" s="1287">
        <v>1353</v>
      </c>
      <c r="FQ14" s="1248">
        <v>298.06</v>
      </c>
      <c r="FR14" s="1248">
        <v>226.07</v>
      </c>
      <c r="FS14" s="1248">
        <v>242.11</v>
      </c>
      <c r="FT14" s="1286">
        <v>2732.79</v>
      </c>
      <c r="FU14" s="1286">
        <v>1085.6600000000001</v>
      </c>
      <c r="FV14" s="1286">
        <v>156.01</v>
      </c>
      <c r="FW14" s="1286">
        <v>304.91000000000003</v>
      </c>
      <c r="FX14" s="1286">
        <v>168.12</v>
      </c>
      <c r="FY14" s="1287">
        <v>231</v>
      </c>
      <c r="FZ14" s="1248">
        <f>8.75+67.46+158.03+63.95</f>
        <v>298.19</v>
      </c>
      <c r="GA14" s="1248">
        <v>159.82999999999998</v>
      </c>
      <c r="GB14" s="1248">
        <v>2403.6836699999999</v>
      </c>
      <c r="GC14" s="1286">
        <v>2752.7960600000001</v>
      </c>
      <c r="GD14" s="1286">
        <v>3194.99</v>
      </c>
      <c r="GE14" s="1286">
        <v>2999.16</v>
      </c>
      <c r="GF14" s="1286">
        <v>4829.58</v>
      </c>
      <c r="GG14" s="1286">
        <v>3098.4900000000002</v>
      </c>
      <c r="GH14" s="1286">
        <v>15697.740000000002</v>
      </c>
      <c r="GI14" s="1248">
        <v>62.41</v>
      </c>
      <c r="GJ14" s="1248">
        <v>70.63</v>
      </c>
      <c r="GK14" s="1248">
        <v>38.21</v>
      </c>
      <c r="GL14" s="1286">
        <v>4868.2777299999998</v>
      </c>
      <c r="GM14" s="1286">
        <v>3471.05</v>
      </c>
      <c r="GN14" s="1286">
        <v>6704.98</v>
      </c>
      <c r="GO14" s="1286">
        <v>115.08</v>
      </c>
      <c r="GP14" s="1286">
        <v>52.57</v>
      </c>
      <c r="GQ14" s="1288">
        <v>134.91</v>
      </c>
      <c r="GR14" s="1248">
        <v>185.57</v>
      </c>
      <c r="GS14" s="1248">
        <v>275.85000000000002</v>
      </c>
      <c r="GT14" s="1248">
        <v>443.94373999999999</v>
      </c>
      <c r="GU14" s="1286">
        <v>1093.6705099999999</v>
      </c>
      <c r="GV14" s="1286">
        <v>1523.03</v>
      </c>
      <c r="GW14" s="1286">
        <v>996.14</v>
      </c>
      <c r="GX14" s="1286">
        <v>1245.22</v>
      </c>
      <c r="GY14" s="1286">
        <v>2582.41</v>
      </c>
      <c r="GZ14" s="1288">
        <v>1611.28</v>
      </c>
      <c r="HA14" s="1248">
        <v>434.27</v>
      </c>
      <c r="HB14" s="1248">
        <v>350.15999999999997</v>
      </c>
      <c r="HC14" s="1248">
        <v>11875.78</v>
      </c>
      <c r="HD14" s="1286">
        <v>1110.95</v>
      </c>
      <c r="HE14" s="1286">
        <v>1072.8</v>
      </c>
      <c r="HF14" s="1286">
        <v>879.77</v>
      </c>
      <c r="HG14" s="1286">
        <v>585.79999999999995</v>
      </c>
      <c r="HH14" s="1286">
        <v>479.59</v>
      </c>
      <c r="HI14" s="1288">
        <v>1778.85</v>
      </c>
      <c r="HJ14" s="1248">
        <v>11807.907799999999</v>
      </c>
      <c r="HK14" s="1248">
        <v>26993.443400000004</v>
      </c>
      <c r="HL14" s="1248">
        <v>41221.062281499995</v>
      </c>
      <c r="HM14" s="1248">
        <v>114307.20795010001</v>
      </c>
      <c r="HN14" s="1248">
        <v>135857.62949999998</v>
      </c>
      <c r="HO14" s="1248">
        <v>166812.77630000009</v>
      </c>
      <c r="HP14" s="1248">
        <v>47895.28360000001</v>
      </c>
      <c r="HQ14" s="1248">
        <v>42507.790370000002</v>
      </c>
      <c r="HR14" s="1286">
        <v>66356.66</v>
      </c>
    </row>
    <row r="15" spans="1:226" ht="21" customHeight="1" x14ac:dyDescent="0.2">
      <c r="A15" s="1290" t="s">
        <v>386</v>
      </c>
      <c r="B15" s="1248"/>
      <c r="C15" s="1248"/>
      <c r="D15" s="1248">
        <v>0</v>
      </c>
      <c r="E15" s="1286">
        <v>0</v>
      </c>
      <c r="F15" s="1286"/>
      <c r="G15" s="1286"/>
      <c r="H15" s="1286"/>
      <c r="I15" s="1286"/>
      <c r="J15" s="1287"/>
      <c r="K15" s="1248"/>
      <c r="L15" s="1248"/>
      <c r="M15" s="1248">
        <v>0</v>
      </c>
      <c r="N15" s="1286">
        <v>0</v>
      </c>
      <c r="O15" s="1286">
        <v>20.5</v>
      </c>
      <c r="P15" s="1286">
        <v>0</v>
      </c>
      <c r="Q15" s="1286">
        <v>0</v>
      </c>
      <c r="R15" s="1286">
        <v>0</v>
      </c>
      <c r="S15" s="1287">
        <v>0</v>
      </c>
      <c r="T15" s="1248"/>
      <c r="U15" s="1248"/>
      <c r="V15" s="1248">
        <v>0</v>
      </c>
      <c r="W15" s="1286">
        <v>0</v>
      </c>
      <c r="X15" s="1286">
        <v>0</v>
      </c>
      <c r="Y15" s="1286">
        <v>0</v>
      </c>
      <c r="Z15" s="1286">
        <v>0</v>
      </c>
      <c r="AA15" s="1286">
        <v>0</v>
      </c>
      <c r="AB15" s="1286">
        <v>0</v>
      </c>
      <c r="AC15" s="1248"/>
      <c r="AD15" s="1248"/>
      <c r="AE15" s="1248">
        <v>0</v>
      </c>
      <c r="AF15" s="1286">
        <v>0</v>
      </c>
      <c r="AG15" s="1286">
        <v>0</v>
      </c>
      <c r="AH15" s="1286">
        <v>0</v>
      </c>
      <c r="AI15" s="1286">
        <v>0</v>
      </c>
      <c r="AJ15" s="1286">
        <v>0</v>
      </c>
      <c r="AK15" s="1287">
        <v>0</v>
      </c>
      <c r="AL15" s="1248"/>
      <c r="AM15" s="1248"/>
      <c r="AN15" s="1248">
        <v>0</v>
      </c>
      <c r="AO15" s="1286">
        <v>0</v>
      </c>
      <c r="AP15" s="1286">
        <v>0</v>
      </c>
      <c r="AQ15" s="1286">
        <v>0</v>
      </c>
      <c r="AR15" s="1286">
        <v>0</v>
      </c>
      <c r="AS15" s="1286">
        <v>0</v>
      </c>
      <c r="AT15" s="1288">
        <v>12717.82</v>
      </c>
      <c r="AU15" s="1248"/>
      <c r="AV15" s="1248"/>
      <c r="AW15" s="1248">
        <v>0</v>
      </c>
      <c r="AX15" s="1286">
        <v>0</v>
      </c>
      <c r="AY15" s="1286">
        <v>0</v>
      </c>
      <c r="AZ15" s="1286">
        <v>0</v>
      </c>
      <c r="BA15" s="1286">
        <v>0</v>
      </c>
      <c r="BB15" s="1286">
        <v>0</v>
      </c>
      <c r="BC15" s="1287">
        <v>0</v>
      </c>
      <c r="BD15" s="1248"/>
      <c r="BE15" s="1248"/>
      <c r="BF15" s="1248">
        <v>8.3295700000000004</v>
      </c>
      <c r="BG15" s="1286">
        <v>0.12257999999999999</v>
      </c>
      <c r="BH15" s="1286">
        <v>2.5099999999999998</v>
      </c>
      <c r="BI15" s="1286">
        <v>21.28</v>
      </c>
      <c r="BJ15" s="1286">
        <v>11.86</v>
      </c>
      <c r="BK15" s="1286"/>
      <c r="BL15" s="1288"/>
      <c r="BM15" s="1248"/>
      <c r="BN15" s="1248"/>
      <c r="BO15" s="1248">
        <v>0</v>
      </c>
      <c r="BP15" s="1286">
        <v>0</v>
      </c>
      <c r="BQ15" s="1286">
        <v>0</v>
      </c>
      <c r="BR15" s="1286">
        <v>0</v>
      </c>
      <c r="BS15" s="1286">
        <v>0</v>
      </c>
      <c r="BT15" s="1286">
        <v>0</v>
      </c>
      <c r="BU15" s="1288">
        <v>0</v>
      </c>
      <c r="BV15" s="1248"/>
      <c r="BW15" s="1248"/>
      <c r="BX15" s="1248">
        <v>0</v>
      </c>
      <c r="BY15" s="1286">
        <v>0</v>
      </c>
      <c r="BZ15" s="1286">
        <v>0</v>
      </c>
      <c r="CA15" s="1286">
        <v>0</v>
      </c>
      <c r="CB15" s="1286">
        <v>0</v>
      </c>
      <c r="CC15" s="1286"/>
      <c r="CD15" s="1286"/>
      <c r="CE15" s="1248"/>
      <c r="CF15" s="1248"/>
      <c r="CG15" s="1248">
        <v>0</v>
      </c>
      <c r="CH15" s="1286">
        <v>0</v>
      </c>
      <c r="CI15" s="1286">
        <v>0</v>
      </c>
      <c r="CJ15" s="1286">
        <v>0</v>
      </c>
      <c r="CK15" s="1286">
        <v>0</v>
      </c>
      <c r="CL15" s="1286">
        <v>0</v>
      </c>
      <c r="CM15" s="1288">
        <v>0</v>
      </c>
      <c r="CN15" s="1248"/>
      <c r="CO15" s="1248"/>
      <c r="CP15" s="1248">
        <v>0</v>
      </c>
      <c r="CQ15" s="1286">
        <v>0</v>
      </c>
      <c r="CR15" s="1286">
        <v>0</v>
      </c>
      <c r="CS15" s="1286">
        <v>0</v>
      </c>
      <c r="CT15" s="1286">
        <v>0</v>
      </c>
      <c r="CU15" s="1286">
        <v>0</v>
      </c>
      <c r="CV15" s="1288">
        <v>0</v>
      </c>
      <c r="CW15" s="1248"/>
      <c r="CX15" s="1248"/>
      <c r="CY15" s="1248">
        <v>0</v>
      </c>
      <c r="CZ15" s="1286">
        <v>0</v>
      </c>
      <c r="DA15" s="1286">
        <v>0</v>
      </c>
      <c r="DB15" s="1286">
        <v>0</v>
      </c>
      <c r="DC15" s="1286">
        <v>0</v>
      </c>
      <c r="DD15" s="1286">
        <v>0</v>
      </c>
      <c r="DE15" s="1288">
        <v>0</v>
      </c>
      <c r="DF15" s="1248"/>
      <c r="DG15" s="1248"/>
      <c r="DH15" s="1248">
        <v>0</v>
      </c>
      <c r="DI15" s="1286">
        <v>0</v>
      </c>
      <c r="DJ15" s="1286">
        <v>0</v>
      </c>
      <c r="DK15" s="1286">
        <v>32.968600000000002</v>
      </c>
      <c r="DL15" s="1286"/>
      <c r="DM15" s="1286"/>
      <c r="DN15" s="1288"/>
      <c r="DO15" s="1248"/>
      <c r="DP15" s="1248"/>
      <c r="DQ15" s="1248">
        <v>0</v>
      </c>
      <c r="DR15" s="1286">
        <v>0</v>
      </c>
      <c r="DS15" s="1248"/>
      <c r="DT15" s="1248"/>
      <c r="DU15" s="1248"/>
      <c r="DV15" s="1248"/>
      <c r="DW15" s="1287"/>
      <c r="DX15" s="1248"/>
      <c r="DY15" s="1248"/>
      <c r="DZ15" s="1248"/>
      <c r="EA15" s="1248"/>
      <c r="EB15" s="1286">
        <v>0</v>
      </c>
      <c r="EC15" s="1286">
        <v>0</v>
      </c>
      <c r="ED15" s="1286">
        <v>0</v>
      </c>
      <c r="EE15" s="1286">
        <v>0</v>
      </c>
      <c r="EF15" s="1287">
        <v>0</v>
      </c>
      <c r="EG15" s="1248"/>
      <c r="EH15" s="1248"/>
      <c r="EI15" s="1248">
        <v>0</v>
      </c>
      <c r="EJ15" s="1286">
        <v>0</v>
      </c>
      <c r="EK15" s="1286">
        <v>0</v>
      </c>
      <c r="EL15" s="1286">
        <v>0</v>
      </c>
      <c r="EM15" s="1286">
        <v>0</v>
      </c>
      <c r="EN15" s="1286">
        <v>0</v>
      </c>
      <c r="EO15" s="1287">
        <v>0</v>
      </c>
      <c r="EP15" s="1248"/>
      <c r="EQ15" s="1248"/>
      <c r="ER15" s="1248">
        <v>0</v>
      </c>
      <c r="ES15" s="1286">
        <v>0</v>
      </c>
      <c r="ET15" s="1286">
        <v>0</v>
      </c>
      <c r="EU15" s="1286">
        <v>0</v>
      </c>
      <c r="EV15" s="1286">
        <v>0</v>
      </c>
      <c r="EW15" s="1286">
        <v>0</v>
      </c>
      <c r="EX15" s="1287">
        <v>0</v>
      </c>
      <c r="EY15" s="1248"/>
      <c r="EZ15" s="1248"/>
      <c r="FA15" s="1248">
        <v>0</v>
      </c>
      <c r="FB15" s="1286">
        <v>0</v>
      </c>
      <c r="FC15" s="1286">
        <v>0</v>
      </c>
      <c r="FD15" s="1286">
        <v>0</v>
      </c>
      <c r="FE15" s="1286">
        <v>0</v>
      </c>
      <c r="FF15" s="1286">
        <v>0</v>
      </c>
      <c r="FG15" s="1287"/>
      <c r="FH15" s="1248"/>
      <c r="FI15" s="1248"/>
      <c r="FJ15" s="1248">
        <v>0</v>
      </c>
      <c r="FK15" s="1286">
        <v>0</v>
      </c>
      <c r="FL15" s="1286">
        <v>8146.55</v>
      </c>
      <c r="FM15" s="1286">
        <v>7935.69</v>
      </c>
      <c r="FN15" s="1286"/>
      <c r="FO15" s="1286"/>
      <c r="FP15" s="1287">
        <v>534</v>
      </c>
      <c r="FQ15" s="1248"/>
      <c r="FR15" s="1248"/>
      <c r="FS15" s="1248"/>
      <c r="FT15" s="1286"/>
      <c r="FU15" s="1286">
        <v>0</v>
      </c>
      <c r="FV15" s="1286">
        <v>0</v>
      </c>
      <c r="FW15" s="1286">
        <v>0</v>
      </c>
      <c r="FX15" s="1286">
        <v>0</v>
      </c>
      <c r="FY15" s="1287"/>
      <c r="FZ15" s="1248"/>
      <c r="GA15" s="1248"/>
      <c r="GB15" s="1248">
        <v>0</v>
      </c>
      <c r="GC15" s="1286">
        <v>0</v>
      </c>
      <c r="GD15" s="1286">
        <v>0</v>
      </c>
      <c r="GE15" s="1286">
        <v>0</v>
      </c>
      <c r="GF15" s="1286">
        <v>0</v>
      </c>
      <c r="GG15" s="1286">
        <v>0</v>
      </c>
      <c r="GH15" s="1286"/>
      <c r="GI15" s="1248"/>
      <c r="GJ15" s="1248"/>
      <c r="GK15" s="1248">
        <v>0</v>
      </c>
      <c r="GL15" s="1286">
        <v>0</v>
      </c>
      <c r="GM15" s="1286"/>
      <c r="GN15" s="1286">
        <v>0</v>
      </c>
      <c r="GO15" s="1286">
        <v>0</v>
      </c>
      <c r="GP15" s="1286">
        <v>0</v>
      </c>
      <c r="GQ15" s="1288">
        <v>0</v>
      </c>
      <c r="GR15" s="1248"/>
      <c r="GS15" s="1248"/>
      <c r="GT15" s="1248">
        <v>0.75</v>
      </c>
      <c r="GU15" s="1286">
        <v>0</v>
      </c>
      <c r="GV15" s="1286">
        <v>3.81</v>
      </c>
      <c r="GW15" s="1286">
        <v>8.09</v>
      </c>
      <c r="GX15" s="1286"/>
      <c r="GY15" s="1286"/>
      <c r="GZ15" s="1288">
        <v>1199.6199999999999</v>
      </c>
      <c r="HA15" s="1248"/>
      <c r="HB15" s="1248"/>
      <c r="HC15" s="1248">
        <v>44.74</v>
      </c>
      <c r="HD15" s="1286">
        <v>60.25</v>
      </c>
      <c r="HE15" s="1286">
        <v>25.3</v>
      </c>
      <c r="HF15" s="1286">
        <v>81.290000000000006</v>
      </c>
      <c r="HG15" s="1286">
        <v>1.38</v>
      </c>
      <c r="HH15" s="1286">
        <v>19.43</v>
      </c>
      <c r="HI15" s="1288">
        <v>3.53</v>
      </c>
      <c r="HJ15" s="1248">
        <v>0</v>
      </c>
      <c r="HK15" s="1248">
        <v>0</v>
      </c>
      <c r="HL15" s="1248">
        <v>53.819569999999999</v>
      </c>
      <c r="HM15" s="1248">
        <v>60.372579999999999</v>
      </c>
      <c r="HN15" s="1248">
        <v>8198.67</v>
      </c>
      <c r="HO15" s="1248">
        <v>8079.3185999999996</v>
      </c>
      <c r="HP15" s="1248">
        <v>13.239999999999998</v>
      </c>
      <c r="HQ15" s="1248">
        <v>19.43</v>
      </c>
      <c r="HR15" s="1286">
        <v>14454.97</v>
      </c>
    </row>
    <row r="16" spans="1:226" ht="21" customHeight="1" x14ac:dyDescent="0.2">
      <c r="A16" s="1290" t="s">
        <v>422</v>
      </c>
      <c r="B16" s="1248"/>
      <c r="C16" s="1248"/>
      <c r="D16" s="1248"/>
      <c r="E16" s="1286"/>
      <c r="F16" s="1286"/>
      <c r="G16" s="1286"/>
      <c r="H16" s="1286"/>
      <c r="I16" s="1286"/>
      <c r="J16" s="1287"/>
      <c r="K16" s="1248"/>
      <c r="L16" s="1248"/>
      <c r="M16" s="1248"/>
      <c r="N16" s="1286"/>
      <c r="O16" s="1286"/>
      <c r="P16" s="1286"/>
      <c r="Q16" s="1286"/>
      <c r="R16" s="1286"/>
      <c r="S16" s="1287"/>
      <c r="T16" s="1248">
        <v>-6.54</v>
      </c>
      <c r="U16" s="1248">
        <v>1.27</v>
      </c>
      <c r="V16" s="1248"/>
      <c r="W16" s="1286"/>
      <c r="X16" s="1286"/>
      <c r="Y16" s="1286"/>
      <c r="Z16" s="1286"/>
      <c r="AA16" s="1286"/>
      <c r="AB16" s="1286"/>
      <c r="AC16" s="1248"/>
      <c r="AD16" s="1248"/>
      <c r="AE16" s="1248"/>
      <c r="AF16" s="1286"/>
      <c r="AG16" s="1286"/>
      <c r="AH16" s="1286"/>
      <c r="AI16" s="1286"/>
      <c r="AJ16" s="1286"/>
      <c r="AK16" s="1287"/>
      <c r="AL16" s="1248"/>
      <c r="AM16" s="1248"/>
      <c r="AN16" s="1248"/>
      <c r="AO16" s="1286"/>
      <c r="AP16" s="1286"/>
      <c r="AQ16" s="1286"/>
      <c r="AR16" s="1286"/>
      <c r="AS16" s="1286"/>
      <c r="AT16" s="1288"/>
      <c r="AU16" s="1248"/>
      <c r="AV16" s="1248"/>
      <c r="AW16" s="1248"/>
      <c r="AX16" s="1286"/>
      <c r="AY16" s="1286"/>
      <c r="AZ16" s="1286"/>
      <c r="BA16" s="1286"/>
      <c r="BB16" s="1286"/>
      <c r="BC16" s="1287"/>
      <c r="BD16" s="1248"/>
      <c r="BE16" s="1248"/>
      <c r="BF16" s="1248"/>
      <c r="BG16" s="1286"/>
      <c r="BH16" s="1286"/>
      <c r="BI16" s="1286"/>
      <c r="BJ16" s="1286"/>
      <c r="BK16" s="1286"/>
      <c r="BL16" s="1288"/>
      <c r="BM16" s="1248"/>
      <c r="BN16" s="1248"/>
      <c r="BO16" s="1248"/>
      <c r="BP16" s="1286"/>
      <c r="BQ16" s="1286"/>
      <c r="BR16" s="1286"/>
      <c r="BS16" s="1286"/>
      <c r="BT16" s="1286"/>
      <c r="BU16" s="1288"/>
      <c r="BV16" s="1248"/>
      <c r="BW16" s="1248"/>
      <c r="BX16" s="1248"/>
      <c r="BY16" s="1286"/>
      <c r="BZ16" s="1286"/>
      <c r="CA16" s="1286"/>
      <c r="CB16" s="1286"/>
      <c r="CC16" s="1286"/>
      <c r="CD16" s="1286"/>
      <c r="CE16" s="1248"/>
      <c r="CF16" s="1248"/>
      <c r="CG16" s="1248"/>
      <c r="CH16" s="1286"/>
      <c r="CI16" s="1286"/>
      <c r="CJ16" s="1286"/>
      <c r="CK16" s="1286"/>
      <c r="CL16" s="1286"/>
      <c r="CM16" s="1288"/>
      <c r="CN16" s="1248"/>
      <c r="CO16" s="1248"/>
      <c r="CP16" s="1248"/>
      <c r="CQ16" s="1286"/>
      <c r="CR16" s="1286"/>
      <c r="CS16" s="1286"/>
      <c r="CT16" s="1286"/>
      <c r="CU16" s="1286"/>
      <c r="CV16" s="1288"/>
      <c r="CW16" s="1248"/>
      <c r="CX16" s="1248"/>
      <c r="CY16" s="1248"/>
      <c r="CZ16" s="1286"/>
      <c r="DA16" s="1286"/>
      <c r="DB16" s="1286"/>
      <c r="DC16" s="1286"/>
      <c r="DD16" s="1286"/>
      <c r="DE16" s="1288"/>
      <c r="DF16" s="1248"/>
      <c r="DG16" s="1248"/>
      <c r="DH16" s="1248"/>
      <c r="DI16" s="1286"/>
      <c r="DJ16" s="1286"/>
      <c r="DK16" s="1286"/>
      <c r="DL16" s="1286"/>
      <c r="DM16" s="1286"/>
      <c r="DN16" s="1288"/>
      <c r="DO16" s="1248"/>
      <c r="DP16" s="1248"/>
      <c r="DQ16" s="1248"/>
      <c r="DR16" s="1286"/>
      <c r="DS16" s="1248"/>
      <c r="DT16" s="1248"/>
      <c r="DU16" s="1248"/>
      <c r="DV16" s="1248"/>
      <c r="DW16" s="1287"/>
      <c r="DX16" s="1248"/>
      <c r="DY16" s="1248"/>
      <c r="DZ16" s="1248"/>
      <c r="EA16" s="1248"/>
      <c r="EB16" s="1286"/>
      <c r="EC16" s="1286"/>
      <c r="ED16" s="1286"/>
      <c r="EE16" s="1286"/>
      <c r="EF16" s="1287"/>
      <c r="EG16" s="1248"/>
      <c r="EH16" s="1248"/>
      <c r="EI16" s="1248"/>
      <c r="EJ16" s="1286"/>
      <c r="EK16" s="1286"/>
      <c r="EL16" s="1286"/>
      <c r="EM16" s="1286"/>
      <c r="EN16" s="1286"/>
      <c r="EO16" s="1287"/>
      <c r="EP16" s="1248"/>
      <c r="EQ16" s="1248"/>
      <c r="ER16" s="1248"/>
      <c r="ES16" s="1286"/>
      <c r="ET16" s="1286"/>
      <c r="EU16" s="1286"/>
      <c r="EV16" s="1286"/>
      <c r="EW16" s="1286"/>
      <c r="EX16" s="1287"/>
      <c r="EY16" s="1248"/>
      <c r="EZ16" s="1248"/>
      <c r="FA16" s="1248"/>
      <c r="FB16" s="1286"/>
      <c r="FC16" s="1286"/>
      <c r="FD16" s="1286"/>
      <c r="FE16" s="1286"/>
      <c r="FF16" s="1286"/>
      <c r="FG16" s="1286"/>
      <c r="FH16" s="1248"/>
      <c r="FI16" s="1248"/>
      <c r="FJ16" s="1248"/>
      <c r="FK16" s="1286"/>
      <c r="FL16" s="1286"/>
      <c r="FM16" s="1286"/>
      <c r="FN16" s="1286"/>
      <c r="FO16" s="1286"/>
      <c r="FP16" s="1287"/>
      <c r="FQ16" s="1248"/>
      <c r="FR16" s="1248"/>
      <c r="FS16" s="1248"/>
      <c r="FT16" s="1286"/>
      <c r="FU16" s="1286"/>
      <c r="FV16" s="1286"/>
      <c r="FW16" s="1286"/>
      <c r="FX16" s="1286"/>
      <c r="FY16" s="1287"/>
      <c r="FZ16" s="1248"/>
      <c r="GA16" s="1248"/>
      <c r="GB16" s="1248"/>
      <c r="GC16" s="1286"/>
      <c r="GD16" s="1286"/>
      <c r="GE16" s="1286"/>
      <c r="GF16" s="1286"/>
      <c r="GG16" s="1286"/>
      <c r="GH16" s="1286"/>
      <c r="GI16" s="1248"/>
      <c r="GJ16" s="1248"/>
      <c r="GK16" s="1248"/>
      <c r="GL16" s="1286"/>
      <c r="GM16" s="1286"/>
      <c r="GN16" s="1286"/>
      <c r="GO16" s="1286"/>
      <c r="GP16" s="1286"/>
      <c r="GQ16" s="1288"/>
      <c r="GR16" s="1248"/>
      <c r="GS16" s="1248"/>
      <c r="GT16" s="1248"/>
      <c r="GU16" s="1286"/>
      <c r="GV16" s="1286"/>
      <c r="GW16" s="1286">
        <v>41.75</v>
      </c>
      <c r="GX16" s="1286"/>
      <c r="GY16" s="1286"/>
      <c r="GZ16" s="1288"/>
      <c r="HA16" s="1248"/>
      <c r="HB16" s="1248"/>
      <c r="HC16" s="1248"/>
      <c r="HD16" s="1286"/>
      <c r="HE16" s="1286"/>
      <c r="HF16" s="1286"/>
      <c r="HG16" s="1286"/>
      <c r="HH16" s="1286"/>
      <c r="HI16" s="1288"/>
      <c r="HJ16" s="1248">
        <v>-6.54</v>
      </c>
      <c r="HK16" s="1248">
        <v>1.27</v>
      </c>
      <c r="HL16" s="1248">
        <v>0</v>
      </c>
      <c r="HM16" s="1248">
        <v>0</v>
      </c>
      <c r="HN16" s="1248">
        <v>0</v>
      </c>
      <c r="HO16" s="1248">
        <v>41.75</v>
      </c>
      <c r="HP16" s="1248"/>
      <c r="HQ16" s="1248"/>
      <c r="HR16" s="1286">
        <v>0</v>
      </c>
    </row>
    <row r="17" spans="1:226" ht="21" customHeight="1" x14ac:dyDescent="0.2">
      <c r="A17" s="1290" t="s">
        <v>423</v>
      </c>
      <c r="B17" s="1248"/>
      <c r="C17" s="1248"/>
      <c r="D17" s="1248">
        <v>0</v>
      </c>
      <c r="E17" s="1286">
        <v>0</v>
      </c>
      <c r="F17" s="1286">
        <v>64.989999999999995</v>
      </c>
      <c r="G17" s="1286">
        <v>0</v>
      </c>
      <c r="H17" s="1286">
        <v>482.76</v>
      </c>
      <c r="I17" s="1286">
        <v>0</v>
      </c>
      <c r="J17" s="1287"/>
      <c r="K17" s="1248"/>
      <c r="L17" s="1248"/>
      <c r="M17" s="1248">
        <v>0</v>
      </c>
      <c r="N17" s="1286">
        <v>0</v>
      </c>
      <c r="O17" s="1286">
        <v>0</v>
      </c>
      <c r="P17" s="1286">
        <v>200</v>
      </c>
      <c r="Q17" s="1286"/>
      <c r="R17" s="1286"/>
      <c r="S17" s="1287"/>
      <c r="T17" s="1248"/>
      <c r="U17" s="1248"/>
      <c r="V17" s="1248">
        <v>0</v>
      </c>
      <c r="W17" s="1286">
        <v>0</v>
      </c>
      <c r="X17" s="1286">
        <v>0</v>
      </c>
      <c r="Y17" s="1286">
        <v>1069.47</v>
      </c>
      <c r="Z17" s="1286">
        <v>-55.24</v>
      </c>
      <c r="AA17" s="1286">
        <v>92.61</v>
      </c>
      <c r="AB17" s="1286">
        <v>-62</v>
      </c>
      <c r="AC17" s="1248"/>
      <c r="AD17" s="1248"/>
      <c r="AE17" s="1248">
        <v>0</v>
      </c>
      <c r="AF17" s="1286">
        <v>0</v>
      </c>
      <c r="AG17" s="1286">
        <v>0</v>
      </c>
      <c r="AH17" s="1286">
        <v>0</v>
      </c>
      <c r="AI17" s="1286">
        <v>316.74</v>
      </c>
      <c r="AJ17" s="1286">
        <v>-20.573689999999999</v>
      </c>
      <c r="AK17" s="1286">
        <v>-103</v>
      </c>
      <c r="AL17" s="1248"/>
      <c r="AM17" s="1248"/>
      <c r="AN17" s="1248">
        <v>0</v>
      </c>
      <c r="AO17" s="1286">
        <v>0</v>
      </c>
      <c r="AP17" s="1286">
        <v>0</v>
      </c>
      <c r="AQ17" s="1286">
        <v>13467.82</v>
      </c>
      <c r="AR17" s="1286">
        <v>12300.79</v>
      </c>
      <c r="AS17" s="1286">
        <v>-4149.6899999999996</v>
      </c>
      <c r="AT17" s="1286">
        <v>-11684.71</v>
      </c>
      <c r="AU17" s="1248"/>
      <c r="AV17" s="1248"/>
      <c r="AW17" s="1248">
        <v>0</v>
      </c>
      <c r="AX17" s="1286">
        <v>0</v>
      </c>
      <c r="AY17" s="1286">
        <v>0</v>
      </c>
      <c r="AZ17" s="1286">
        <v>0</v>
      </c>
      <c r="BA17" s="1286">
        <v>3500</v>
      </c>
      <c r="BB17" s="1286">
        <v>0</v>
      </c>
      <c r="BC17" s="1287">
        <v>0</v>
      </c>
      <c r="BD17" s="1248"/>
      <c r="BE17" s="1248"/>
      <c r="BF17" s="1248">
        <v>0</v>
      </c>
      <c r="BG17" s="1286">
        <v>0</v>
      </c>
      <c r="BH17" s="1286">
        <v>0</v>
      </c>
      <c r="BI17" s="1286">
        <v>0</v>
      </c>
      <c r="BJ17" s="1286">
        <v>0</v>
      </c>
      <c r="BK17" s="1286"/>
      <c r="BL17" s="1288"/>
      <c r="BM17" s="1248"/>
      <c r="BN17" s="1248"/>
      <c r="BO17" s="1248">
        <v>0</v>
      </c>
      <c r="BP17" s="1286">
        <v>0</v>
      </c>
      <c r="BQ17" s="1286">
        <v>0</v>
      </c>
      <c r="BR17" s="1286">
        <v>0</v>
      </c>
      <c r="BS17" s="1286">
        <v>4202.3599999999997</v>
      </c>
      <c r="BT17" s="1286">
        <v>-244.49</v>
      </c>
      <c r="BU17" s="1286">
        <v>-1744.49</v>
      </c>
      <c r="BV17" s="1248"/>
      <c r="BW17" s="1248"/>
      <c r="BX17" s="1248">
        <v>0</v>
      </c>
      <c r="BY17" s="1286">
        <v>0</v>
      </c>
      <c r="BZ17" s="1286">
        <v>0</v>
      </c>
      <c r="CA17" s="1286">
        <v>0</v>
      </c>
      <c r="CB17" s="1286">
        <v>1327.5</v>
      </c>
      <c r="CC17" s="1286">
        <v>0</v>
      </c>
      <c r="CD17" s="1286"/>
      <c r="CE17" s="1248"/>
      <c r="CF17" s="1248"/>
      <c r="CG17" s="1248">
        <v>0</v>
      </c>
      <c r="CH17" s="1286">
        <v>0</v>
      </c>
      <c r="CI17" s="1286"/>
      <c r="CJ17" s="1286"/>
      <c r="CK17" s="1286">
        <v>575</v>
      </c>
      <c r="CL17" s="1286">
        <v>1050</v>
      </c>
      <c r="CM17" s="1288">
        <v>406.67</v>
      </c>
      <c r="CN17" s="1248">
        <v>586.04</v>
      </c>
      <c r="CO17" s="1248">
        <v>-4.66</v>
      </c>
      <c r="CP17" s="1248">
        <v>326.32655</v>
      </c>
      <c r="CQ17" s="1286">
        <v>-434.98880000000003</v>
      </c>
      <c r="CR17" s="1286">
        <v>-40.64</v>
      </c>
      <c r="CS17" s="1286">
        <v>972.81</v>
      </c>
      <c r="CT17" s="1286">
        <v>19784.5</v>
      </c>
      <c r="CU17" s="1286">
        <v>-3730.6</v>
      </c>
      <c r="CV17" s="1286">
        <v>-3332.03</v>
      </c>
      <c r="CW17" s="1248">
        <v>2630.06</v>
      </c>
      <c r="CX17" s="1248"/>
      <c r="CY17" s="1248">
        <v>439.08472999999998</v>
      </c>
      <c r="CZ17" s="1286">
        <v>0</v>
      </c>
      <c r="DA17" s="1286">
        <v>0</v>
      </c>
      <c r="DB17" s="1286">
        <v>0</v>
      </c>
      <c r="DC17" s="1286">
        <v>4655.84</v>
      </c>
      <c r="DD17" s="1286">
        <v>2858.43</v>
      </c>
      <c r="DE17" s="1288">
        <v>12765.77</v>
      </c>
      <c r="DF17" s="1248"/>
      <c r="DG17" s="1248"/>
      <c r="DH17" s="1248">
        <v>0</v>
      </c>
      <c r="DI17" s="1286">
        <v>0</v>
      </c>
      <c r="DJ17" s="1286">
        <v>0</v>
      </c>
      <c r="DK17" s="1286">
        <v>1553.6754000000001</v>
      </c>
      <c r="DL17" s="1286">
        <v>9752.9770000000008</v>
      </c>
      <c r="DM17" s="1286">
        <v>-275</v>
      </c>
      <c r="DN17" s="1288">
        <v>-330</v>
      </c>
      <c r="DO17" s="1248"/>
      <c r="DP17" s="1248"/>
      <c r="DQ17" s="1248">
        <v>0</v>
      </c>
      <c r="DR17" s="1286">
        <v>0</v>
      </c>
      <c r="DS17" s="1248"/>
      <c r="DT17" s="1248">
        <v>18.739999999999998</v>
      </c>
      <c r="DU17" s="1248">
        <v>7.49</v>
      </c>
      <c r="DV17" s="1248">
        <v>31.96</v>
      </c>
      <c r="DW17" s="1287">
        <v>-58</v>
      </c>
      <c r="DX17" s="1248"/>
      <c r="DY17" s="1248"/>
      <c r="DZ17" s="1248"/>
      <c r="EA17" s="1248"/>
      <c r="EB17" s="1286">
        <v>0</v>
      </c>
      <c r="EC17" s="1286">
        <v>0</v>
      </c>
      <c r="ED17" s="1286">
        <v>587.52</v>
      </c>
      <c r="EE17" s="1286">
        <v>0</v>
      </c>
      <c r="EF17" s="1287">
        <v>0</v>
      </c>
      <c r="EG17" s="1248"/>
      <c r="EH17" s="1248"/>
      <c r="EI17" s="1248">
        <v>0</v>
      </c>
      <c r="EJ17" s="1286">
        <v>0</v>
      </c>
      <c r="EK17" s="1286">
        <v>0</v>
      </c>
      <c r="EL17" s="1286">
        <v>0</v>
      </c>
      <c r="EM17" s="1286">
        <v>1009.11</v>
      </c>
      <c r="EN17" s="1286">
        <v>80</v>
      </c>
      <c r="EO17" s="1286">
        <v>-118.39</v>
      </c>
      <c r="EP17" s="1248"/>
      <c r="EQ17" s="1248"/>
      <c r="ER17" s="1248">
        <v>0</v>
      </c>
      <c r="ES17" s="1286">
        <v>0</v>
      </c>
      <c r="ET17" s="1286">
        <v>0</v>
      </c>
      <c r="EU17" s="1286">
        <v>0</v>
      </c>
      <c r="EV17" s="1286">
        <v>0</v>
      </c>
      <c r="EW17" s="1286">
        <v>0</v>
      </c>
      <c r="EX17" s="1287"/>
      <c r="EY17" s="1248"/>
      <c r="EZ17" s="1248"/>
      <c r="FA17" s="1248">
        <v>0</v>
      </c>
      <c r="FB17" s="1286">
        <v>0</v>
      </c>
      <c r="FC17" s="1286">
        <v>0</v>
      </c>
      <c r="FD17" s="1286">
        <v>855.12</v>
      </c>
      <c r="FE17" s="1286">
        <v>21216.41</v>
      </c>
      <c r="FF17" s="1286">
        <v>6578.27</v>
      </c>
      <c r="FG17" s="1286">
        <v>188.21</v>
      </c>
      <c r="FH17" s="1248"/>
      <c r="FI17" s="1248"/>
      <c r="FJ17" s="1248">
        <v>0</v>
      </c>
      <c r="FK17" s="1286">
        <v>0</v>
      </c>
      <c r="FL17" s="1286"/>
      <c r="FM17" s="1286"/>
      <c r="FN17" s="1286">
        <v>3544.99</v>
      </c>
      <c r="FO17" s="1286">
        <v>0</v>
      </c>
      <c r="FP17" s="1286">
        <v>-745</v>
      </c>
      <c r="FQ17" s="1248"/>
      <c r="FR17" s="1248"/>
      <c r="FS17" s="1248"/>
      <c r="FT17" s="1286"/>
      <c r="FU17" s="1286"/>
      <c r="FV17" s="1286">
        <v>100</v>
      </c>
      <c r="FW17" s="1286">
        <v>250</v>
      </c>
      <c r="FX17" s="1286">
        <v>250</v>
      </c>
      <c r="FY17" s="1287">
        <v>1400</v>
      </c>
      <c r="FZ17" s="1248">
        <v>-104.37</v>
      </c>
      <c r="GA17" s="1248">
        <v>-105.27</v>
      </c>
      <c r="GB17" s="1248">
        <v>41.24718</v>
      </c>
      <c r="GC17" s="1286">
        <v>-41.24718</v>
      </c>
      <c r="GD17" s="1286">
        <v>73.92</v>
      </c>
      <c r="GE17" s="1286">
        <v>1592.62</v>
      </c>
      <c r="GF17" s="1286">
        <v>801.75</v>
      </c>
      <c r="GG17" s="1286">
        <v>-2468.29</v>
      </c>
      <c r="GH17" s="1286">
        <v>2095.8000000000002</v>
      </c>
      <c r="GI17" s="1248"/>
      <c r="GJ17" s="1248"/>
      <c r="GK17" s="1248">
        <v>0</v>
      </c>
      <c r="GL17" s="1286">
        <v>0</v>
      </c>
      <c r="GM17" s="1286">
        <v>0</v>
      </c>
      <c r="GN17" s="1286">
        <v>500</v>
      </c>
      <c r="GO17" s="1286">
        <v>270.81</v>
      </c>
      <c r="GP17" s="1286">
        <v>0</v>
      </c>
      <c r="GQ17" s="1288">
        <v>0</v>
      </c>
      <c r="GR17" s="1248"/>
      <c r="GS17" s="1248"/>
      <c r="GT17" s="1248">
        <v>0</v>
      </c>
      <c r="GU17" s="1286">
        <v>0</v>
      </c>
      <c r="GV17" s="1286">
        <v>0</v>
      </c>
      <c r="GW17" s="1286">
        <v>312</v>
      </c>
      <c r="GX17" s="1286">
        <v>3344</v>
      </c>
      <c r="GY17" s="1286">
        <v>1784</v>
      </c>
      <c r="GZ17" s="1286">
        <v>-2320</v>
      </c>
      <c r="HA17" s="1248"/>
      <c r="HB17" s="1248"/>
      <c r="HC17" s="1248">
        <v>0</v>
      </c>
      <c r="HD17" s="1286">
        <v>0</v>
      </c>
      <c r="HE17" s="1286">
        <v>-0.83</v>
      </c>
      <c r="HF17" s="1286">
        <v>416.06</v>
      </c>
      <c r="HG17" s="1286"/>
      <c r="HH17" s="1286"/>
      <c r="HI17" s="1288"/>
      <c r="HJ17" s="1248">
        <v>3111.73</v>
      </c>
      <c r="HK17" s="1248">
        <v>-109.92999999999999</v>
      </c>
      <c r="HL17" s="1248">
        <v>806.65845999999999</v>
      </c>
      <c r="HM17" s="1248">
        <v>-476.23598000000004</v>
      </c>
      <c r="HN17" s="1248">
        <v>157.11999999999998</v>
      </c>
      <c r="HO17" s="1248">
        <v>21058.315400000003</v>
      </c>
      <c r="HP17" s="1248">
        <v>87875.307000000001</v>
      </c>
      <c r="HQ17" s="1248">
        <v>1836.6263100000006</v>
      </c>
      <c r="HR17" s="1286">
        <v>-3641.1699999999973</v>
      </c>
    </row>
    <row r="18" spans="1:226" ht="21" customHeight="1" x14ac:dyDescent="0.2">
      <c r="A18" s="1290" t="s">
        <v>424</v>
      </c>
      <c r="B18" s="1248"/>
      <c r="C18" s="1248"/>
      <c r="D18" s="1248">
        <v>0</v>
      </c>
      <c r="E18" s="1286">
        <v>0</v>
      </c>
      <c r="F18" s="1286"/>
      <c r="G18" s="1286"/>
      <c r="H18" s="1286"/>
      <c r="I18" s="1286"/>
      <c r="J18" s="1287"/>
      <c r="K18" s="1248"/>
      <c r="L18" s="1248"/>
      <c r="M18" s="1248">
        <v>1004.82517</v>
      </c>
      <c r="N18" s="1286">
        <v>49.0002</v>
      </c>
      <c r="O18" s="1286">
        <v>4.58</v>
      </c>
      <c r="P18" s="1286">
        <v>7.0000000000000007E-2</v>
      </c>
      <c r="Q18" s="1286">
        <v>-2</v>
      </c>
      <c r="R18" s="1286"/>
      <c r="S18" s="1287">
        <v>154.55000000000001</v>
      </c>
      <c r="T18" s="1248"/>
      <c r="U18" s="1248"/>
      <c r="V18" s="1248">
        <v>0</v>
      </c>
      <c r="W18" s="1286">
        <v>0</v>
      </c>
      <c r="X18" s="1286">
        <v>0</v>
      </c>
      <c r="Y18" s="1286"/>
      <c r="Z18" s="1286"/>
      <c r="AA18" s="1286"/>
      <c r="AB18" s="1286"/>
      <c r="AC18" s="1248"/>
      <c r="AD18" s="1248"/>
      <c r="AE18" s="1248">
        <v>0</v>
      </c>
      <c r="AF18" s="1286">
        <v>0</v>
      </c>
      <c r="AG18" s="1286">
        <v>0</v>
      </c>
      <c r="AH18" s="1286">
        <v>0</v>
      </c>
      <c r="AI18" s="1286">
        <v>0</v>
      </c>
      <c r="AJ18" s="1286">
        <v>0</v>
      </c>
      <c r="AK18" s="1287">
        <v>0</v>
      </c>
      <c r="AL18" s="1248"/>
      <c r="AM18" s="1248"/>
      <c r="AN18" s="1248">
        <v>0</v>
      </c>
      <c r="AO18" s="1286">
        <v>0</v>
      </c>
      <c r="AP18" s="1286">
        <v>0</v>
      </c>
      <c r="AQ18" s="1286">
        <v>0</v>
      </c>
      <c r="AR18" s="1286">
        <v>0</v>
      </c>
      <c r="AS18" s="1286">
        <v>0</v>
      </c>
      <c r="AT18" s="1288">
        <v>0</v>
      </c>
      <c r="AU18" s="1248"/>
      <c r="AV18" s="1248"/>
      <c r="AW18" s="1248">
        <v>0</v>
      </c>
      <c r="AX18" s="1286">
        <v>0</v>
      </c>
      <c r="AY18" s="1286">
        <v>0</v>
      </c>
      <c r="AZ18" s="1286">
        <v>0</v>
      </c>
      <c r="BA18" s="1286">
        <v>0</v>
      </c>
      <c r="BB18" s="1286">
        <v>0</v>
      </c>
      <c r="BC18" s="1287">
        <v>0</v>
      </c>
      <c r="BD18" s="1248"/>
      <c r="BE18" s="1248"/>
      <c r="BF18" s="1248">
        <v>15.793189999999999</v>
      </c>
      <c r="BG18" s="1286">
        <v>-10.395339999999999</v>
      </c>
      <c r="BH18" s="1286">
        <v>32.1</v>
      </c>
      <c r="BI18" s="1286">
        <v>1.68</v>
      </c>
      <c r="BJ18" s="1286">
        <v>-0.82</v>
      </c>
      <c r="BK18" s="1286">
        <v>1</v>
      </c>
      <c r="BL18" s="1288">
        <v>12.06</v>
      </c>
      <c r="BM18" s="1248"/>
      <c r="BN18" s="1248"/>
      <c r="BO18" s="1248">
        <v>0</v>
      </c>
      <c r="BP18" s="1286">
        <v>0</v>
      </c>
      <c r="BQ18" s="1286">
        <v>0</v>
      </c>
      <c r="BR18" s="1286">
        <v>0</v>
      </c>
      <c r="BS18" s="1286">
        <v>0</v>
      </c>
      <c r="BT18" s="1286"/>
      <c r="BU18" s="1288"/>
      <c r="BV18" s="1248"/>
      <c r="BW18" s="1248"/>
      <c r="BX18" s="1248">
        <v>0</v>
      </c>
      <c r="BY18" s="1286">
        <v>0</v>
      </c>
      <c r="BZ18" s="1286">
        <v>0</v>
      </c>
      <c r="CA18" s="1286">
        <v>0</v>
      </c>
      <c r="CB18" s="1286">
        <v>0</v>
      </c>
      <c r="CC18" s="1286">
        <v>0</v>
      </c>
      <c r="CD18" s="1286"/>
      <c r="CE18" s="1248"/>
      <c r="CF18" s="1248"/>
      <c r="CG18" s="1248">
        <v>0</v>
      </c>
      <c r="CH18" s="1286">
        <v>0</v>
      </c>
      <c r="CI18" s="1286">
        <v>0</v>
      </c>
      <c r="CJ18" s="1286">
        <v>0</v>
      </c>
      <c r="CK18" s="1286">
        <v>0</v>
      </c>
      <c r="CL18" s="1286">
        <v>0</v>
      </c>
      <c r="CM18" s="1288">
        <v>0</v>
      </c>
      <c r="CN18" s="1248"/>
      <c r="CO18" s="1248"/>
      <c r="CP18" s="1248">
        <v>0</v>
      </c>
      <c r="CQ18" s="1286">
        <v>0</v>
      </c>
      <c r="CR18" s="1286">
        <v>0</v>
      </c>
      <c r="CS18" s="1286">
        <v>0</v>
      </c>
      <c r="CT18" s="1286">
        <v>0</v>
      </c>
      <c r="CU18" s="1286">
        <v>0</v>
      </c>
      <c r="CV18" s="1288">
        <v>0</v>
      </c>
      <c r="CW18" s="1248"/>
      <c r="CX18" s="1248"/>
      <c r="CY18" s="1248">
        <v>0</v>
      </c>
      <c r="CZ18" s="1286">
        <v>0</v>
      </c>
      <c r="DA18" s="1286">
        <v>0</v>
      </c>
      <c r="DB18" s="1286">
        <v>0</v>
      </c>
      <c r="DC18" s="1286">
        <v>0</v>
      </c>
      <c r="DD18" s="1286">
        <v>790.79</v>
      </c>
      <c r="DE18" s="1286">
        <v>-790.79</v>
      </c>
      <c r="DF18" s="1248"/>
      <c r="DG18" s="1248"/>
      <c r="DH18" s="1248">
        <v>0</v>
      </c>
      <c r="DI18" s="1286">
        <v>6.3002599999999997</v>
      </c>
      <c r="DJ18" s="1286">
        <v>20.790099999999999</v>
      </c>
      <c r="DK18" s="1286">
        <v>21.362200000000001</v>
      </c>
      <c r="DL18" s="1286">
        <v>61.6616</v>
      </c>
      <c r="DM18" s="1286">
        <v>88.07</v>
      </c>
      <c r="DN18" s="1286">
        <v>-26.44</v>
      </c>
      <c r="DO18" s="1248"/>
      <c r="DP18" s="1248"/>
      <c r="DQ18" s="1248">
        <v>0</v>
      </c>
      <c r="DR18" s="1286">
        <v>0</v>
      </c>
      <c r="DS18" s="1248"/>
      <c r="DT18" s="1248"/>
      <c r="DU18" s="1248"/>
      <c r="DV18" s="1248"/>
      <c r="DW18" s="1287"/>
      <c r="DX18" s="1248"/>
      <c r="DY18" s="1248"/>
      <c r="DZ18" s="1248"/>
      <c r="EA18" s="1248"/>
      <c r="EB18" s="1286">
        <v>0</v>
      </c>
      <c r="EC18" s="1286">
        <v>0</v>
      </c>
      <c r="ED18" s="1286">
        <v>0</v>
      </c>
      <c r="EE18" s="1286">
        <v>0</v>
      </c>
      <c r="EF18" s="1287">
        <v>0</v>
      </c>
      <c r="EG18" s="1248"/>
      <c r="EH18" s="1248"/>
      <c r="EI18" s="1248">
        <v>0</v>
      </c>
      <c r="EJ18" s="1286">
        <v>0</v>
      </c>
      <c r="EK18" s="1286">
        <v>0</v>
      </c>
      <c r="EL18" s="1286">
        <v>0</v>
      </c>
      <c r="EM18" s="1286">
        <v>0</v>
      </c>
      <c r="EN18" s="1286">
        <v>0</v>
      </c>
      <c r="EO18" s="1287">
        <v>0</v>
      </c>
      <c r="EP18" s="1248"/>
      <c r="EQ18" s="1248"/>
      <c r="ER18" s="1248">
        <v>0</v>
      </c>
      <c r="ES18" s="1286">
        <v>0</v>
      </c>
      <c r="ET18" s="1286">
        <v>0</v>
      </c>
      <c r="EU18" s="1286">
        <v>0</v>
      </c>
      <c r="EV18" s="1286">
        <v>0</v>
      </c>
      <c r="EW18" s="1286">
        <v>0</v>
      </c>
      <c r="EX18" s="1287"/>
      <c r="EY18" s="1248"/>
      <c r="EZ18" s="1248"/>
      <c r="FA18" s="1248">
        <v>0</v>
      </c>
      <c r="FB18" s="1286">
        <v>0</v>
      </c>
      <c r="FC18" s="1286">
        <v>0</v>
      </c>
      <c r="FD18" s="1286">
        <v>0</v>
      </c>
      <c r="FE18" s="1286">
        <v>0</v>
      </c>
      <c r="FF18" s="1286">
        <v>0</v>
      </c>
      <c r="FG18" s="1287"/>
      <c r="FH18" s="1248"/>
      <c r="FI18" s="1248"/>
      <c r="FJ18" s="1248">
        <v>0</v>
      </c>
      <c r="FK18" s="1286">
        <v>0</v>
      </c>
      <c r="FL18" s="1286"/>
      <c r="FM18" s="1286"/>
      <c r="FN18" s="1286"/>
      <c r="FO18" s="1286"/>
      <c r="FP18" s="1287"/>
      <c r="FQ18" s="1248"/>
      <c r="FR18" s="1248"/>
      <c r="FS18" s="1248"/>
      <c r="FT18" s="1286"/>
      <c r="FU18" s="1286">
        <v>0</v>
      </c>
      <c r="FV18" s="1286">
        <v>0</v>
      </c>
      <c r="FW18" s="1286">
        <v>0</v>
      </c>
      <c r="FX18" s="1286">
        <v>0</v>
      </c>
      <c r="FY18" s="1287">
        <v>32</v>
      </c>
      <c r="FZ18" s="1248"/>
      <c r="GA18" s="1248"/>
      <c r="GB18" s="1248">
        <v>0</v>
      </c>
      <c r="GC18" s="1286">
        <v>0</v>
      </c>
      <c r="GD18" s="1286">
        <v>0</v>
      </c>
      <c r="GE18" s="1286">
        <v>0</v>
      </c>
      <c r="GF18" s="1286">
        <v>0</v>
      </c>
      <c r="GG18" s="1286">
        <v>0</v>
      </c>
      <c r="GH18" s="1286"/>
      <c r="GI18" s="1248"/>
      <c r="GJ18" s="1248"/>
      <c r="GK18" s="1248">
        <v>0</v>
      </c>
      <c r="GL18" s="1286">
        <v>0</v>
      </c>
      <c r="GM18" s="1286"/>
      <c r="GN18" s="1286">
        <v>0</v>
      </c>
      <c r="GO18" s="1286">
        <v>62.44</v>
      </c>
      <c r="GP18" s="1286">
        <v>0</v>
      </c>
      <c r="GQ18" s="1288">
        <v>0</v>
      </c>
      <c r="GR18" s="1248">
        <v>6.44</v>
      </c>
      <c r="GS18" s="1248">
        <v>7.48</v>
      </c>
      <c r="GT18" s="1248">
        <v>8.1266400000000001</v>
      </c>
      <c r="GU18" s="1286">
        <v>0</v>
      </c>
      <c r="GV18" s="1286">
        <v>0</v>
      </c>
      <c r="GW18" s="1286">
        <v>0</v>
      </c>
      <c r="GX18" s="1286">
        <v>10.039999999999999</v>
      </c>
      <c r="GY18" s="1286">
        <v>-22.59</v>
      </c>
      <c r="GZ18" s="1288">
        <v>12.15</v>
      </c>
      <c r="HA18" s="1248"/>
      <c r="HB18" s="1248"/>
      <c r="HC18" s="1248">
        <v>0</v>
      </c>
      <c r="HD18" s="1286">
        <v>0</v>
      </c>
      <c r="HE18" s="1286">
        <v>95.84</v>
      </c>
      <c r="HF18" s="1286">
        <v>-240.71</v>
      </c>
      <c r="HG18" s="1286">
        <v>157.34</v>
      </c>
      <c r="HH18" s="1286">
        <v>87.33</v>
      </c>
      <c r="HI18" s="1288">
        <v>198.47</v>
      </c>
      <c r="HJ18" s="1248">
        <v>6.44</v>
      </c>
      <c r="HK18" s="1248">
        <v>7.48</v>
      </c>
      <c r="HL18" s="1248">
        <v>1028.7449999999999</v>
      </c>
      <c r="HM18" s="1248">
        <v>44.905120000000004</v>
      </c>
      <c r="HN18" s="1248">
        <v>153.31010000000001</v>
      </c>
      <c r="HO18" s="1248">
        <v>-217.59780000000001</v>
      </c>
      <c r="HP18" s="1248">
        <v>288.66160000000002</v>
      </c>
      <c r="HQ18" s="1248">
        <v>944.59999999999991</v>
      </c>
      <c r="HR18" s="1286">
        <v>-408</v>
      </c>
    </row>
    <row r="19" spans="1:226" ht="21" customHeight="1" x14ac:dyDescent="0.2">
      <c r="A19" s="1290" t="s">
        <v>425</v>
      </c>
      <c r="B19" s="1248"/>
      <c r="C19" s="1248"/>
      <c r="D19" s="1248">
        <v>0</v>
      </c>
      <c r="E19" s="1286">
        <v>0</v>
      </c>
      <c r="F19" s="1286">
        <v>0</v>
      </c>
      <c r="G19" s="1286">
        <v>287</v>
      </c>
      <c r="H19" s="1286"/>
      <c r="I19" s="1286"/>
      <c r="J19" s="1287"/>
      <c r="K19" s="1248"/>
      <c r="L19" s="1248"/>
      <c r="M19" s="1248">
        <v>0</v>
      </c>
      <c r="N19" s="1286">
        <v>0</v>
      </c>
      <c r="O19" s="1286">
        <v>0</v>
      </c>
      <c r="P19" s="1286">
        <v>0</v>
      </c>
      <c r="Q19" s="1286">
        <v>0</v>
      </c>
      <c r="R19" s="1286"/>
      <c r="S19" s="1287"/>
      <c r="T19" s="1248"/>
      <c r="U19" s="1248"/>
      <c r="V19" s="1248">
        <v>6.6420000000000007E-2</v>
      </c>
      <c r="W19" s="1286">
        <v>0</v>
      </c>
      <c r="X19" s="1286">
        <v>0</v>
      </c>
      <c r="Y19" s="1286">
        <v>0</v>
      </c>
      <c r="Z19" s="1286">
        <v>330.17</v>
      </c>
      <c r="AA19" s="1286">
        <v>283.16000000000003</v>
      </c>
      <c r="AB19" s="1286">
        <v>224</v>
      </c>
      <c r="AC19" s="1248"/>
      <c r="AD19" s="1248"/>
      <c r="AE19" s="1248">
        <v>0</v>
      </c>
      <c r="AF19" s="1286">
        <v>0</v>
      </c>
      <c r="AG19" s="1286">
        <v>0</v>
      </c>
      <c r="AH19" s="1286">
        <v>0</v>
      </c>
      <c r="AI19" s="1286">
        <v>0</v>
      </c>
      <c r="AJ19" s="1286">
        <v>0</v>
      </c>
      <c r="AK19" s="1287">
        <v>0</v>
      </c>
      <c r="AL19" s="1248"/>
      <c r="AM19" s="1248"/>
      <c r="AN19" s="1248">
        <v>0</v>
      </c>
      <c r="AO19" s="1286">
        <v>0</v>
      </c>
      <c r="AP19" s="1286">
        <v>0</v>
      </c>
      <c r="AQ19" s="1286">
        <v>0</v>
      </c>
      <c r="AR19" s="1286">
        <v>0</v>
      </c>
      <c r="AS19" s="1286">
        <v>0</v>
      </c>
      <c r="AT19" s="1288">
        <v>0</v>
      </c>
      <c r="AU19" s="1248"/>
      <c r="AV19" s="1248"/>
      <c r="AW19" s="1248">
        <v>0</v>
      </c>
      <c r="AX19" s="1286">
        <v>0</v>
      </c>
      <c r="AY19" s="1286">
        <v>0</v>
      </c>
      <c r="AZ19" s="1286">
        <v>0</v>
      </c>
      <c r="BA19" s="1286">
        <v>365.6</v>
      </c>
      <c r="BB19" s="1286">
        <v>0</v>
      </c>
      <c r="BC19" s="1287">
        <v>0</v>
      </c>
      <c r="BD19" s="1248"/>
      <c r="BE19" s="1248"/>
      <c r="BF19" s="1248">
        <v>0</v>
      </c>
      <c r="BG19" s="1286">
        <v>0</v>
      </c>
      <c r="BH19" s="1286">
        <v>0</v>
      </c>
      <c r="BI19" s="1286">
        <v>4105.59</v>
      </c>
      <c r="BJ19" s="1286">
        <v>4742.43</v>
      </c>
      <c r="BK19" s="1286"/>
      <c r="BL19" s="1288"/>
      <c r="BM19" s="1248"/>
      <c r="BN19" s="1248"/>
      <c r="BO19" s="1248">
        <v>0</v>
      </c>
      <c r="BP19" s="1286">
        <v>0</v>
      </c>
      <c r="BQ19" s="1286">
        <v>0</v>
      </c>
      <c r="BR19" s="1286">
        <v>0</v>
      </c>
      <c r="BS19" s="1286">
        <v>0</v>
      </c>
      <c r="BT19" s="1286"/>
      <c r="BU19" s="1288"/>
      <c r="BV19" s="1248"/>
      <c r="BW19" s="1248"/>
      <c r="BX19" s="1248">
        <v>0</v>
      </c>
      <c r="BY19" s="1286">
        <v>0</v>
      </c>
      <c r="BZ19" s="1286">
        <v>0</v>
      </c>
      <c r="CA19" s="1286">
        <v>16188.7</v>
      </c>
      <c r="CB19" s="1286">
        <v>123.04</v>
      </c>
      <c r="CC19" s="1286">
        <v>67.33</v>
      </c>
      <c r="CD19" s="1286"/>
      <c r="CE19" s="1248"/>
      <c r="CF19" s="1248"/>
      <c r="CG19" s="1248">
        <v>0</v>
      </c>
      <c r="CH19" s="1286">
        <v>0</v>
      </c>
      <c r="CI19" s="1286"/>
      <c r="CJ19" s="1286"/>
      <c r="CK19" s="1286"/>
      <c r="CL19" s="1286"/>
      <c r="CM19" s="1288"/>
      <c r="CN19" s="1248"/>
      <c r="CO19" s="1248">
        <v>-5.33</v>
      </c>
      <c r="CP19" s="1248">
        <v>0.80511999999999995</v>
      </c>
      <c r="CQ19" s="1286">
        <v>2.6339999999999999E-2</v>
      </c>
      <c r="CR19" s="1286">
        <v>-4.68</v>
      </c>
      <c r="CS19" s="1286">
        <v>0</v>
      </c>
      <c r="CT19" s="1286">
        <v>0</v>
      </c>
      <c r="CU19" s="1286">
        <v>0</v>
      </c>
      <c r="CV19" s="1288">
        <v>0</v>
      </c>
      <c r="CW19" s="1248"/>
      <c r="CX19" s="1248"/>
      <c r="CY19" s="1248">
        <v>0</v>
      </c>
      <c r="CZ19" s="1286">
        <v>0</v>
      </c>
      <c r="DA19" s="1286"/>
      <c r="DB19" s="1286">
        <v>0</v>
      </c>
      <c r="DC19" s="1286">
        <v>0</v>
      </c>
      <c r="DD19" s="1286">
        <v>0</v>
      </c>
      <c r="DE19" s="1288">
        <v>0</v>
      </c>
      <c r="DF19" s="1248"/>
      <c r="DG19" s="1248"/>
      <c r="DH19" s="1248">
        <v>0</v>
      </c>
      <c r="DI19" s="1286">
        <v>0</v>
      </c>
      <c r="DJ19" s="1286"/>
      <c r="DK19" s="1286"/>
      <c r="DL19" s="1286"/>
      <c r="DM19" s="1286"/>
      <c r="DN19" s="1288"/>
      <c r="DO19" s="1248"/>
      <c r="DP19" s="1248">
        <v>57</v>
      </c>
      <c r="DQ19" s="1248">
        <v>96</v>
      </c>
      <c r="DR19" s="1286">
        <v>125</v>
      </c>
      <c r="DS19" s="1248">
        <v>200</v>
      </c>
      <c r="DT19" s="1248">
        <v>260</v>
      </c>
      <c r="DU19" s="1248">
        <v>370</v>
      </c>
      <c r="DV19" s="1248">
        <v>966.1</v>
      </c>
      <c r="DW19" s="1287">
        <v>1194</v>
      </c>
      <c r="DX19" s="1248"/>
      <c r="DY19" s="1248"/>
      <c r="DZ19" s="1248"/>
      <c r="EA19" s="1248"/>
      <c r="EB19" s="1286">
        <v>0</v>
      </c>
      <c r="EC19" s="1286">
        <v>0</v>
      </c>
      <c r="ED19" s="1286">
        <v>0</v>
      </c>
      <c r="EE19" s="1286">
        <v>0</v>
      </c>
      <c r="EF19" s="1287">
        <v>0</v>
      </c>
      <c r="EG19" s="1248"/>
      <c r="EH19" s="1248"/>
      <c r="EI19" s="1248">
        <v>0</v>
      </c>
      <c r="EJ19" s="1286">
        <v>0</v>
      </c>
      <c r="EK19" s="1286"/>
      <c r="EL19" s="1286">
        <v>0</v>
      </c>
      <c r="EM19" s="1286">
        <v>0</v>
      </c>
      <c r="EN19" s="1286">
        <v>0</v>
      </c>
      <c r="EO19" s="1287">
        <v>0</v>
      </c>
      <c r="EP19" s="1248">
        <v>73.180000000000007</v>
      </c>
      <c r="EQ19" s="1248"/>
      <c r="ER19" s="1248">
        <v>236.84985</v>
      </c>
      <c r="ES19" s="1286">
        <v>0</v>
      </c>
      <c r="ET19" s="1286"/>
      <c r="EU19" s="1286">
        <v>0</v>
      </c>
      <c r="EV19" s="1286">
        <v>472.94</v>
      </c>
      <c r="EW19" s="1286">
        <v>0</v>
      </c>
      <c r="EX19" s="1287">
        <v>802</v>
      </c>
      <c r="EY19" s="1248"/>
      <c r="EZ19" s="1248"/>
      <c r="FA19" s="1248">
        <v>0</v>
      </c>
      <c r="FB19" s="1286">
        <v>0</v>
      </c>
      <c r="FC19" s="1286">
        <v>0</v>
      </c>
      <c r="FD19" s="1286">
        <v>0</v>
      </c>
      <c r="FE19" s="1286">
        <v>0</v>
      </c>
      <c r="FF19" s="1286">
        <v>0</v>
      </c>
      <c r="FG19" s="1287"/>
      <c r="FH19" s="1248">
        <v>231.2</v>
      </c>
      <c r="FI19" s="1248">
        <v>-20</v>
      </c>
      <c r="FJ19" s="1248">
        <v>-211.20293000000001</v>
      </c>
      <c r="FK19" s="1286">
        <v>0</v>
      </c>
      <c r="FL19" s="1286"/>
      <c r="FM19" s="1286"/>
      <c r="FN19" s="1286"/>
      <c r="FO19" s="1286"/>
      <c r="FP19" s="1287"/>
      <c r="FQ19" s="1248"/>
      <c r="FR19" s="1248"/>
      <c r="FS19" s="1248"/>
      <c r="FT19" s="1286"/>
      <c r="FU19" s="1286">
        <v>0</v>
      </c>
      <c r="FV19" s="1286">
        <v>0</v>
      </c>
      <c r="FW19" s="1286">
        <v>-262.25</v>
      </c>
      <c r="FX19" s="1286">
        <v>0</v>
      </c>
      <c r="FY19" s="1287">
        <v>348</v>
      </c>
      <c r="FZ19" s="1248"/>
      <c r="GA19" s="1248"/>
      <c r="GB19" s="1248">
        <v>0</v>
      </c>
      <c r="GC19" s="1286">
        <v>0</v>
      </c>
      <c r="GD19" s="1286">
        <v>0</v>
      </c>
      <c r="GE19" s="1286">
        <v>0</v>
      </c>
      <c r="GF19" s="1286">
        <v>0</v>
      </c>
      <c r="GG19" s="1286">
        <v>0</v>
      </c>
      <c r="GH19" s="1286"/>
      <c r="GI19" s="1248"/>
      <c r="GJ19" s="1248"/>
      <c r="GK19" s="1248">
        <v>0</v>
      </c>
      <c r="GL19" s="1286">
        <v>0</v>
      </c>
      <c r="GM19" s="1286"/>
      <c r="GN19" s="1286"/>
      <c r="GO19" s="1286">
        <v>497.73</v>
      </c>
      <c r="GP19" s="1286">
        <v>116.34</v>
      </c>
      <c r="GQ19" s="1288">
        <v>135</v>
      </c>
      <c r="GR19" s="1248"/>
      <c r="GS19" s="1248"/>
      <c r="GT19" s="1248">
        <v>50</v>
      </c>
      <c r="GU19" s="1286">
        <v>100.05001</v>
      </c>
      <c r="GV19" s="1286">
        <f>140+59.68</f>
        <v>199.68</v>
      </c>
      <c r="GW19" s="1286">
        <v>224.98</v>
      </c>
      <c r="GX19" s="1286">
        <v>152.1</v>
      </c>
      <c r="GY19" s="1286">
        <v>179.7</v>
      </c>
      <c r="GZ19" s="1288">
        <v>17.190000000000001</v>
      </c>
      <c r="HA19" s="1248"/>
      <c r="HB19" s="1248"/>
      <c r="HC19" s="1248">
        <v>0</v>
      </c>
      <c r="HD19" s="1286">
        <v>0</v>
      </c>
      <c r="HE19" s="1286">
        <v>0</v>
      </c>
      <c r="HF19" s="1286">
        <v>0</v>
      </c>
      <c r="HG19" s="1286">
        <v>487.72999999999996</v>
      </c>
      <c r="HH19" s="1286">
        <v>834.97</v>
      </c>
      <c r="HI19" s="1288">
        <v>1134.58</v>
      </c>
      <c r="HJ19" s="1248">
        <v>304.38</v>
      </c>
      <c r="HK19" s="1248">
        <v>31.67</v>
      </c>
      <c r="HL19" s="1248">
        <v>172.51845999999998</v>
      </c>
      <c r="HM19" s="1248">
        <v>225.07634999999999</v>
      </c>
      <c r="HN19" s="1248">
        <v>335.32</v>
      </c>
      <c r="HO19" s="1248">
        <v>21066.27</v>
      </c>
      <c r="HP19" s="1248">
        <v>7279.49</v>
      </c>
      <c r="HQ19" s="1248">
        <v>2447.6000000000004</v>
      </c>
      <c r="HR19" s="1286">
        <v>3854.77</v>
      </c>
    </row>
    <row r="20" spans="1:226" ht="21" customHeight="1" x14ac:dyDescent="0.2">
      <c r="A20" s="1295" t="s">
        <v>426</v>
      </c>
      <c r="B20" s="1248"/>
      <c r="C20" s="1248"/>
      <c r="D20" s="1248"/>
      <c r="E20" s="1286"/>
      <c r="F20" s="1286"/>
      <c r="G20" s="1286"/>
      <c r="H20" s="1286"/>
      <c r="I20" s="1286"/>
      <c r="J20" s="1287"/>
      <c r="K20" s="1248"/>
      <c r="L20" s="1248"/>
      <c r="M20" s="1248"/>
      <c r="N20" s="1286"/>
      <c r="O20" s="1286"/>
      <c r="P20" s="1286"/>
      <c r="Q20" s="1286"/>
      <c r="R20" s="1286"/>
      <c r="S20" s="1287"/>
      <c r="T20" s="1248"/>
      <c r="U20" s="1248"/>
      <c r="V20" s="1248"/>
      <c r="W20" s="1286"/>
      <c r="X20" s="1286"/>
      <c r="Y20" s="1286"/>
      <c r="Z20" s="1286"/>
      <c r="AA20" s="1286"/>
      <c r="AB20" s="1286"/>
      <c r="AC20" s="1248"/>
      <c r="AD20" s="1248"/>
      <c r="AE20" s="1248"/>
      <c r="AF20" s="1286"/>
      <c r="AG20" s="1286"/>
      <c r="AH20" s="1286"/>
      <c r="AI20" s="1286"/>
      <c r="AJ20" s="1286"/>
      <c r="AK20" s="1287"/>
      <c r="AL20" s="1248"/>
      <c r="AM20" s="1248"/>
      <c r="AN20" s="1248"/>
      <c r="AO20" s="1286"/>
      <c r="AP20" s="1286"/>
      <c r="AQ20" s="1286"/>
      <c r="AR20" s="1286"/>
      <c r="AS20" s="1286"/>
      <c r="AT20" s="1288"/>
      <c r="AU20" s="1248"/>
      <c r="AV20" s="1248"/>
      <c r="AW20" s="1248"/>
      <c r="AX20" s="1286"/>
      <c r="AY20" s="1286"/>
      <c r="AZ20" s="1286"/>
      <c r="BA20" s="1286"/>
      <c r="BB20" s="1286"/>
      <c r="BC20" s="1287"/>
      <c r="BD20" s="1248"/>
      <c r="BE20" s="1248"/>
      <c r="BF20" s="1248"/>
      <c r="BG20" s="1286"/>
      <c r="BH20" s="1286"/>
      <c r="BI20" s="1286"/>
      <c r="BJ20" s="1286"/>
      <c r="BK20" s="1286"/>
      <c r="BL20" s="1288"/>
      <c r="BM20" s="1248"/>
      <c r="BN20" s="1248"/>
      <c r="BO20" s="1248"/>
      <c r="BP20" s="1286"/>
      <c r="BQ20" s="1286"/>
      <c r="BR20" s="1286"/>
      <c r="BS20" s="1286"/>
      <c r="BT20" s="1286"/>
      <c r="BU20" s="1288"/>
      <c r="BV20" s="1248"/>
      <c r="BW20" s="1248"/>
      <c r="BX20" s="1248"/>
      <c r="BY20" s="1286"/>
      <c r="BZ20" s="1286"/>
      <c r="CA20" s="1286"/>
      <c r="CB20" s="1286"/>
      <c r="CC20" s="1286"/>
      <c r="CD20" s="1286"/>
      <c r="CE20" s="1248"/>
      <c r="CF20" s="1248"/>
      <c r="CG20" s="1248"/>
      <c r="CH20" s="1286"/>
      <c r="CI20" s="1286"/>
      <c r="CJ20" s="1286"/>
      <c r="CK20" s="1286"/>
      <c r="CL20" s="1286"/>
      <c r="CM20" s="1288"/>
      <c r="CN20" s="1248"/>
      <c r="CO20" s="1248"/>
      <c r="CP20" s="1248"/>
      <c r="CQ20" s="1286"/>
      <c r="CR20" s="1286"/>
      <c r="CS20" s="1286"/>
      <c r="CT20" s="1286"/>
      <c r="CU20" s="1286"/>
      <c r="CV20" s="1288"/>
      <c r="CW20" s="1248"/>
      <c r="CX20" s="1248"/>
      <c r="CY20" s="1248"/>
      <c r="CZ20" s="1286"/>
      <c r="DA20" s="1286"/>
      <c r="DB20" s="1286"/>
      <c r="DC20" s="1286"/>
      <c r="DD20" s="1286"/>
      <c r="DE20" s="1288"/>
      <c r="DF20" s="1248"/>
      <c r="DG20" s="1248"/>
      <c r="DH20" s="1248"/>
      <c r="DI20" s="1286"/>
      <c r="DJ20" s="1286"/>
      <c r="DK20" s="1286"/>
      <c r="DL20" s="1286"/>
      <c r="DM20" s="1286"/>
      <c r="DN20" s="1288"/>
      <c r="DO20" s="1248"/>
      <c r="DP20" s="1248"/>
      <c r="DQ20" s="1248"/>
      <c r="DR20" s="1286"/>
      <c r="DS20" s="1248"/>
      <c r="DT20" s="1248"/>
      <c r="DU20" s="1248"/>
      <c r="DV20" s="1248"/>
      <c r="DW20" s="1287"/>
      <c r="DX20" s="1248"/>
      <c r="DY20" s="1248"/>
      <c r="DZ20" s="1248"/>
      <c r="EA20" s="1248"/>
      <c r="EB20" s="1286"/>
      <c r="EC20" s="1286"/>
      <c r="ED20" s="1286"/>
      <c r="EE20" s="1286"/>
      <c r="EF20" s="1287"/>
      <c r="EG20" s="1248"/>
      <c r="EH20" s="1248"/>
      <c r="EI20" s="1248"/>
      <c r="EJ20" s="1286"/>
      <c r="EK20" s="1286"/>
      <c r="EL20" s="1286"/>
      <c r="EM20" s="1286"/>
      <c r="EN20" s="1286"/>
      <c r="EO20" s="1287"/>
      <c r="EP20" s="1248"/>
      <c r="EQ20" s="1248"/>
      <c r="ER20" s="1248"/>
      <c r="ES20" s="1286"/>
      <c r="ET20" s="1286"/>
      <c r="EU20" s="1286"/>
      <c r="EV20" s="1286"/>
      <c r="EW20" s="1286"/>
      <c r="EX20" s="1287"/>
      <c r="EY20" s="1248"/>
      <c r="EZ20" s="1248"/>
      <c r="FA20" s="1248"/>
      <c r="FB20" s="1286"/>
      <c r="FC20" s="1286"/>
      <c r="FD20" s="1286"/>
      <c r="FE20" s="1286"/>
      <c r="FF20" s="1286"/>
      <c r="FG20" s="1287"/>
      <c r="FH20" s="1248"/>
      <c r="FI20" s="1248"/>
      <c r="FJ20" s="1248"/>
      <c r="FK20" s="1286"/>
      <c r="FL20" s="1286"/>
      <c r="FM20" s="1286"/>
      <c r="FN20" s="1286"/>
      <c r="FO20" s="1286"/>
      <c r="FP20" s="1287"/>
      <c r="FQ20" s="1248"/>
      <c r="FR20" s="1248"/>
      <c r="FS20" s="1248"/>
      <c r="FT20" s="1286"/>
      <c r="FU20" s="1286"/>
      <c r="FV20" s="1286"/>
      <c r="FW20" s="1286"/>
      <c r="FX20" s="1286"/>
      <c r="FY20" s="1287"/>
      <c r="FZ20" s="1248"/>
      <c r="GA20" s="1248"/>
      <c r="GB20" s="1248"/>
      <c r="GC20" s="1286"/>
      <c r="GD20" s="1286"/>
      <c r="GE20" s="1286"/>
      <c r="GF20" s="1286"/>
      <c r="GG20" s="1286"/>
      <c r="GH20" s="1286"/>
      <c r="GI20" s="1248"/>
      <c r="GJ20" s="1248"/>
      <c r="GK20" s="1248"/>
      <c r="GL20" s="1286"/>
      <c r="GM20" s="1286"/>
      <c r="GN20" s="1286"/>
      <c r="GO20" s="1286"/>
      <c r="GP20" s="1286"/>
      <c r="GQ20" s="1288"/>
      <c r="GR20" s="1248"/>
      <c r="GS20" s="1248"/>
      <c r="GT20" s="1248"/>
      <c r="GU20" s="1286"/>
      <c r="GV20" s="1286"/>
      <c r="GW20" s="1286"/>
      <c r="GX20" s="1286"/>
      <c r="GY20" s="1286"/>
      <c r="GZ20" s="1288"/>
      <c r="HA20" s="1248"/>
      <c r="HB20" s="1248"/>
      <c r="HC20" s="1248"/>
      <c r="HD20" s="1286"/>
      <c r="HE20" s="1286"/>
      <c r="HF20" s="1286"/>
      <c r="HG20" s="1286"/>
      <c r="HH20" s="1286"/>
      <c r="HI20" s="1288"/>
      <c r="HJ20" s="1248">
        <v>0</v>
      </c>
      <c r="HK20" s="1248">
        <v>0</v>
      </c>
      <c r="HL20" s="1248">
        <v>0</v>
      </c>
      <c r="HM20" s="1248">
        <v>0</v>
      </c>
      <c r="HN20" s="1248">
        <v>0</v>
      </c>
      <c r="HO20" s="1248">
        <v>0</v>
      </c>
      <c r="HP20" s="1248"/>
      <c r="HQ20" s="1248"/>
      <c r="HR20" s="1286">
        <v>0</v>
      </c>
    </row>
    <row r="21" spans="1:226" ht="21" customHeight="1" x14ac:dyDescent="0.2">
      <c r="A21" s="1290" t="s">
        <v>427</v>
      </c>
      <c r="B21" s="1248">
        <v>25918.91</v>
      </c>
      <c r="C21" s="1248">
        <v>31538.31</v>
      </c>
      <c r="D21" s="1248">
        <v>32646.167015700001</v>
      </c>
      <c r="E21" s="1286">
        <v>16299.95</v>
      </c>
      <c r="F21" s="1286">
        <v>10664.92</v>
      </c>
      <c r="G21" s="1286">
        <v>13921.55</v>
      </c>
      <c r="H21" s="1286">
        <v>23456.46</v>
      </c>
      <c r="I21" s="1286">
        <v>15218.75</v>
      </c>
      <c r="J21" s="1287">
        <v>11132</v>
      </c>
      <c r="K21" s="1248">
        <v>2119.5700000000002</v>
      </c>
      <c r="L21" s="1248">
        <v>5655.79</v>
      </c>
      <c r="M21" s="1248">
        <v>10153.788909999999</v>
      </c>
      <c r="N21" s="1286">
        <v>753.11964</v>
      </c>
      <c r="O21" s="1286">
        <v>6000</v>
      </c>
      <c r="P21" s="1286">
        <v>1700</v>
      </c>
      <c r="Q21" s="1286">
        <v>8248.31</v>
      </c>
      <c r="R21" s="1286">
        <v>7339.06</v>
      </c>
      <c r="S21" s="1287">
        <v>8488.2000000000007</v>
      </c>
      <c r="T21" s="1248">
        <v>1754.72</v>
      </c>
      <c r="U21" s="1248">
        <v>3440.27</v>
      </c>
      <c r="V21" s="1248">
        <v>2218.7134599999999</v>
      </c>
      <c r="W21" s="1286">
        <v>220.09359000000001</v>
      </c>
      <c r="X21" s="1286"/>
      <c r="Y21" s="1286"/>
      <c r="Z21" s="1286">
        <v>47.96</v>
      </c>
      <c r="AA21" s="1286">
        <v>312.95</v>
      </c>
      <c r="AB21" s="1286">
        <v>134</v>
      </c>
      <c r="AC21" s="1248">
        <v>26950.69</v>
      </c>
      <c r="AD21" s="1248">
        <v>22826.57</v>
      </c>
      <c r="AE21" s="1248">
        <v>10165.26046</v>
      </c>
      <c r="AF21" s="1286">
        <v>9788.2523099999999</v>
      </c>
      <c r="AG21" s="1286">
        <v>2119.11</v>
      </c>
      <c r="AH21" s="1286">
        <v>1021.39</v>
      </c>
      <c r="AI21" s="1286">
        <v>7539.04</v>
      </c>
      <c r="AJ21" s="1286">
        <v>5194.0334800000001</v>
      </c>
      <c r="AK21" s="1287">
        <v>12987</v>
      </c>
      <c r="AL21" s="1248">
        <v>693.86</v>
      </c>
      <c r="AM21" s="1248">
        <v>11624.52</v>
      </c>
      <c r="AN21" s="1248">
        <v>4356.9132600000003</v>
      </c>
      <c r="AO21" s="1286">
        <v>14186.523719999999</v>
      </c>
      <c r="AP21" s="1286">
        <v>15744.68</v>
      </c>
      <c r="AQ21" s="1286">
        <v>37638.589999999997</v>
      </c>
      <c r="AR21" s="1286">
        <v>43949.240000000005</v>
      </c>
      <c r="AS21" s="1286">
        <v>62169.06</v>
      </c>
      <c r="AT21" s="1288">
        <v>114342.36</v>
      </c>
      <c r="AU21" s="1248">
        <v>16206.12</v>
      </c>
      <c r="AV21" s="1248">
        <v>7456.35</v>
      </c>
      <c r="AW21" s="1248">
        <v>6885.6139999999996</v>
      </c>
      <c r="AX21" s="1286">
        <v>14043.11</v>
      </c>
      <c r="AY21" s="1286"/>
      <c r="AZ21" s="1286"/>
      <c r="BA21" s="1286">
        <v>28729.84</v>
      </c>
      <c r="BB21" s="1286">
        <v>20551.150000000001</v>
      </c>
      <c r="BC21" s="1287">
        <v>32807.410000000003</v>
      </c>
      <c r="BD21" s="1248">
        <f>898.01+4881.76+178.57+16.23+4345.29</f>
        <v>10319.86</v>
      </c>
      <c r="BE21" s="1248">
        <v>2457.02</v>
      </c>
      <c r="BF21" s="1248">
        <v>1038.43508</v>
      </c>
      <c r="BG21" s="1286">
        <v>114.01215999999999</v>
      </c>
      <c r="BH21" s="1286">
        <v>421.91</v>
      </c>
      <c r="BI21" s="1286">
        <v>686.31</v>
      </c>
      <c r="BJ21" s="1286">
        <v>9829</v>
      </c>
      <c r="BK21" s="1286">
        <v>18416.09</v>
      </c>
      <c r="BL21" s="1288">
        <v>25440</v>
      </c>
      <c r="BM21" s="1248">
        <v>11914.08</v>
      </c>
      <c r="BN21" s="1248">
        <v>14453.61</v>
      </c>
      <c r="BO21" s="1248">
        <v>21266.81</v>
      </c>
      <c r="BP21" s="1286">
        <v>29339.58</v>
      </c>
      <c r="BQ21" s="1286">
        <v>15139.7</v>
      </c>
      <c r="BR21" s="1286">
        <v>14138.97</v>
      </c>
      <c r="BS21" s="1286">
        <v>32853.86</v>
      </c>
      <c r="BT21" s="1286">
        <v>26827.250000000004</v>
      </c>
      <c r="BU21" s="1288">
        <v>27331.420000000002</v>
      </c>
      <c r="BV21" s="1248">
        <f>2435.18+2977.1+110.74</f>
        <v>5523.0199999999995</v>
      </c>
      <c r="BW21" s="1248">
        <v>4758.2300000000005</v>
      </c>
      <c r="BX21" s="1248">
        <v>4290.2245999999996</v>
      </c>
      <c r="BY21" s="1286">
        <v>354.17061000000001</v>
      </c>
      <c r="BZ21" s="1286">
        <v>3080.42</v>
      </c>
      <c r="CA21" s="1286">
        <v>349.68</v>
      </c>
      <c r="CB21" s="1286">
        <v>21285.55</v>
      </c>
      <c r="CC21" s="1286">
        <v>9898.76</v>
      </c>
      <c r="CD21" s="1286">
        <v>16055.309999999998</v>
      </c>
      <c r="CE21" s="1248">
        <v>6610.75</v>
      </c>
      <c r="CF21" s="1248">
        <v>6037.9</v>
      </c>
      <c r="CG21" s="1248">
        <v>6468.2382002000004</v>
      </c>
      <c r="CH21" s="1286">
        <v>10664.415453</v>
      </c>
      <c r="CI21" s="1286">
        <v>16248.88</v>
      </c>
      <c r="CJ21" s="1286">
        <v>6318.64</v>
      </c>
      <c r="CK21" s="1286">
        <v>27507.51</v>
      </c>
      <c r="CL21" s="1286">
        <v>20324.22</v>
      </c>
      <c r="CM21" s="1288">
        <v>19514.690000000002</v>
      </c>
      <c r="CN21" s="1248">
        <v>21732.57</v>
      </c>
      <c r="CO21" s="1248">
        <v>4669.3500000000004</v>
      </c>
      <c r="CP21" s="1248">
        <v>3800.43091</v>
      </c>
      <c r="CQ21" s="1286">
        <v>3538.9009700000001</v>
      </c>
      <c r="CR21" s="1286">
        <v>15664.82</v>
      </c>
      <c r="CS21" s="1286">
        <v>30895.02</v>
      </c>
      <c r="CT21" s="1286">
        <v>10474.57</v>
      </c>
      <c r="CU21" s="1286">
        <v>29284.829999999998</v>
      </c>
      <c r="CV21" s="1288">
        <v>61996.42</v>
      </c>
      <c r="CW21" s="1248">
        <v>9465.23</v>
      </c>
      <c r="CX21" s="1248">
        <v>4145.67</v>
      </c>
      <c r="CY21" s="1248">
        <v>0</v>
      </c>
      <c r="CZ21" s="1286">
        <v>180.19</v>
      </c>
      <c r="DA21" s="1286">
        <v>7527.84</v>
      </c>
      <c r="DB21" s="1286">
        <v>52720.3</v>
      </c>
      <c r="DC21" s="1286">
        <v>150484.24</v>
      </c>
      <c r="DD21" s="1286">
        <v>157477.94999999998</v>
      </c>
      <c r="DE21" s="1288">
        <v>216111.02</v>
      </c>
      <c r="DF21" s="1248">
        <v>9699.0755000000008</v>
      </c>
      <c r="DG21" s="1248">
        <v>4191.9547000000002</v>
      </c>
      <c r="DH21" s="1248">
        <v>5143.5236604000002</v>
      </c>
      <c r="DI21" s="1286">
        <v>6961.7092822000004</v>
      </c>
      <c r="DJ21" s="1286">
        <v>4574.7112999999999</v>
      </c>
      <c r="DK21" s="1286">
        <v>10044.2983</v>
      </c>
      <c r="DL21" s="1286">
        <v>12083.6307</v>
      </c>
      <c r="DM21" s="1286">
        <v>17239.16</v>
      </c>
      <c r="DN21" s="1288">
        <v>48858.02</v>
      </c>
      <c r="DO21" s="1248">
        <v>2365.89</v>
      </c>
      <c r="DP21" s="1248">
        <v>839.87</v>
      </c>
      <c r="DQ21" s="1248">
        <v>530.31399999999996</v>
      </c>
      <c r="DR21" s="1286">
        <v>277.18439000000001</v>
      </c>
      <c r="DS21" s="1248">
        <v>430.79</v>
      </c>
      <c r="DT21" s="1248">
        <v>1722.31</v>
      </c>
      <c r="DU21" s="1248">
        <v>2159.1799999999998</v>
      </c>
      <c r="DV21" s="1248">
        <v>708.58</v>
      </c>
      <c r="DW21" s="1287">
        <v>4047</v>
      </c>
      <c r="DX21" s="1248"/>
      <c r="DY21" s="1248"/>
      <c r="DZ21" s="1248"/>
      <c r="EA21" s="1248"/>
      <c r="EB21" s="1286"/>
      <c r="EC21" s="1286"/>
      <c r="ED21" s="1286"/>
      <c r="EE21" s="1286">
        <v>475.97</v>
      </c>
      <c r="EF21" s="1287">
        <v>942.45</v>
      </c>
      <c r="EG21" s="1248">
        <v>1311</v>
      </c>
      <c r="EH21" s="1248">
        <v>4405.53</v>
      </c>
      <c r="EI21" s="1248">
        <v>187.42649</v>
      </c>
      <c r="EJ21" s="1286">
        <v>23.96575</v>
      </c>
      <c r="EK21" s="1286">
        <v>914.67</v>
      </c>
      <c r="EL21" s="1286">
        <v>1203.47</v>
      </c>
      <c r="EM21" s="1286">
        <v>5208.2800000000007</v>
      </c>
      <c r="EN21" s="1286">
        <v>10643.599999999999</v>
      </c>
      <c r="EO21" s="1287">
        <v>14650.49</v>
      </c>
      <c r="EP21" s="1248"/>
      <c r="EQ21" s="1248"/>
      <c r="ER21" s="1248">
        <v>0</v>
      </c>
      <c r="ES21" s="1286">
        <v>0</v>
      </c>
      <c r="ET21" s="1286">
        <v>4843.08</v>
      </c>
      <c r="EU21" s="1286">
        <v>7564.11</v>
      </c>
      <c r="EV21" s="1286">
        <v>3771.02</v>
      </c>
      <c r="EW21" s="1286">
        <v>6522.76</v>
      </c>
      <c r="EX21" s="1287">
        <v>22538</v>
      </c>
      <c r="EY21" s="1248">
        <f>6528.94+2930.21</f>
        <v>9459.15</v>
      </c>
      <c r="EZ21" s="1248">
        <v>8066.58</v>
      </c>
      <c r="FA21" s="1248">
        <v>15677.3262</v>
      </c>
      <c r="FB21" s="1286">
        <v>5666.1323400000001</v>
      </c>
      <c r="FC21" s="1286">
        <f>219.96+20.26+176.83+1746.74</f>
        <v>2163.79</v>
      </c>
      <c r="FD21" s="1286">
        <v>1257.05</v>
      </c>
      <c r="FE21" s="1286">
        <v>12315.48</v>
      </c>
      <c r="FF21" s="1286">
        <v>3771.27</v>
      </c>
      <c r="FG21" s="1286">
        <v>11358.44</v>
      </c>
      <c r="FH21" s="1248">
        <v>11480.14</v>
      </c>
      <c r="FI21" s="1248">
        <v>11686.13</v>
      </c>
      <c r="FJ21" s="1248">
        <v>38238.450049999999</v>
      </c>
      <c r="FK21" s="1286">
        <v>14510.420700000001</v>
      </c>
      <c r="FL21" s="1286">
        <v>16344.25</v>
      </c>
      <c r="FM21" s="1286">
        <v>12232.52</v>
      </c>
      <c r="FN21" s="1286">
        <v>21831.8</v>
      </c>
      <c r="FO21" s="1286">
        <v>25755.47</v>
      </c>
      <c r="FP21" s="1287">
        <v>20835</v>
      </c>
      <c r="FQ21" s="1248">
        <v>1132.74</v>
      </c>
      <c r="FR21" s="1248">
        <v>365.17</v>
      </c>
      <c r="FS21" s="1291">
        <v>486.66</v>
      </c>
      <c r="FT21" s="1286"/>
      <c r="FU21" s="1286">
        <v>267.26</v>
      </c>
      <c r="FV21" s="1286">
        <v>45.6</v>
      </c>
      <c r="FW21" s="1286">
        <v>2649.41</v>
      </c>
      <c r="FX21" s="1286">
        <v>2109.38</v>
      </c>
      <c r="FY21" s="1287">
        <v>2365</v>
      </c>
      <c r="FZ21" s="1248">
        <v>30708.44</v>
      </c>
      <c r="GA21" s="1248">
        <v>15297.82</v>
      </c>
      <c r="GB21" s="1248">
        <v>9306.8535200000006</v>
      </c>
      <c r="GC21" s="1286">
        <v>6268.2871500000001</v>
      </c>
      <c r="GD21" s="1286">
        <v>7563.82</v>
      </c>
      <c r="GE21" s="1286">
        <v>9891.5300000000007</v>
      </c>
      <c r="GF21" s="1286">
        <v>47628.04</v>
      </c>
      <c r="GG21" s="1286">
        <v>82479.37</v>
      </c>
      <c r="GH21" s="1286">
        <v>98214.81</v>
      </c>
      <c r="GI21" s="1248">
        <v>434.59</v>
      </c>
      <c r="GJ21" s="1248">
        <v>2975.15</v>
      </c>
      <c r="GK21" s="1248">
        <v>5014.1143700000002</v>
      </c>
      <c r="GL21" s="1286">
        <v>3608.7858299999998</v>
      </c>
      <c r="GM21" s="1286">
        <v>209.37</v>
      </c>
      <c r="GN21" s="1286">
        <v>11.82</v>
      </c>
      <c r="GO21" s="1286">
        <v>7592.92</v>
      </c>
      <c r="GP21" s="1286">
        <v>437.18</v>
      </c>
      <c r="GQ21" s="1288">
        <v>8140.21</v>
      </c>
      <c r="GR21" s="1248">
        <f>19.27+5713.52+30.64+3780.47</f>
        <v>9543.9000000000015</v>
      </c>
      <c r="GS21" s="1248">
        <v>5345.97</v>
      </c>
      <c r="GT21" s="1248">
        <v>2970.90301</v>
      </c>
      <c r="GU21" s="1286">
        <v>731.39859999999999</v>
      </c>
      <c r="GV21" s="1286">
        <f>177.65+968.08</f>
        <v>1145.73</v>
      </c>
      <c r="GW21" s="1286">
        <v>1721.11</v>
      </c>
      <c r="GX21" s="1286">
        <v>3184.63</v>
      </c>
      <c r="GY21" s="1286">
        <v>10293.209999999999</v>
      </c>
      <c r="GZ21" s="1288">
        <v>28048</v>
      </c>
      <c r="HA21" s="1248">
        <v>9.01</v>
      </c>
      <c r="HB21" s="1248">
        <v>12637.99</v>
      </c>
      <c r="HC21" s="1248">
        <v>7572.5713699999997</v>
      </c>
      <c r="HD21" s="1286">
        <v>17650.305240000002</v>
      </c>
      <c r="HE21" s="1286">
        <v>14324.82</v>
      </c>
      <c r="HF21" s="1286">
        <v>18613.71</v>
      </c>
      <c r="HG21" s="1286">
        <v>16745.169999999998</v>
      </c>
      <c r="HH21" s="1286">
        <v>17570.62</v>
      </c>
      <c r="HI21" s="1288">
        <v>60027.159999999996</v>
      </c>
      <c r="HJ21" s="1248">
        <v>215353.31550000003</v>
      </c>
      <c r="HK21" s="1248">
        <v>184875.75470000002</v>
      </c>
      <c r="HL21" s="1248">
        <v>188418.73856629999</v>
      </c>
      <c r="HM21" s="1248">
        <v>155180.50773519999</v>
      </c>
      <c r="HN21" s="1248">
        <v>145394.57129999998</v>
      </c>
      <c r="HO21" s="1248">
        <v>223697.97829999996</v>
      </c>
      <c r="HP21" s="1248">
        <v>499575.14069999999</v>
      </c>
      <c r="HQ21" s="1248">
        <v>551020.67348</v>
      </c>
      <c r="HR21" s="1286">
        <v>866364.4099999998</v>
      </c>
    </row>
    <row r="22" spans="1:226" s="1294" customFormat="1" ht="21" customHeight="1" x14ac:dyDescent="0.2">
      <c r="A22" s="1285" t="s">
        <v>392</v>
      </c>
      <c r="B22" s="1252">
        <v>26663.59</v>
      </c>
      <c r="C22" s="1252">
        <v>33883.93</v>
      </c>
      <c r="D22" s="1252">
        <v>35946.332425699999</v>
      </c>
      <c r="E22" s="1292">
        <f>SUM(E14:E21)</f>
        <v>36124.67</v>
      </c>
      <c r="F22" s="1292">
        <v>26755.53</v>
      </c>
      <c r="G22" s="1292">
        <v>28126.58</v>
      </c>
      <c r="H22" s="1292">
        <v>27727.82</v>
      </c>
      <c r="I22" s="1292">
        <v>19754.400000000001</v>
      </c>
      <c r="J22" s="1292">
        <v>14682</v>
      </c>
      <c r="K22" s="1252">
        <f>K14+K15+K16+K17+K18+K19+K20+K21</f>
        <v>2301.2200000000003</v>
      </c>
      <c r="L22" s="1252">
        <v>5909.46</v>
      </c>
      <c r="M22" s="1252">
        <v>11373.647159999999</v>
      </c>
      <c r="N22" s="1292">
        <f>SUM(N14:N21)</f>
        <v>7704.2874500000007</v>
      </c>
      <c r="O22" s="1292">
        <f>SUM(O14:O21)</f>
        <v>11550.3</v>
      </c>
      <c r="P22" s="1292">
        <v>8955</v>
      </c>
      <c r="Q22" s="1292">
        <v>8947.16</v>
      </c>
      <c r="R22" s="1292">
        <v>9794.11</v>
      </c>
      <c r="S22" s="1292">
        <v>9445.7200000000012</v>
      </c>
      <c r="T22" s="1252">
        <f>T14+T15+T16+T17+T18+T19+T20+T21</f>
        <v>1923.25</v>
      </c>
      <c r="U22" s="1252">
        <v>3722.86</v>
      </c>
      <c r="V22" s="1252">
        <v>2750.0330199999999</v>
      </c>
      <c r="W22" s="1292">
        <f>SUM(W14:W21)</f>
        <v>847.63101000000006</v>
      </c>
      <c r="X22" s="1292">
        <f>SUM(X14:X21)</f>
        <v>747</v>
      </c>
      <c r="Y22" s="1292">
        <v>1823.1399999999999</v>
      </c>
      <c r="Z22" s="1292">
        <v>905.44</v>
      </c>
      <c r="AA22" s="1292">
        <v>1262.42</v>
      </c>
      <c r="AB22" s="1292">
        <v>938</v>
      </c>
      <c r="AC22" s="1252">
        <f>AC14+AC15+AC16+AC17+AC18+AC19+AC20+AC21</f>
        <v>28481.53</v>
      </c>
      <c r="AD22" s="1252">
        <v>25348.55</v>
      </c>
      <c r="AE22" s="1252">
        <v>11290.805969999999</v>
      </c>
      <c r="AF22" s="1292">
        <f>SUM(AF14:AF21)</f>
        <v>18431.13175</v>
      </c>
      <c r="AG22" s="1292">
        <f>SUM(AG14:AG21)</f>
        <v>13498.37</v>
      </c>
      <c r="AH22" s="1292">
        <v>12005.519999999999</v>
      </c>
      <c r="AI22" s="1292">
        <v>13976.8</v>
      </c>
      <c r="AJ22" s="1292">
        <v>10813.230159999999</v>
      </c>
      <c r="AK22" s="1292">
        <v>15223</v>
      </c>
      <c r="AL22" s="1252">
        <f>AL14+AL15+AL16+AL17+AL18+AL19+AL20+AL21</f>
        <v>1710.3000000000002</v>
      </c>
      <c r="AM22" s="1252">
        <v>13317.33</v>
      </c>
      <c r="AN22" s="1252">
        <v>8444.3586699999996</v>
      </c>
      <c r="AO22" s="1292">
        <f>SUM(AO14:AO21)</f>
        <v>19639.001700000001</v>
      </c>
      <c r="AP22" s="1292">
        <f>SUM(AP14:AP21)</f>
        <v>20775.27</v>
      </c>
      <c r="AQ22" s="1292">
        <v>55771.709999999992</v>
      </c>
      <c r="AR22" s="1292">
        <v>59983.48000000001</v>
      </c>
      <c r="AS22" s="1292">
        <v>62365.52</v>
      </c>
      <c r="AT22" s="1293">
        <v>119198.51000000001</v>
      </c>
      <c r="AU22" s="1252">
        <f>AU14+AU15+AU16+AU17+AU18+AU19+AU20+AU21</f>
        <v>16430.350000000002</v>
      </c>
      <c r="AV22" s="1252">
        <v>7763.1600000000008</v>
      </c>
      <c r="AW22" s="1252">
        <v>7322.3715699999993</v>
      </c>
      <c r="AX22" s="1292">
        <f>SUM(AX14:AX21)</f>
        <v>14512.97142</v>
      </c>
      <c r="AY22" s="1292">
        <f>SUM(AY14:AY21)</f>
        <v>24763.81</v>
      </c>
      <c r="AZ22" s="1292">
        <v>25865.62</v>
      </c>
      <c r="BA22" s="1292">
        <v>33377.25</v>
      </c>
      <c r="BB22" s="1292">
        <v>21201.49</v>
      </c>
      <c r="BC22" s="1292">
        <v>40642.460000000006</v>
      </c>
      <c r="BD22" s="1252">
        <f>BD14+BD15+BD16+BD17+BD18+BD19+BD20+BD21</f>
        <v>10362.220000000001</v>
      </c>
      <c r="BE22" s="1252">
        <v>2618.35</v>
      </c>
      <c r="BF22" s="1252">
        <v>1477.5934099999999</v>
      </c>
      <c r="BG22" s="1292">
        <f>SUM(BG14:BG21)</f>
        <v>574.45521000000008</v>
      </c>
      <c r="BH22" s="1292">
        <f>SUM(BH14:BH21)</f>
        <v>1132.0900000000001</v>
      </c>
      <c r="BI22" s="1292">
        <v>5686.49</v>
      </c>
      <c r="BJ22" s="1292">
        <v>15033.150000000001</v>
      </c>
      <c r="BK22" s="1292">
        <v>18778.36</v>
      </c>
      <c r="BL22" s="1293">
        <v>26027.279999999999</v>
      </c>
      <c r="BM22" s="1252">
        <f>BM14+BM15+BM16+BM17+BM18+BM19+BM20+BM21</f>
        <v>12011.48</v>
      </c>
      <c r="BN22" s="1252">
        <v>14761.95</v>
      </c>
      <c r="BO22" s="1252">
        <v>21745.144342</v>
      </c>
      <c r="BP22" s="1292">
        <f>SUM(BP14:BP21)</f>
        <v>29811.718508100003</v>
      </c>
      <c r="BQ22" s="1292">
        <v>31374.760000000002</v>
      </c>
      <c r="BR22" s="1292">
        <v>34646.909999999996</v>
      </c>
      <c r="BS22" s="1292">
        <v>37160.080000000002</v>
      </c>
      <c r="BT22" s="1292">
        <v>26650.800000000003</v>
      </c>
      <c r="BU22" s="1293">
        <v>25646.590000000004</v>
      </c>
      <c r="BV22" s="1252">
        <f>BV14+BV15+BV16+BV17+BV18+BV19+BV20+BV21</f>
        <v>5779.12</v>
      </c>
      <c r="BW22" s="1252">
        <v>5738.130000000001</v>
      </c>
      <c r="BX22" s="1252">
        <v>4612.3079399999997</v>
      </c>
      <c r="BY22" s="1292">
        <f>SUM(BY14:BY21)</f>
        <v>8932.5597899999993</v>
      </c>
      <c r="BZ22" s="1292">
        <f>SUM(BZ14:BZ21)</f>
        <v>11197.42</v>
      </c>
      <c r="CA22" s="1292">
        <v>16980.850000000002</v>
      </c>
      <c r="CB22" s="1292">
        <v>22760.16</v>
      </c>
      <c r="CC22" s="1292">
        <v>9988.7000000000007</v>
      </c>
      <c r="CD22" s="1292">
        <v>19481.349999999999</v>
      </c>
      <c r="CE22" s="1252">
        <f>CE14+CE15+CE16+CE17+CE18+CE19+CE20+CE21</f>
        <v>6664.01</v>
      </c>
      <c r="CF22" s="1252">
        <v>6713.0999999999995</v>
      </c>
      <c r="CG22" s="1252">
        <v>6687.9156280000007</v>
      </c>
      <c r="CH22" s="1292">
        <f>SUM(CH14:CH21)</f>
        <v>11129.6448657</v>
      </c>
      <c r="CI22" s="1292">
        <f>SUM(CI14:CI21)</f>
        <v>16801.419999999998</v>
      </c>
      <c r="CJ22" s="1292">
        <v>35387.53</v>
      </c>
      <c r="CK22" s="1292">
        <v>28792.44</v>
      </c>
      <c r="CL22" s="1292">
        <v>21652.98</v>
      </c>
      <c r="CM22" s="1292">
        <v>20750.770000000004</v>
      </c>
      <c r="CN22" s="1252">
        <f>CN14+CN15+CN16+CN17+CN18+CN19+CN20+CN21</f>
        <v>23696.720000000001</v>
      </c>
      <c r="CO22" s="1252">
        <v>6721.51</v>
      </c>
      <c r="CP22" s="1252">
        <v>6263.42299</v>
      </c>
      <c r="CQ22" s="1292">
        <f>SUM(CQ14:CQ21)</f>
        <v>9905.6416600000011</v>
      </c>
      <c r="CR22" s="1292">
        <f>SUM(CR14:CR21)</f>
        <v>16873.61</v>
      </c>
      <c r="CS22" s="1292">
        <v>34648.42</v>
      </c>
      <c r="CT22" s="1292">
        <v>33602</v>
      </c>
      <c r="CU22" s="1292">
        <v>28497.219999999998</v>
      </c>
      <c r="CV22" s="1293">
        <v>61857.84</v>
      </c>
      <c r="CW22" s="1252">
        <f>CW14+CW15+CW16+CW17+CW18+CW19+CW20+CW21</f>
        <v>13236.63</v>
      </c>
      <c r="CX22" s="1252">
        <v>8682.6</v>
      </c>
      <c r="CY22" s="1252">
        <v>3564.8546700000002</v>
      </c>
      <c r="CZ22" s="1292">
        <f>SUM(CZ14:CZ21)</f>
        <v>3975.9347600000001</v>
      </c>
      <c r="DA22" s="1292">
        <f>SUM(DA14:DA21)</f>
        <v>11403.93</v>
      </c>
      <c r="DB22" s="1292">
        <v>56492.94</v>
      </c>
      <c r="DC22" s="1292">
        <v>157993.85999999999</v>
      </c>
      <c r="DD22" s="1292">
        <v>167242.65999999997</v>
      </c>
      <c r="DE22" s="1293">
        <v>238329.09999999998</v>
      </c>
      <c r="DF22" s="1252">
        <f>DF14+DF15+DF16+DF17+DF18+DF19+DF20+DF21</f>
        <v>9941.0433000000012</v>
      </c>
      <c r="DG22" s="1252">
        <v>4806.0481</v>
      </c>
      <c r="DH22" s="1252">
        <v>5397.6324021</v>
      </c>
      <c r="DI22" s="1292">
        <f>SUM(DI14:DI21)</f>
        <v>7589.9436815000008</v>
      </c>
      <c r="DJ22" s="1292">
        <f>SUM(DJ14:DJ21)</f>
        <v>5932.1508999999996</v>
      </c>
      <c r="DK22" s="1292">
        <v>13151.6108</v>
      </c>
      <c r="DL22" s="1292">
        <v>23668.352899999998</v>
      </c>
      <c r="DM22" s="1292">
        <v>18139.43</v>
      </c>
      <c r="DN22" s="1293">
        <v>49772.85</v>
      </c>
      <c r="DO22" s="1252">
        <f>DO14+DO15+DO16+DO17+DO18+DO19+DO20+DO21</f>
        <v>2445.0299999999997</v>
      </c>
      <c r="DP22" s="1252">
        <v>1028.6100000000001</v>
      </c>
      <c r="DQ22" s="1252">
        <v>862.71871999999996</v>
      </c>
      <c r="DR22" s="1292">
        <f>SUM(DR14:DR21)</f>
        <v>755.33312999999998</v>
      </c>
      <c r="DS22" s="1252">
        <f>DS14+DS15+DS16+DS17+DS18+DS19+DS20+DS21</f>
        <v>1412.99</v>
      </c>
      <c r="DT22" s="1252">
        <v>2412.2799999999997</v>
      </c>
      <c r="DU22" s="1252">
        <v>3147</v>
      </c>
      <c r="DV22" s="1252">
        <v>2580.5700000000002</v>
      </c>
      <c r="DW22" s="1292">
        <v>5697</v>
      </c>
      <c r="DX22" s="1252">
        <v>0</v>
      </c>
      <c r="DY22" s="1252">
        <v>112.88</v>
      </c>
      <c r="DZ22" s="1252">
        <v>0.12</v>
      </c>
      <c r="EA22" s="1292">
        <f>SUM(EA14:EA21)</f>
        <v>19.690000000000001</v>
      </c>
      <c r="EB22" s="1292">
        <f>SUM(EB14:EB21)</f>
        <v>39.770000000000003</v>
      </c>
      <c r="EC22" s="1292">
        <v>42.06</v>
      </c>
      <c r="ED22" s="1292">
        <v>632.54999999999995</v>
      </c>
      <c r="EE22" s="1292">
        <v>522.37</v>
      </c>
      <c r="EF22" s="1292">
        <v>992.78000000000009</v>
      </c>
      <c r="EG22" s="1252">
        <f>EG14+EG15+EG16+EG17+EG18+EG19+EG20+EG21</f>
        <v>3286.11</v>
      </c>
      <c r="EH22" s="1252">
        <v>7650.62</v>
      </c>
      <c r="EI22" s="1252">
        <v>4341.1824500000002</v>
      </c>
      <c r="EJ22" s="1292">
        <f>SUM(EJ14:EJ21)</f>
        <v>9631.0005299999993</v>
      </c>
      <c r="EK22" s="1292">
        <f>SUM(EK14:EK21)</f>
        <v>237.57000000000005</v>
      </c>
      <c r="EL22" s="1292">
        <v>3774.9400000000005</v>
      </c>
      <c r="EM22" s="1292">
        <v>8023.0400000000009</v>
      </c>
      <c r="EN22" s="1292">
        <v>12487.019999999999</v>
      </c>
      <c r="EO22" s="1292">
        <v>18624.259999999998</v>
      </c>
      <c r="EP22" s="1252">
        <f>EP14+EP15+EP16+EP17+EP18+EP19+EP20+EP21</f>
        <v>134.09</v>
      </c>
      <c r="EQ22" s="1252">
        <v>348.61</v>
      </c>
      <c r="ER22" s="1252">
        <v>851.17908000000011</v>
      </c>
      <c r="ES22" s="1292">
        <f>SUM(ES14:ES21)</f>
        <v>750.75097000000005</v>
      </c>
      <c r="ET22" s="1292">
        <f>SUM(ET14:ET21)</f>
        <v>5819.3899999999994</v>
      </c>
      <c r="EU22" s="1292">
        <v>8700.6999999999989</v>
      </c>
      <c r="EV22" s="1292">
        <v>7285.72</v>
      </c>
      <c r="EW22" s="1292">
        <v>7478.9400000000005</v>
      </c>
      <c r="EX22" s="1292">
        <v>24580</v>
      </c>
      <c r="EY22" s="1252">
        <f>EY14+EY15+EY16+EY17+EY18+EY19+EY20+EY21</f>
        <v>9833.82</v>
      </c>
      <c r="EZ22" s="1252">
        <v>8690.09</v>
      </c>
      <c r="FA22" s="1252">
        <v>16366.37104</v>
      </c>
      <c r="FB22" s="1292">
        <f>SUM(FB14:FB21)</f>
        <v>21327.144489999999</v>
      </c>
      <c r="FC22" s="1292">
        <f>SUM(FC14:FC21)</f>
        <v>29162.370000000003</v>
      </c>
      <c r="FD22" s="1292">
        <v>27381</v>
      </c>
      <c r="FE22" s="1292">
        <v>39669.93</v>
      </c>
      <c r="FF22" s="1292">
        <v>11034.980000000001</v>
      </c>
      <c r="FG22" s="1292">
        <v>12609.83</v>
      </c>
      <c r="FH22" s="1252">
        <f>FH14+FH15+FH16+FH17+FH18+FH19+FH20+FH21</f>
        <v>12667.47</v>
      </c>
      <c r="FI22" s="1252">
        <v>16375.05</v>
      </c>
      <c r="FJ22" s="1252">
        <v>41903.857349999998</v>
      </c>
      <c r="FK22" s="1292">
        <f>SUM(FK14:FK21)</f>
        <v>26742.008880000001</v>
      </c>
      <c r="FL22" s="1292">
        <f>SUM(FL14:FL21)</f>
        <v>26362.620000000003</v>
      </c>
      <c r="FM22" s="1292">
        <v>23629.599999999999</v>
      </c>
      <c r="FN22" s="1292">
        <v>29587.059999999998</v>
      </c>
      <c r="FO22" s="1292">
        <v>28479.690000000002</v>
      </c>
      <c r="FP22" s="1292">
        <v>21977</v>
      </c>
      <c r="FQ22" s="1252">
        <f>FQ14+FQ15+FQ16+FQ17+FQ18+FQ19+FQ20+FQ21</f>
        <v>1430.8</v>
      </c>
      <c r="FR22" s="1252">
        <v>591.24</v>
      </c>
      <c r="FS22" s="1252">
        <v>728.77</v>
      </c>
      <c r="FT22" s="1292">
        <f>SUM(FT14:FT21)</f>
        <v>2732.79</v>
      </c>
      <c r="FU22" s="1292">
        <f>SUM(FU14:FU21)</f>
        <v>1352.92</v>
      </c>
      <c r="FV22" s="1292">
        <v>301.61</v>
      </c>
      <c r="FW22" s="1292">
        <v>2942.0699999999997</v>
      </c>
      <c r="FX22" s="1292">
        <v>2527.5</v>
      </c>
      <c r="FY22" s="1292">
        <v>4376</v>
      </c>
      <c r="FZ22" s="1252">
        <f>FZ14+FZ15+FZ16+FZ17+FZ18+FZ19+FZ20+FZ21</f>
        <v>30902.26</v>
      </c>
      <c r="GA22" s="1252">
        <v>15352.38</v>
      </c>
      <c r="GB22" s="1252">
        <v>11751.784370000001</v>
      </c>
      <c r="GC22" s="1292">
        <f>SUM(GC14:GC21)</f>
        <v>8979.8360300000004</v>
      </c>
      <c r="GD22" s="1292">
        <v>10832.73</v>
      </c>
      <c r="GE22" s="1292">
        <v>14483.310000000001</v>
      </c>
      <c r="GF22" s="1292">
        <v>53259.37</v>
      </c>
      <c r="GG22" s="1292">
        <v>83109.569999999992</v>
      </c>
      <c r="GH22" s="1292">
        <v>116008.35</v>
      </c>
      <c r="GI22" s="1252">
        <f>GI14+GI15+GI16+GI17+GI18+GI19+GI20+GI21</f>
        <v>497</v>
      </c>
      <c r="GJ22" s="1252">
        <v>3045.78</v>
      </c>
      <c r="GK22" s="1252">
        <v>5052.3243700000003</v>
      </c>
      <c r="GL22" s="1292">
        <f>SUM(GL14:GL21)</f>
        <v>8477.0635599999987</v>
      </c>
      <c r="GM22" s="1292">
        <f>SUM(GM14:GM21)</f>
        <v>3680.42</v>
      </c>
      <c r="GN22" s="1292">
        <v>7216.7999999999993</v>
      </c>
      <c r="GO22" s="1292">
        <v>8538.98</v>
      </c>
      <c r="GP22" s="1292">
        <v>606.09</v>
      </c>
      <c r="GQ22" s="1293">
        <v>8410.1200000000008</v>
      </c>
      <c r="GR22" s="1252">
        <f>GR14+GR15+GR16+GR17+GR18+GR19+GR20+GR21</f>
        <v>9735.9100000000017</v>
      </c>
      <c r="GS22" s="1252">
        <v>5629.3</v>
      </c>
      <c r="GT22" s="1252">
        <v>3473.7233900000001</v>
      </c>
      <c r="GU22" s="1292">
        <f>SUM(GU14:GU21)</f>
        <v>1925.1191199999998</v>
      </c>
      <c r="GV22" s="1292">
        <f>SUM(GV14:GV21)</f>
        <v>2872.25</v>
      </c>
      <c r="GW22" s="1292">
        <v>3304.0699999999997</v>
      </c>
      <c r="GX22" s="1292">
        <v>7935.9900000000007</v>
      </c>
      <c r="GY22" s="1292">
        <v>14816.73</v>
      </c>
      <c r="GZ22" s="1293">
        <v>28568.239999999998</v>
      </c>
      <c r="HA22" s="1252">
        <f>HA14+HA15+HA16+HA17+HA18+HA19+HA20+HA21</f>
        <v>443.28</v>
      </c>
      <c r="HB22" s="1252">
        <v>12988.15</v>
      </c>
      <c r="HC22" s="1252">
        <v>19493.091370000002</v>
      </c>
      <c r="HD22" s="1292">
        <f>SUM(HD14:HD21)</f>
        <v>18821.505240000002</v>
      </c>
      <c r="HE22" s="1292">
        <f>SUM(HE14:HE21)</f>
        <v>15517.93</v>
      </c>
      <c r="HF22" s="1292">
        <v>19750.12</v>
      </c>
      <c r="HG22" s="1292">
        <v>17977.419999999998</v>
      </c>
      <c r="HH22" s="1292">
        <v>18991.939999999999</v>
      </c>
      <c r="HI22" s="1293">
        <v>63142.59</v>
      </c>
      <c r="HJ22" s="1252">
        <v>230577.23329999996</v>
      </c>
      <c r="HK22" s="1252">
        <v>211799.68809999997</v>
      </c>
      <c r="HL22" s="1252">
        <v>231701.5423378</v>
      </c>
      <c r="HM22" s="1252">
        <v>269341.83375530003</v>
      </c>
      <c r="HN22" s="1252">
        <v>290096.62089999998</v>
      </c>
      <c r="HO22" s="1252">
        <v>440538.81080000004</v>
      </c>
      <c r="HP22" s="1252">
        <v>642927.12289999996</v>
      </c>
      <c r="HQ22" s="1252">
        <v>598776.72015999991</v>
      </c>
      <c r="HR22" s="1293">
        <v>946981.63999999978</v>
      </c>
    </row>
    <row r="23" spans="1:226" ht="21" customHeight="1" x14ac:dyDescent="0.2">
      <c r="A23" s="1290" t="s">
        <v>428</v>
      </c>
      <c r="B23" s="1248">
        <v>37075.360000000001</v>
      </c>
      <c r="C23" s="1248">
        <v>28540.29</v>
      </c>
      <c r="D23" s="1248">
        <v>13999.917574299994</v>
      </c>
      <c r="E23" s="1286">
        <f>E13-E22</f>
        <v>12281.940000000002</v>
      </c>
      <c r="F23" s="1286">
        <v>16558.010000000009</v>
      </c>
      <c r="G23" s="1286">
        <v>12561.830000000002</v>
      </c>
      <c r="H23" s="1286">
        <v>10442.959999999999</v>
      </c>
      <c r="I23" s="1286">
        <v>11794.8</v>
      </c>
      <c r="J23" s="1286">
        <v>14090</v>
      </c>
      <c r="K23" s="1248">
        <f>K13-K22</f>
        <v>-1536.2500000000002</v>
      </c>
      <c r="L23" s="1248">
        <v>-5146.53</v>
      </c>
      <c r="M23" s="1248">
        <v>-10439.060679999999</v>
      </c>
      <c r="N23" s="1286">
        <f>N13-N22</f>
        <v>-6247.9727400000011</v>
      </c>
      <c r="O23" s="1286">
        <f>O13-O22</f>
        <v>-10702.539999999999</v>
      </c>
      <c r="P23" s="1286">
        <v>-7866.66</v>
      </c>
      <c r="Q23" s="1286">
        <v>-7844.67</v>
      </c>
      <c r="R23" s="1286">
        <v>-8859.11</v>
      </c>
      <c r="S23" s="1286">
        <v>-8839.5800000000017</v>
      </c>
      <c r="T23" s="1248">
        <f>T13-T22</f>
        <v>8011.7799999999988</v>
      </c>
      <c r="U23" s="1248">
        <v>15455.86</v>
      </c>
      <c r="V23" s="1248">
        <v>1528.1424800000004</v>
      </c>
      <c r="W23" s="1286">
        <f>W13-W22</f>
        <v>5206.1837299999997</v>
      </c>
      <c r="X23" s="1286">
        <f>X13-X22</f>
        <v>10094.250000000002</v>
      </c>
      <c r="Y23" s="1286">
        <v>13277.240000000002</v>
      </c>
      <c r="Z23" s="1286">
        <v>16171.020000000002</v>
      </c>
      <c r="AA23" s="1286">
        <v>13498.720000000001</v>
      </c>
      <c r="AB23" s="1286">
        <v>10427</v>
      </c>
      <c r="AC23" s="1248">
        <f>AC13-AC22</f>
        <v>5251.7800000000061</v>
      </c>
      <c r="AD23" s="1248">
        <v>5017.7100000000028</v>
      </c>
      <c r="AE23" s="1248">
        <v>872.1552499999998</v>
      </c>
      <c r="AF23" s="1286">
        <f>AF13-AF22</f>
        <v>-3699.785170000001</v>
      </c>
      <c r="AG23" s="1286">
        <f>AG13-AG22</f>
        <v>-5202.08</v>
      </c>
      <c r="AH23" s="1286">
        <v>5318.8300000000036</v>
      </c>
      <c r="AI23" s="1286">
        <v>-4931.0499999999993</v>
      </c>
      <c r="AJ23" s="1286">
        <v>-4274.2604999999985</v>
      </c>
      <c r="AK23" s="1286">
        <v>-8592</v>
      </c>
      <c r="AL23" s="1248">
        <f>AL13-AL22</f>
        <v>116219.34</v>
      </c>
      <c r="AM23" s="1248">
        <v>100668.67</v>
      </c>
      <c r="AN23" s="1248">
        <v>98284.687069999985</v>
      </c>
      <c r="AO23" s="1286">
        <f>AO13-AO22</f>
        <v>94536.872159999999</v>
      </c>
      <c r="AP23" s="1286">
        <f>AP13-AP22</f>
        <v>80661.47</v>
      </c>
      <c r="AQ23" s="1286">
        <v>58084.920000000013</v>
      </c>
      <c r="AR23" s="1286">
        <v>52444.669999999984</v>
      </c>
      <c r="AS23" s="1286">
        <v>69375.000000000029</v>
      </c>
      <c r="AT23" s="1288">
        <v>31863.199999999983</v>
      </c>
      <c r="AU23" s="1248">
        <f>AU13-AU22</f>
        <v>-15970.340000000002</v>
      </c>
      <c r="AV23" s="1248">
        <v>-12060.560000000001</v>
      </c>
      <c r="AW23" s="1248">
        <v>-11148.0567925</v>
      </c>
      <c r="AX23" s="1286">
        <f>AX13-AX22</f>
        <v>-12086.08286</v>
      </c>
      <c r="AY23" s="1286">
        <f>AY13-AY22</f>
        <v>-7272.7200000000012</v>
      </c>
      <c r="AZ23" s="1286">
        <v>-3985.630000000001</v>
      </c>
      <c r="BA23" s="1286">
        <v>-21480.440000000002</v>
      </c>
      <c r="BB23" s="1286">
        <v>-15404.510000000002</v>
      </c>
      <c r="BC23" s="1286">
        <v>-34247.860000000008</v>
      </c>
      <c r="BD23" s="1248">
        <f>BD13-BD22</f>
        <v>6619.489999999998</v>
      </c>
      <c r="BE23" s="1248">
        <v>10289.900000000001</v>
      </c>
      <c r="BF23" s="1248">
        <v>12600.413070000001</v>
      </c>
      <c r="BG23" s="1286">
        <f>BG13-BG22</f>
        <v>11126.684609999998</v>
      </c>
      <c r="BH23" s="1286">
        <f>BH13-BH22</f>
        <v>16784.480000000003</v>
      </c>
      <c r="BI23" s="1286">
        <v>16519.669999999998</v>
      </c>
      <c r="BJ23" s="1286">
        <v>10508.749999999996</v>
      </c>
      <c r="BK23" s="1286">
        <v>10211.549999999999</v>
      </c>
      <c r="BL23" s="1288">
        <v>1024.4700000000048</v>
      </c>
      <c r="BM23" s="1248">
        <f>BM13-BM22</f>
        <v>-6928.2999999999993</v>
      </c>
      <c r="BN23" s="1248">
        <v>-7100.84</v>
      </c>
      <c r="BO23" s="1248">
        <v>-15477.957726799999</v>
      </c>
      <c r="BP23" s="1286">
        <f>BP13-BP22</f>
        <v>-21583.092847300002</v>
      </c>
      <c r="BQ23" s="1286">
        <v>-23269.58</v>
      </c>
      <c r="BR23" s="1286">
        <v>-27062.659999999996</v>
      </c>
      <c r="BS23" s="1286">
        <v>-28515.489999999998</v>
      </c>
      <c r="BT23" s="1286">
        <v>-23569.180000000004</v>
      </c>
      <c r="BU23" s="1286">
        <v>-22528.030000000002</v>
      </c>
      <c r="BV23" s="1248">
        <f>BV13-BV22</f>
        <v>5302.8699999999981</v>
      </c>
      <c r="BW23" s="1248">
        <v>6525.9299999999985</v>
      </c>
      <c r="BX23" s="1248">
        <v>8876.432969999998</v>
      </c>
      <c r="BY23" s="1286">
        <f>BY13-BY22</f>
        <v>11250.784960000001</v>
      </c>
      <c r="BZ23" s="1286">
        <f>BZ13-BZ22</f>
        <v>6002.4999999999982</v>
      </c>
      <c r="CA23" s="1286">
        <v>1203.2799999999988</v>
      </c>
      <c r="CB23" s="1286">
        <v>2889.9200000000019</v>
      </c>
      <c r="CC23" s="1286">
        <v>6118.6099999999969</v>
      </c>
      <c r="CD23" s="1286">
        <v>1401.0999999999985</v>
      </c>
      <c r="CE23" s="1248">
        <f>CE13-CE22</f>
        <v>-3867.54</v>
      </c>
      <c r="CF23" s="1248">
        <v>98.8100000000004</v>
      </c>
      <c r="CG23" s="1248">
        <v>-3568.3068095000008</v>
      </c>
      <c r="CH23" s="1286">
        <f>CH13-CH22</f>
        <v>-8701.3753494000011</v>
      </c>
      <c r="CI23" s="1286">
        <v>-14335.15</v>
      </c>
      <c r="CJ23" s="1286">
        <v>-19507.41</v>
      </c>
      <c r="CK23" s="1286">
        <v>-15551.239999999998</v>
      </c>
      <c r="CL23" s="1286">
        <v>-15832.58</v>
      </c>
      <c r="CM23" s="1286">
        <v>-18393.450000000004</v>
      </c>
      <c r="CN23" s="1248">
        <f>CN13-CN22</f>
        <v>64250.989999999991</v>
      </c>
      <c r="CO23" s="1248">
        <v>80457.13</v>
      </c>
      <c r="CP23" s="1248">
        <v>83499.638999999996</v>
      </c>
      <c r="CQ23" s="1286">
        <f>CQ13-CQ22</f>
        <v>91414.324170000007</v>
      </c>
      <c r="CR23" s="1286">
        <f>CR13-CR22</f>
        <v>112674.46</v>
      </c>
      <c r="CS23" s="1286">
        <v>128988.86</v>
      </c>
      <c r="CT23" s="1286">
        <v>131174.42000000001</v>
      </c>
      <c r="CU23" s="1286">
        <v>135349.37999999998</v>
      </c>
      <c r="CV23" s="1288">
        <v>118014</v>
      </c>
      <c r="CW23" s="1248">
        <f>CW13-CW22</f>
        <v>152920.90000000002</v>
      </c>
      <c r="CX23" s="1248">
        <v>158528.28</v>
      </c>
      <c r="CY23" s="1248">
        <v>177156.61089000001</v>
      </c>
      <c r="CZ23" s="1286">
        <f>CZ13-CZ22</f>
        <v>178500.98517999999</v>
      </c>
      <c r="DA23" s="1286">
        <v>171956.26</v>
      </c>
      <c r="DB23" s="1286">
        <v>116296.42999999996</v>
      </c>
      <c r="DC23" s="1286">
        <v>106874.87</v>
      </c>
      <c r="DD23" s="1286">
        <v>108139.83000000002</v>
      </c>
      <c r="DE23" s="1288">
        <v>79055.56</v>
      </c>
      <c r="DF23" s="1248">
        <f>DF13-DF22</f>
        <v>-2547.3478000000014</v>
      </c>
      <c r="DG23" s="1248">
        <v>688.89069999999992</v>
      </c>
      <c r="DH23" s="1248">
        <v>772.70353910000085</v>
      </c>
      <c r="DI23" s="1286">
        <f>DI13-DI22</f>
        <v>3516.6551046999994</v>
      </c>
      <c r="DJ23" s="1286">
        <f>DJ13-DJ22</f>
        <v>5120.6889000000001</v>
      </c>
      <c r="DK23" s="1286">
        <v>6157.0874000000022</v>
      </c>
      <c r="DL23" s="1286">
        <v>-9741.8123999999971</v>
      </c>
      <c r="DM23" s="1286">
        <v>3019.0299999999988</v>
      </c>
      <c r="DN23" s="1288">
        <v>-28160.220000000005</v>
      </c>
      <c r="DO23" s="1248">
        <f>DO13-DO22</f>
        <v>24938.83</v>
      </c>
      <c r="DP23" s="1248">
        <v>24135.589999999997</v>
      </c>
      <c r="DQ23" s="1248">
        <v>26605.337579999999</v>
      </c>
      <c r="DR23" s="1286">
        <f>DR13-DR22</f>
        <v>32062.615949999999</v>
      </c>
      <c r="DS23" s="1248">
        <f>DS13-DS22</f>
        <v>43452.01</v>
      </c>
      <c r="DT23" s="1248">
        <v>53052.53</v>
      </c>
      <c r="DU23" s="1248">
        <v>63699.28</v>
      </c>
      <c r="DV23" s="1248">
        <v>72489.45</v>
      </c>
      <c r="DW23" s="1286">
        <v>46172</v>
      </c>
      <c r="DX23" s="1248">
        <f>DX13-DX22</f>
        <v>166822.37999999998</v>
      </c>
      <c r="DY23" s="1248">
        <v>183445.9</v>
      </c>
      <c r="DZ23" s="1248">
        <v>252886.30000000002</v>
      </c>
      <c r="EA23" s="1286">
        <f>EA13-EA22</f>
        <v>224836.26999999996</v>
      </c>
      <c r="EB23" s="1286">
        <f>EB13-EB22</f>
        <v>245941.56</v>
      </c>
      <c r="EC23" s="1286">
        <v>270348.34000000003</v>
      </c>
      <c r="ED23" s="1286">
        <v>272074.63</v>
      </c>
      <c r="EE23" s="1286">
        <v>290677.44000000006</v>
      </c>
      <c r="EF23" s="1286">
        <v>406671.92</v>
      </c>
      <c r="EG23" s="1248">
        <f>EG13-EG22</f>
        <v>50307.3</v>
      </c>
      <c r="EH23" s="1248">
        <v>47759.49</v>
      </c>
      <c r="EI23" s="1248">
        <v>51094.38132</v>
      </c>
      <c r="EJ23" s="1286">
        <f>EJ13-EJ22</f>
        <v>76821.700629999992</v>
      </c>
      <c r="EK23" s="1286">
        <f>EK13-EK22</f>
        <v>61517.42</v>
      </c>
      <c r="EL23" s="1286">
        <v>62264.19</v>
      </c>
      <c r="EM23" s="1286">
        <v>59783.999999999993</v>
      </c>
      <c r="EN23" s="1286">
        <v>50991.820000000007</v>
      </c>
      <c r="EO23" s="1286">
        <v>41695.119999999995</v>
      </c>
      <c r="EP23" s="1248">
        <f>EP13-EP22</f>
        <v>4890.59</v>
      </c>
      <c r="EQ23" s="1248">
        <v>5242.68</v>
      </c>
      <c r="ER23" s="1248">
        <v>5362.6154099999994</v>
      </c>
      <c r="ES23" s="1286">
        <f>ES13-ES22</f>
        <v>6387.0941800000001</v>
      </c>
      <c r="ET23" s="1286">
        <f>ET13-ET22</f>
        <v>14169.239999999998</v>
      </c>
      <c r="EU23" s="1286">
        <v>15171.890000000005</v>
      </c>
      <c r="EV23" s="1286">
        <v>9432.91</v>
      </c>
      <c r="EW23" s="1286">
        <v>11316.590000000002</v>
      </c>
      <c r="EX23" s="1286">
        <v>-7104</v>
      </c>
      <c r="EY23" s="1248">
        <f>EY13-EY22</f>
        <v>-7397.369999999999</v>
      </c>
      <c r="EZ23" s="1248">
        <v>4584.66</v>
      </c>
      <c r="FA23" s="1248">
        <v>5835.7167300000019</v>
      </c>
      <c r="FB23" s="1286">
        <f>FB13-FB22</f>
        <v>7042.0467400000016</v>
      </c>
      <c r="FC23" s="1286">
        <f>FC13-FC22</f>
        <v>12153.539999999994</v>
      </c>
      <c r="FD23" s="1286">
        <v>9791.1199999999953</v>
      </c>
      <c r="FE23" s="1286">
        <v>-13978.3</v>
      </c>
      <c r="FF23" s="1286">
        <v>10240.58</v>
      </c>
      <c r="FG23" s="1286">
        <v>-396.20000000000073</v>
      </c>
      <c r="FH23" s="1248">
        <f>FH13-FH22</f>
        <v>35888.369999999995</v>
      </c>
      <c r="FI23" s="1248">
        <v>13517.910000000003</v>
      </c>
      <c r="FJ23" s="1248">
        <v>-19727.748609999999</v>
      </c>
      <c r="FK23" s="1286">
        <f>FK13-FK22</f>
        <v>-6112.6092300000018</v>
      </c>
      <c r="FL23" s="1286">
        <f>FL13-FL22</f>
        <v>53.139999999999418</v>
      </c>
      <c r="FM23" s="1286">
        <v>2546.369999999999</v>
      </c>
      <c r="FN23" s="1286">
        <v>3506.0900000000038</v>
      </c>
      <c r="FO23" s="1286">
        <v>5028.0799999999945</v>
      </c>
      <c r="FP23" s="1286">
        <v>6520</v>
      </c>
      <c r="FQ23" s="1248">
        <f>FQ13-FQ22</f>
        <v>2568.0500000000002</v>
      </c>
      <c r="FR23" s="1248">
        <v>2464.2399999999998</v>
      </c>
      <c r="FS23" s="1248">
        <v>655.01</v>
      </c>
      <c r="FT23" s="1286">
        <f>FT13-FT22</f>
        <v>138.67999999999984</v>
      </c>
      <c r="FU23" s="1286">
        <f>FU13-FU22</f>
        <v>905.06999999999971</v>
      </c>
      <c r="FV23" s="1286">
        <v>2051.8200000000002</v>
      </c>
      <c r="FW23" s="1286">
        <v>-472.32999999999947</v>
      </c>
      <c r="FX23" s="1286">
        <v>-6.9700000000002547</v>
      </c>
      <c r="FY23" s="1286">
        <v>-1864</v>
      </c>
      <c r="FZ23" s="1248">
        <f>FZ13-FZ22</f>
        <v>74013.420000000013</v>
      </c>
      <c r="GA23" s="1248">
        <v>83447.39</v>
      </c>
      <c r="GB23" s="1248">
        <v>87378.083909999987</v>
      </c>
      <c r="GC23" s="1286">
        <f>GC13-GC22</f>
        <v>97456.907890000002</v>
      </c>
      <c r="GD23" s="1286">
        <v>118445.83</v>
      </c>
      <c r="GE23" s="1286">
        <v>137286.47</v>
      </c>
      <c r="GF23" s="1286">
        <v>141355.05000000002</v>
      </c>
      <c r="GG23" s="1286">
        <v>154245.77000000008</v>
      </c>
      <c r="GH23" s="1286">
        <v>156075.75000000003</v>
      </c>
      <c r="GI23" s="1248">
        <f>GI13-GI22</f>
        <v>8977.0300000000007</v>
      </c>
      <c r="GJ23" s="1248">
        <v>8485.1000000000022</v>
      </c>
      <c r="GK23" s="1248">
        <v>2315.2268299999996</v>
      </c>
      <c r="GL23" s="1286">
        <f>GL13-GL22</f>
        <v>1609.7248600000003</v>
      </c>
      <c r="GM23" s="1286">
        <f>GM13-GM22</f>
        <v>9316.2900000000009</v>
      </c>
      <c r="GN23" s="1286">
        <v>5450.3000000000011</v>
      </c>
      <c r="GO23" s="1286">
        <v>2625.4600000000009</v>
      </c>
      <c r="GP23" s="1286">
        <v>11105.64</v>
      </c>
      <c r="GQ23" s="1288">
        <v>1300.3399999999983</v>
      </c>
      <c r="GR23" s="1248">
        <f>GR13-GR22</f>
        <v>-4583.550000000002</v>
      </c>
      <c r="GS23" s="1248">
        <v>1308.6799999999994</v>
      </c>
      <c r="GT23" s="1248">
        <v>2267.2703600000004</v>
      </c>
      <c r="GU23" s="1286">
        <f>GU13-GU22</f>
        <v>5482.9254799999999</v>
      </c>
      <c r="GV23" s="1286">
        <f>GV13-GV22</f>
        <v>7589.4500000000007</v>
      </c>
      <c r="GW23" s="1286">
        <v>10160.480000000001</v>
      </c>
      <c r="GX23" s="1286">
        <v>5924.9199999999992</v>
      </c>
      <c r="GY23" s="1286">
        <v>6544.6599999999962</v>
      </c>
      <c r="GZ23" s="1288">
        <v>2280.0600000000013</v>
      </c>
      <c r="HA23" s="1248">
        <f>HA13-HA22</f>
        <v>41294.86</v>
      </c>
      <c r="HB23" s="1248">
        <v>31207.89</v>
      </c>
      <c r="HC23" s="1248">
        <v>7011.2402899999979</v>
      </c>
      <c r="HD23" s="1286">
        <f>HD13-HD22</f>
        <v>14499.533959999997</v>
      </c>
      <c r="HE23" s="1286">
        <f>HE13-HE22</f>
        <v>18572.339999999997</v>
      </c>
      <c r="HF23" s="1286">
        <v>5403.1000000000022</v>
      </c>
      <c r="HG23" s="1286">
        <v>6835.1999999999971</v>
      </c>
      <c r="HH23" s="1286">
        <v>6761.34</v>
      </c>
      <c r="HI23" s="1288">
        <v>8964.5100000000093</v>
      </c>
      <c r="HJ23" s="1248">
        <v>762522.64220000012</v>
      </c>
      <c r="HK23" s="1248">
        <v>787563.07070000016</v>
      </c>
      <c r="HL23" s="1248">
        <v>778640.7536546</v>
      </c>
      <c r="HM23" s="1248">
        <v>815741.01140800014</v>
      </c>
      <c r="HN23" s="1248">
        <v>891185.93889999995</v>
      </c>
      <c r="HO23" s="1248">
        <v>873512.3973999999</v>
      </c>
      <c r="HP23" s="1248">
        <v>793228.81760000007</v>
      </c>
      <c r="HQ23" s="1248">
        <v>908961.6795000002</v>
      </c>
      <c r="HR23" s="1288">
        <v>795429.69000000029</v>
      </c>
    </row>
    <row r="24" spans="1:226" ht="21" customHeight="1" x14ac:dyDescent="0.2">
      <c r="A24" s="1290" t="s">
        <v>429</v>
      </c>
      <c r="B24" s="1248"/>
      <c r="C24" s="1248"/>
      <c r="D24" s="1248"/>
      <c r="E24" s="1286"/>
      <c r="F24" s="1286"/>
      <c r="G24" s="1286"/>
      <c r="H24" s="1286"/>
      <c r="I24" s="1286"/>
      <c r="J24" s="1287"/>
      <c r="K24" s="1248"/>
      <c r="L24" s="1248"/>
      <c r="M24" s="1248"/>
      <c r="N24" s="1286"/>
      <c r="O24" s="1286"/>
      <c r="P24" s="1286"/>
      <c r="Q24" s="1286"/>
      <c r="R24" s="1286"/>
      <c r="S24" s="1287"/>
      <c r="T24" s="1248"/>
      <c r="U24" s="1248"/>
      <c r="V24" s="1248"/>
      <c r="W24" s="1286"/>
      <c r="X24" s="1286"/>
      <c r="Y24" s="1286"/>
      <c r="Z24" s="1286"/>
      <c r="AA24" s="1286"/>
      <c r="AB24" s="1286"/>
      <c r="AC24" s="1248"/>
      <c r="AD24" s="1248"/>
      <c r="AE24" s="1248"/>
      <c r="AF24" s="1286"/>
      <c r="AG24" s="1286"/>
      <c r="AH24" s="1286"/>
      <c r="AI24" s="1286"/>
      <c r="AJ24" s="1286"/>
      <c r="AK24" s="1287"/>
      <c r="AL24" s="1248"/>
      <c r="AM24" s="1248"/>
      <c r="AN24" s="1248"/>
      <c r="AO24" s="1286"/>
      <c r="AP24" s="1286"/>
      <c r="AQ24" s="1286"/>
      <c r="AR24" s="1286"/>
      <c r="AS24" s="1286"/>
      <c r="AT24" s="1288"/>
      <c r="AU24" s="1248"/>
      <c r="AV24" s="1248"/>
      <c r="AW24" s="1248"/>
      <c r="AX24" s="1286"/>
      <c r="AY24" s="1286"/>
      <c r="AZ24" s="1286"/>
      <c r="BA24" s="1286"/>
      <c r="BB24" s="1286"/>
      <c r="BC24" s="1287"/>
      <c r="BD24" s="1248"/>
      <c r="BE24" s="1248"/>
      <c r="BF24" s="1248"/>
      <c r="BG24" s="1286"/>
      <c r="BH24" s="1286"/>
      <c r="BI24" s="1286"/>
      <c r="BJ24" s="1286"/>
      <c r="BK24" s="1286"/>
      <c r="BL24" s="1288"/>
      <c r="BM24" s="1248"/>
      <c r="BN24" s="1248"/>
      <c r="BO24" s="1248"/>
      <c r="BP24" s="1286"/>
      <c r="BQ24" s="1286"/>
      <c r="BR24" s="1286"/>
      <c r="BS24" s="1286"/>
      <c r="BT24" s="1286"/>
      <c r="BU24" s="1288"/>
      <c r="BV24" s="1248"/>
      <c r="BW24" s="1248"/>
      <c r="BX24" s="1248"/>
      <c r="BY24" s="1286"/>
      <c r="BZ24" s="1286"/>
      <c r="CA24" s="1286"/>
      <c r="CB24" s="1286"/>
      <c r="CC24" s="1286"/>
      <c r="CD24" s="1286"/>
      <c r="CE24" s="1248"/>
      <c r="CF24" s="1248"/>
      <c r="CG24" s="1248"/>
      <c r="CH24" s="1286"/>
      <c r="CI24" s="1286"/>
      <c r="CJ24" s="1286"/>
      <c r="CK24" s="1286"/>
      <c r="CL24" s="1286"/>
      <c r="CM24" s="1287"/>
      <c r="CN24" s="1248"/>
      <c r="CO24" s="1248"/>
      <c r="CP24" s="1248"/>
      <c r="CQ24" s="1286"/>
      <c r="CR24" s="1286"/>
      <c r="CS24" s="1286"/>
      <c r="CT24" s="1286"/>
      <c r="CU24" s="1286"/>
      <c r="CV24" s="1288"/>
      <c r="CW24" s="1248"/>
      <c r="CX24" s="1248"/>
      <c r="CY24" s="1248"/>
      <c r="CZ24" s="1286"/>
      <c r="DA24" s="1286"/>
      <c r="DB24" s="1286"/>
      <c r="DC24" s="1286"/>
      <c r="DD24" s="1286"/>
      <c r="DE24" s="1288"/>
      <c r="DF24" s="1248"/>
      <c r="DG24" s="1248"/>
      <c r="DH24" s="1248"/>
      <c r="DI24" s="1286"/>
      <c r="DJ24" s="1286"/>
      <c r="DK24" s="1286"/>
      <c r="DL24" s="1286"/>
      <c r="DM24" s="1286"/>
      <c r="DN24" s="1288"/>
      <c r="DO24" s="1248"/>
      <c r="DP24" s="1248"/>
      <c r="DQ24" s="1248"/>
      <c r="DR24" s="1286"/>
      <c r="DS24" s="1248"/>
      <c r="DT24" s="1248"/>
      <c r="DU24" s="1248"/>
      <c r="DV24" s="1248"/>
      <c r="DW24" s="1287"/>
      <c r="DX24" s="1248"/>
      <c r="DY24" s="1248"/>
      <c r="DZ24" s="1248"/>
      <c r="EA24" s="1248"/>
      <c r="EB24" s="1286"/>
      <c r="EC24" s="1286"/>
      <c r="ED24" s="1286"/>
      <c r="EE24" s="1286"/>
      <c r="EF24" s="1287"/>
      <c r="EG24" s="1248"/>
      <c r="EH24" s="1248"/>
      <c r="EI24" s="1248"/>
      <c r="EJ24" s="1286"/>
      <c r="EK24" s="1286"/>
      <c r="EL24" s="1286"/>
      <c r="EM24" s="1286"/>
      <c r="EN24" s="1286"/>
      <c r="EO24" s="1287"/>
      <c r="EP24" s="1248"/>
      <c r="EQ24" s="1248"/>
      <c r="ER24" s="1248"/>
      <c r="ES24" s="1286"/>
      <c r="ET24" s="1286"/>
      <c r="EU24" s="1286"/>
      <c r="EV24" s="1286"/>
      <c r="EW24" s="1286"/>
      <c r="EX24" s="1287"/>
      <c r="EY24" s="1248"/>
      <c r="EZ24" s="1248"/>
      <c r="FA24" s="1248"/>
      <c r="FB24" s="1286"/>
      <c r="FC24" s="1286"/>
      <c r="FD24" s="1286"/>
      <c r="FE24" s="1286"/>
      <c r="FF24" s="1286"/>
      <c r="FG24" s="1287"/>
      <c r="FH24" s="1248"/>
      <c r="FI24" s="1248"/>
      <c r="FJ24" s="1248"/>
      <c r="FK24" s="1286"/>
      <c r="FL24" s="1286"/>
      <c r="FM24" s="1286"/>
      <c r="FN24" s="1286"/>
      <c r="FO24" s="1286"/>
      <c r="FP24" s="1287"/>
      <c r="FQ24" s="1248"/>
      <c r="FR24" s="1248"/>
      <c r="FS24" s="1248"/>
      <c r="FT24" s="1286"/>
      <c r="FU24" s="1286"/>
      <c r="FV24" s="1286"/>
      <c r="FW24" s="1286"/>
      <c r="FX24" s="1286"/>
      <c r="FY24" s="1287"/>
      <c r="FZ24" s="1248"/>
      <c r="GA24" s="1248"/>
      <c r="GB24" s="1248"/>
      <c r="GC24" s="1286"/>
      <c r="GD24" s="1286"/>
      <c r="GE24" s="1286"/>
      <c r="GF24" s="1286"/>
      <c r="GG24" s="1286"/>
      <c r="GH24" s="1286"/>
      <c r="GI24" s="1248"/>
      <c r="GJ24" s="1248"/>
      <c r="GK24" s="1248"/>
      <c r="GL24" s="1286"/>
      <c r="GM24" s="1286"/>
      <c r="GN24" s="1286"/>
      <c r="GO24" s="1286"/>
      <c r="GP24" s="1286"/>
      <c r="GQ24" s="1288"/>
      <c r="GR24" s="1248">
        <v>70.489999999999995</v>
      </c>
      <c r="GS24" s="1248">
        <v>21.41</v>
      </c>
      <c r="GT24" s="1248">
        <v>4.83</v>
      </c>
      <c r="GU24" s="1286"/>
      <c r="GV24" s="1286"/>
      <c r="GW24" s="1286"/>
      <c r="GX24" s="1286"/>
      <c r="GY24" s="1286"/>
      <c r="GZ24" s="1288"/>
      <c r="HA24" s="1248"/>
      <c r="HB24" s="1248"/>
      <c r="HC24" s="1248"/>
      <c r="HD24" s="1286"/>
      <c r="HE24" s="1286"/>
      <c r="HF24" s="1286"/>
      <c r="HG24" s="1286"/>
      <c r="HH24" s="1286"/>
      <c r="HI24" s="1288"/>
      <c r="HJ24" s="1248">
        <v>70.489999999999995</v>
      </c>
      <c r="HK24" s="1248">
        <v>21.41</v>
      </c>
      <c r="HL24" s="1248">
        <v>4.83</v>
      </c>
      <c r="HM24" s="1248">
        <v>0</v>
      </c>
      <c r="HN24" s="1248">
        <v>0</v>
      </c>
      <c r="HO24" s="1248">
        <v>0</v>
      </c>
      <c r="HP24" s="1248"/>
      <c r="HQ24" s="1248"/>
      <c r="HR24" s="1286">
        <v>0</v>
      </c>
    </row>
    <row r="25" spans="1:226" ht="21" customHeight="1" x14ac:dyDescent="0.2">
      <c r="A25" s="1290" t="s">
        <v>430</v>
      </c>
      <c r="B25" s="1248"/>
      <c r="C25" s="1248"/>
      <c r="D25" s="1248">
        <v>0</v>
      </c>
      <c r="E25" s="1286"/>
      <c r="F25" s="1286">
        <v>0.78</v>
      </c>
      <c r="G25" s="1286">
        <v>0</v>
      </c>
      <c r="H25" s="1286">
        <v>0</v>
      </c>
      <c r="I25" s="1286">
        <v>1148.76</v>
      </c>
      <c r="J25" s="1287">
        <v>1406</v>
      </c>
      <c r="K25" s="1248"/>
      <c r="L25" s="1248"/>
      <c r="M25" s="1248">
        <v>0</v>
      </c>
      <c r="N25" s="1286">
        <v>0</v>
      </c>
      <c r="O25" s="1286">
        <v>0</v>
      </c>
      <c r="P25" s="1286">
        <v>0</v>
      </c>
      <c r="Q25" s="1286">
        <v>0</v>
      </c>
      <c r="R25" s="1286"/>
      <c r="S25" s="1287"/>
      <c r="T25" s="1248"/>
      <c r="U25" s="1248"/>
      <c r="V25" s="1248">
        <v>0</v>
      </c>
      <c r="W25" s="1286">
        <v>0</v>
      </c>
      <c r="X25" s="1286">
        <v>0</v>
      </c>
      <c r="Y25" s="1286">
        <v>0</v>
      </c>
      <c r="Z25" s="1286">
        <v>1387.79</v>
      </c>
      <c r="AA25" s="1286">
        <v>1554.28</v>
      </c>
      <c r="AB25" s="1286">
        <v>993</v>
      </c>
      <c r="AC25" s="1248"/>
      <c r="AD25" s="1248"/>
      <c r="AE25" s="1248">
        <v>0</v>
      </c>
      <c r="AF25" s="1286">
        <v>0</v>
      </c>
      <c r="AG25" s="1286"/>
      <c r="AH25" s="1286"/>
      <c r="AI25" s="1286"/>
      <c r="AJ25" s="1286"/>
      <c r="AK25" s="1287"/>
      <c r="AL25" s="1248">
        <f>13759.22+1</f>
        <v>13760.22</v>
      </c>
      <c r="AM25" s="1248">
        <v>13047.490000000002</v>
      </c>
      <c r="AN25" s="1248">
        <v>10387.74451</v>
      </c>
      <c r="AO25" s="1286">
        <v>10911.28254</v>
      </c>
      <c r="AP25" s="1286">
        <v>9049.9</v>
      </c>
      <c r="AQ25" s="1286">
        <v>7898.66</v>
      </c>
      <c r="AR25" s="1286">
        <v>7486.16</v>
      </c>
      <c r="AS25" s="1286">
        <v>11349.72</v>
      </c>
      <c r="AT25" s="1286">
        <v>-578.14</v>
      </c>
      <c r="AU25" s="1248"/>
      <c r="AV25" s="1248"/>
      <c r="AW25" s="1248">
        <v>0</v>
      </c>
      <c r="AX25" s="1286">
        <v>0</v>
      </c>
      <c r="AY25" s="1286">
        <v>0</v>
      </c>
      <c r="AZ25" s="1286"/>
      <c r="BA25" s="1286"/>
      <c r="BB25" s="1286">
        <v>0</v>
      </c>
      <c r="BC25" s="1287">
        <v>0</v>
      </c>
      <c r="BD25" s="1248"/>
      <c r="BE25" s="1248"/>
      <c r="BF25" s="1248">
        <v>0</v>
      </c>
      <c r="BG25" s="1286">
        <v>0</v>
      </c>
      <c r="BH25" s="1286"/>
      <c r="BI25" s="1286"/>
      <c r="BJ25" s="1286"/>
      <c r="BK25" s="1286">
        <v>750</v>
      </c>
      <c r="BL25" s="1288">
        <v>0.12</v>
      </c>
      <c r="BM25" s="1248">
        <v>-2.58</v>
      </c>
      <c r="BN25" s="1248">
        <v>-0.52</v>
      </c>
      <c r="BO25" s="1248">
        <v>0</v>
      </c>
      <c r="BP25" s="1286">
        <v>0</v>
      </c>
      <c r="BQ25" s="1286">
        <v>0</v>
      </c>
      <c r="BR25" s="1286"/>
      <c r="BS25" s="1286"/>
      <c r="BT25" s="1286"/>
      <c r="BU25" s="1288"/>
      <c r="BV25" s="1248"/>
      <c r="BW25" s="1248"/>
      <c r="BX25" s="1248">
        <v>0</v>
      </c>
      <c r="BY25" s="1286">
        <v>-644.57829000000004</v>
      </c>
      <c r="BZ25" s="1286">
        <v>-20.82</v>
      </c>
      <c r="CA25" s="1286">
        <v>-295.32</v>
      </c>
      <c r="CB25" s="1286">
        <v>64.459999999999994</v>
      </c>
      <c r="CC25" s="1286">
        <v>656.55</v>
      </c>
      <c r="CD25" s="1286">
        <v>239.72</v>
      </c>
      <c r="CE25" s="1248"/>
      <c r="CF25" s="1248"/>
      <c r="CG25" s="1248">
        <v>0</v>
      </c>
      <c r="CH25" s="1286">
        <v>0</v>
      </c>
      <c r="CI25" s="1286"/>
      <c r="CJ25" s="1286"/>
      <c r="CK25" s="1286"/>
      <c r="CL25" s="1286"/>
      <c r="CM25" s="1287"/>
      <c r="CN25" s="1248">
        <v>-8277.2000000000007</v>
      </c>
      <c r="CO25" s="1248">
        <v>1906.6</v>
      </c>
      <c r="CP25" s="1248">
        <v>1659.2847400000001</v>
      </c>
      <c r="CQ25" s="1286">
        <v>2200.9712800000002</v>
      </c>
      <c r="CR25" s="1286">
        <v>1774.12</v>
      </c>
      <c r="CS25" s="1286">
        <v>1309.47</v>
      </c>
      <c r="CT25" s="1286">
        <v>1647.8</v>
      </c>
      <c r="CU25" s="1286">
        <v>-661.07</v>
      </c>
      <c r="CV25" s="1286">
        <v>-2754.69</v>
      </c>
      <c r="CW25" s="1248">
        <f>3841.81-97.16</f>
        <v>3744.65</v>
      </c>
      <c r="CX25" s="1248">
        <v>4900.87</v>
      </c>
      <c r="CY25" s="1248">
        <v>12110.55</v>
      </c>
      <c r="CZ25" s="1286">
        <v>10277.98</v>
      </c>
      <c r="DA25" s="1286">
        <v>9973.67</v>
      </c>
      <c r="DB25" s="1286">
        <v>2231.81</v>
      </c>
      <c r="DC25" s="1286">
        <v>-0.2</v>
      </c>
      <c r="DD25" s="1286">
        <v>12124.17</v>
      </c>
      <c r="DE25" s="1288">
        <v>3642.46</v>
      </c>
      <c r="DF25" s="1248"/>
      <c r="DG25" s="1248"/>
      <c r="DH25" s="1248">
        <v>0</v>
      </c>
      <c r="DI25" s="1286">
        <v>0</v>
      </c>
      <c r="DJ25" s="1286"/>
      <c r="DK25" s="1286"/>
      <c r="DL25" s="1286"/>
      <c r="DM25" s="1286"/>
      <c r="DN25" s="1288"/>
      <c r="DO25" s="1248">
        <v>1025.49</v>
      </c>
      <c r="DP25" s="1248">
        <v>1246.27</v>
      </c>
      <c r="DQ25" s="1248">
        <v>1530.65473</v>
      </c>
      <c r="DR25" s="1286">
        <v>1735.33089</v>
      </c>
      <c r="DS25" s="1248">
        <v>2110.9699999999998</v>
      </c>
      <c r="DT25" s="1248">
        <v>2329.02</v>
      </c>
      <c r="DU25" s="1248">
        <v>2881.49</v>
      </c>
      <c r="DV25" s="1248">
        <v>3296.33</v>
      </c>
      <c r="DW25" s="1287">
        <v>3633</v>
      </c>
      <c r="DX25" s="1248">
        <v>1154.25</v>
      </c>
      <c r="DY25" s="1248">
        <v>1067.53</v>
      </c>
      <c r="DZ25" s="1248">
        <v>1101.51</v>
      </c>
      <c r="EA25" s="1248">
        <v>1662.19</v>
      </c>
      <c r="EB25" s="1286">
        <v>1301.02</v>
      </c>
      <c r="EC25" s="1286">
        <v>1498.68</v>
      </c>
      <c r="ED25" s="1286">
        <v>803.83</v>
      </c>
      <c r="EE25" s="1286">
        <v>620.76</v>
      </c>
      <c r="EF25" s="1287">
        <v>2359.81</v>
      </c>
      <c r="EG25" s="1248">
        <v>6715.79</v>
      </c>
      <c r="EH25" s="1248">
        <v>6335.31</v>
      </c>
      <c r="EI25" s="1248">
        <v>7183.35</v>
      </c>
      <c r="EJ25" s="1286">
        <v>10829</v>
      </c>
      <c r="EK25" s="1286">
        <v>8754.5499999999993</v>
      </c>
      <c r="EL25" s="1286">
        <v>6622.07</v>
      </c>
      <c r="EM25" s="1286">
        <v>5846.81</v>
      </c>
      <c r="EN25" s="1286">
        <v>-1307.21</v>
      </c>
      <c r="EO25" s="1287">
        <v>3029.54</v>
      </c>
      <c r="EP25" s="1248"/>
      <c r="EQ25" s="1248"/>
      <c r="ER25" s="1248">
        <v>0</v>
      </c>
      <c r="ES25" s="1286">
        <v>0</v>
      </c>
      <c r="ET25" s="1286">
        <v>0</v>
      </c>
      <c r="EU25" s="1286">
        <v>860.64</v>
      </c>
      <c r="EV25" s="1286">
        <v>155.78</v>
      </c>
      <c r="EW25" s="1286">
        <v>1207.04</v>
      </c>
      <c r="EX25" s="1287">
        <v>0</v>
      </c>
      <c r="EY25" s="1248">
        <v>7492.26</v>
      </c>
      <c r="EZ25" s="1248">
        <v>-590.28</v>
      </c>
      <c r="FA25" s="1248">
        <v>751.34876999999994</v>
      </c>
      <c r="FB25" s="1286">
        <v>906.66351999999995</v>
      </c>
      <c r="FC25" s="1286">
        <v>1564.76</v>
      </c>
      <c r="FD25" s="1286">
        <v>1272.8499999999999</v>
      </c>
      <c r="FE25" s="1286">
        <v>535.03</v>
      </c>
      <c r="FF25" s="1286">
        <v>961.11</v>
      </c>
      <c r="FG25" s="1286">
        <v>-104.5</v>
      </c>
      <c r="FH25" s="1248"/>
      <c r="FI25" s="1248"/>
      <c r="FJ25" s="1248">
        <v>0</v>
      </c>
      <c r="FK25" s="1286">
        <v>0</v>
      </c>
      <c r="FL25" s="1286"/>
      <c r="FM25" s="1286"/>
      <c r="FN25" s="1286"/>
      <c r="FO25" s="1286"/>
      <c r="FP25" s="1287"/>
      <c r="FQ25" s="1248">
        <v>159.07</v>
      </c>
      <c r="FR25" s="1248">
        <v>316.36</v>
      </c>
      <c r="FS25" s="1248">
        <v>14.62</v>
      </c>
      <c r="FT25" s="1286"/>
      <c r="FU25" s="1286">
        <v>84.47</v>
      </c>
      <c r="FV25" s="1286">
        <v>295.87</v>
      </c>
      <c r="FW25" s="1286"/>
      <c r="FX25" s="1286"/>
      <c r="FY25" s="1287"/>
      <c r="FZ25" s="1248"/>
      <c r="GA25" s="1248">
        <v>1443.18</v>
      </c>
      <c r="GB25" s="1248">
        <v>1274.66608</v>
      </c>
      <c r="GC25" s="1286">
        <v>1991.6419699999999</v>
      </c>
      <c r="GD25" s="1286">
        <v>3406.61</v>
      </c>
      <c r="GE25" s="1286">
        <v>4606.83</v>
      </c>
      <c r="GF25" s="1286">
        <v>-863.36</v>
      </c>
      <c r="GG25" s="1286">
        <v>8660.83</v>
      </c>
      <c r="GH25" s="1286">
        <v>5475.98</v>
      </c>
      <c r="GI25" s="1248">
        <v>370.76</v>
      </c>
      <c r="GJ25" s="1248">
        <v>512.91999999999996</v>
      </c>
      <c r="GK25" s="1248">
        <v>431.05392999999998</v>
      </c>
      <c r="GL25" s="1286">
        <v>-70.693290000000005</v>
      </c>
      <c r="GM25" s="1286">
        <v>528.62</v>
      </c>
      <c r="GN25" s="1286">
        <v>-832.84</v>
      </c>
      <c r="GO25" s="1286">
        <v>-904.7</v>
      </c>
      <c r="GP25" s="1286">
        <v>486.48</v>
      </c>
      <c r="GQ25" s="1288">
        <v>1045.8900000000001</v>
      </c>
      <c r="GR25" s="1248"/>
      <c r="GS25" s="1248"/>
      <c r="GT25" s="1248">
        <v>0</v>
      </c>
      <c r="GU25" s="1286">
        <v>0</v>
      </c>
      <c r="GV25" s="1286"/>
      <c r="GW25" s="1286">
        <v>7.49</v>
      </c>
      <c r="GX25" s="1286"/>
      <c r="GY25" s="1286"/>
      <c r="GZ25" s="1288"/>
      <c r="HA25" s="1248"/>
      <c r="HB25" s="1248">
        <v>4845.96</v>
      </c>
      <c r="HC25" s="1248">
        <v>648.58564000000001</v>
      </c>
      <c r="HD25" s="1286">
        <v>3152.02027</v>
      </c>
      <c r="HE25" s="1286">
        <v>1584.39</v>
      </c>
      <c r="HF25" s="1286">
        <v>2126.64</v>
      </c>
      <c r="HG25" s="1286">
        <v>2428.21</v>
      </c>
      <c r="HH25" s="1286">
        <v>2050.77</v>
      </c>
      <c r="HI25" s="1288">
        <v>1892.6</v>
      </c>
      <c r="HJ25" s="1248">
        <v>26143</v>
      </c>
      <c r="HK25" s="1248">
        <v>35032</v>
      </c>
      <c r="HL25" s="1248">
        <v>37093</v>
      </c>
      <c r="HM25" s="1248">
        <v>42951.808889999993</v>
      </c>
      <c r="HN25" s="1248">
        <v>40113.040000000008</v>
      </c>
      <c r="HO25" s="1248">
        <v>29931.869999999995</v>
      </c>
      <c r="HP25" s="1248">
        <v>21469.099999999995</v>
      </c>
      <c r="HQ25" s="1248">
        <v>42898.52</v>
      </c>
      <c r="HR25" s="1286">
        <v>20280.789999999997</v>
      </c>
    </row>
    <row r="26" spans="1:226" s="1297" customFormat="1" ht="21" customHeight="1" x14ac:dyDescent="0.2">
      <c r="A26" s="1290" t="s">
        <v>431</v>
      </c>
      <c r="B26" s="1248">
        <v>37075.360000000001</v>
      </c>
      <c r="C26" s="1248">
        <v>28540.29</v>
      </c>
      <c r="D26" s="1248">
        <v>13999.917574299994</v>
      </c>
      <c r="E26" s="1248">
        <f>IF(E23&lt;0,(E23+E24+E25),(E23-E24-E25))</f>
        <v>12281.940000000002</v>
      </c>
      <c r="F26" s="1248">
        <v>16557.23000000001</v>
      </c>
      <c r="G26" s="1248">
        <v>12561.830000000002</v>
      </c>
      <c r="H26" s="1248">
        <v>10442.959999999999</v>
      </c>
      <c r="I26" s="1248">
        <v>10646.039999999999</v>
      </c>
      <c r="J26" s="1248">
        <v>12684</v>
      </c>
      <c r="K26" s="1248">
        <f>IF(K23&lt;0,(K23+K24+K25),(K23-K24-K25))</f>
        <v>-1536.2500000000002</v>
      </c>
      <c r="L26" s="1248">
        <v>-5146.53</v>
      </c>
      <c r="M26" s="1248">
        <v>-10439.060679999999</v>
      </c>
      <c r="N26" s="1248">
        <f>IF(N23&lt;0,(N23+N24+N25),(N23-N24-N25))</f>
        <v>-6247.9727400000011</v>
      </c>
      <c r="O26" s="1248">
        <f>IF(O23&lt;0,(O23+O24+O25),(O23-O24-O25))</f>
        <v>-10702.539999999999</v>
      </c>
      <c r="P26" s="1248">
        <v>-7866.66</v>
      </c>
      <c r="Q26" s="1248">
        <v>-7844.67</v>
      </c>
      <c r="R26" s="1248">
        <v>-8859.11</v>
      </c>
      <c r="S26" s="1248">
        <v>-8839.5800000000017</v>
      </c>
      <c r="T26" s="1248">
        <f>IF(T23&lt;0,(T23+T24+T25),(T23-T24-T25))</f>
        <v>8011.7799999999988</v>
      </c>
      <c r="U26" s="1248">
        <v>15455.86</v>
      </c>
      <c r="V26" s="1248">
        <v>1528.1424800000004</v>
      </c>
      <c r="W26" s="1248">
        <f>IF(W23&lt;0,(W23+W24+W25),(W23-W24-W25))</f>
        <v>5206.1837299999997</v>
      </c>
      <c r="X26" s="1248">
        <f>IF(X23&lt;0,(X23+X24+X25),(X23-X24-X25))</f>
        <v>10094.250000000002</v>
      </c>
      <c r="Y26" s="1248">
        <v>13277.240000000002</v>
      </c>
      <c r="Z26" s="1248">
        <v>14783.230000000003</v>
      </c>
      <c r="AA26" s="1248">
        <v>11944.44</v>
      </c>
      <c r="AB26" s="1248">
        <v>9434</v>
      </c>
      <c r="AC26" s="1248">
        <f>IF(AC23&lt;0,(AC23+AC24+AC25),(AC23-AC24-AC25))</f>
        <v>5251.7800000000061</v>
      </c>
      <c r="AD26" s="1248">
        <v>5017.7100000000028</v>
      </c>
      <c r="AE26" s="1248">
        <v>872.1552499999998</v>
      </c>
      <c r="AF26" s="1248">
        <f>IF(AF23&lt;0,(AF23+AF24+AF25),(AF23-AF24-AF25))</f>
        <v>-3699.785170000001</v>
      </c>
      <c r="AG26" s="1248">
        <f>IF(AG23&lt;0,(AG23+AG24+AG25),(AG23-AG24-AG25))</f>
        <v>-5202.08</v>
      </c>
      <c r="AH26" s="1248">
        <v>5318.8300000000036</v>
      </c>
      <c r="AI26" s="1248">
        <v>-4931.0499999999993</v>
      </c>
      <c r="AJ26" s="1248">
        <v>-4274.2604999999985</v>
      </c>
      <c r="AK26" s="1248">
        <v>-8592</v>
      </c>
      <c r="AL26" s="1248">
        <f>IF(AL23&lt;0,(AL23+AL24+AL25),(AL23-AL24-AL25))</f>
        <v>102459.12</v>
      </c>
      <c r="AM26" s="1248">
        <v>87621.18</v>
      </c>
      <c r="AN26" s="1248">
        <v>87896.942559999981</v>
      </c>
      <c r="AO26" s="1248">
        <f>IF(AO23&lt;0,(AO23+AO24+AO25),(AO23-AO24-AO25))</f>
        <v>83625.589619999999</v>
      </c>
      <c r="AP26" s="1248">
        <f>IF(AP23&lt;0,(AP23+AP24+AP25),(AP23-AP24-AP25))</f>
        <v>71611.570000000007</v>
      </c>
      <c r="AQ26" s="1248">
        <v>50186.260000000009</v>
      </c>
      <c r="AR26" s="1248">
        <v>44958.50999999998</v>
      </c>
      <c r="AS26" s="1248">
        <v>58025.280000000028</v>
      </c>
      <c r="AT26" s="1296">
        <v>32441.339999999982</v>
      </c>
      <c r="AU26" s="1248">
        <f>IF(AU23&lt;0,(AU23+AU24+AU25),(AU23-AU24-AU25))</f>
        <v>-15970.340000000002</v>
      </c>
      <c r="AV26" s="1248">
        <v>-12060.560000000001</v>
      </c>
      <c r="AW26" s="1248">
        <v>-11148.0567925</v>
      </c>
      <c r="AX26" s="1248">
        <f>IF(AX23&lt;0,(AX23+AX24+AX25),(AX23-AX24-AX25))</f>
        <v>-12086.08286</v>
      </c>
      <c r="AY26" s="1248">
        <f>IF(AY23&lt;0,(AY23+AY24+AY25),(AY23-AY24-AY25))</f>
        <v>-7272.7200000000012</v>
      </c>
      <c r="AZ26" s="1248">
        <v>-3985.630000000001</v>
      </c>
      <c r="BA26" s="1248">
        <v>-21480.440000000002</v>
      </c>
      <c r="BB26" s="1248">
        <v>-15404.510000000002</v>
      </c>
      <c r="BC26" s="1248">
        <v>-34247.860000000008</v>
      </c>
      <c r="BD26" s="1248">
        <f>IF(BD23&lt;0,(BD23+BD24+BD25),(BD23-BD24-BD25))</f>
        <v>6619.489999999998</v>
      </c>
      <c r="BE26" s="1248">
        <v>10289.900000000001</v>
      </c>
      <c r="BF26" s="1248">
        <v>12600.413070000001</v>
      </c>
      <c r="BG26" s="1248">
        <f>IF(BG23&lt;0,(BG23+BG24+BG25),(BG23-BG24-BG25))</f>
        <v>11126.684609999998</v>
      </c>
      <c r="BH26" s="1248">
        <f>IF(BH23&lt;0,(BH23+BH24+BH25),(BH23-BH24-BH25))</f>
        <v>16784.480000000003</v>
      </c>
      <c r="BI26" s="1248">
        <v>16519.669999999998</v>
      </c>
      <c r="BJ26" s="1248">
        <v>10508.749999999996</v>
      </c>
      <c r="BK26" s="1248">
        <v>9461.5499999999993</v>
      </c>
      <c r="BL26" s="1296">
        <v>1024.3500000000049</v>
      </c>
      <c r="BM26" s="1248">
        <f>IF(BM23&lt;0,(BM23-BM24-BM25),(BM23-BM24-BM25))</f>
        <v>-6925.7199999999993</v>
      </c>
      <c r="BN26" s="1248">
        <v>-7100.32</v>
      </c>
      <c r="BO26" s="1248">
        <v>-15477.957726799999</v>
      </c>
      <c r="BP26" s="1248">
        <f>IF(BP23&lt;0,(BP23+BP24+BP25),(BP23-BP24-BP25))</f>
        <v>-21583.092847300002</v>
      </c>
      <c r="BQ26" s="1248">
        <v>-23269.58</v>
      </c>
      <c r="BR26" s="1248">
        <v>-27062.659999999996</v>
      </c>
      <c r="BS26" s="1248">
        <v>-28515.489999999998</v>
      </c>
      <c r="BT26" s="1248">
        <v>-23569.180000000004</v>
      </c>
      <c r="BU26" s="1248">
        <v>-22528.030000000002</v>
      </c>
      <c r="BV26" s="1248">
        <f>IF(BV23&lt;0,(BV23+BV24+BV25),(BV23-BV24-BV25))</f>
        <v>5302.8699999999981</v>
      </c>
      <c r="BW26" s="1248">
        <v>6525.9299999999985</v>
      </c>
      <c r="BX26" s="1248">
        <v>8876.432969999998</v>
      </c>
      <c r="BY26" s="1248">
        <f>IF(BY23&lt;0,(BY23+BY24+BY25),(BY23-BY24-BY25))</f>
        <v>11895.36325</v>
      </c>
      <c r="BZ26" s="1248">
        <f>IF(BZ23&lt;0,(BZ23+BZ24+BZ25),(BZ23-BZ24-BZ25))</f>
        <v>6023.3199999999979</v>
      </c>
      <c r="CA26" s="1248">
        <v>1498.5999999999988</v>
      </c>
      <c r="CB26" s="1248">
        <v>2825.4600000000019</v>
      </c>
      <c r="CC26" s="1248">
        <v>5462.0599999999968</v>
      </c>
      <c r="CD26" s="1248">
        <v>1161.3799999999985</v>
      </c>
      <c r="CE26" s="1248">
        <f>IF(CE23&lt;0,(CE23+CE24+CE25),(CE23-CE24-CE25))</f>
        <v>-3867.54</v>
      </c>
      <c r="CF26" s="1248">
        <v>98.8100000000004</v>
      </c>
      <c r="CG26" s="1248">
        <v>-3568.3068095000008</v>
      </c>
      <c r="CH26" s="1248">
        <f>IF(CH23&lt;0,(CH23+CH24+CH25),(CH23-CH24-CH25))</f>
        <v>-8701.3753494000011</v>
      </c>
      <c r="CI26" s="1248">
        <f>IF(CI23&lt;0,(CI23+CI24+CI25),(CI23-CI24-CI25))</f>
        <v>-14335.15</v>
      </c>
      <c r="CJ26" s="1248">
        <v>-19507.41</v>
      </c>
      <c r="CK26" s="1248">
        <v>-15551.239999999998</v>
      </c>
      <c r="CL26" s="1248">
        <v>-15832.58</v>
      </c>
      <c r="CM26" s="1248">
        <v>-18393.450000000004</v>
      </c>
      <c r="CN26" s="1248">
        <f>IF(CN23&lt;0,(CN23+CN24+CN25),(CN23-CN24-CN25))</f>
        <v>72528.189999999988</v>
      </c>
      <c r="CO26" s="1248">
        <v>78550.53</v>
      </c>
      <c r="CP26" s="1248">
        <v>81840.354259999993</v>
      </c>
      <c r="CQ26" s="1248">
        <f>IF(CQ23&lt;0,(CQ23+CQ24+CQ25),(CQ23-CQ24-CQ25))</f>
        <v>89213.352890000009</v>
      </c>
      <c r="CR26" s="1248">
        <f>IF(CR23&lt;0,(CR23+CR24+CR25),(CR23-CR24-CR25))</f>
        <v>110900.34000000001</v>
      </c>
      <c r="CS26" s="1248">
        <v>127679.39</v>
      </c>
      <c r="CT26" s="1248">
        <v>129526.62000000001</v>
      </c>
      <c r="CU26" s="1248">
        <v>136010.44999999998</v>
      </c>
      <c r="CV26" s="1296">
        <v>120768.69</v>
      </c>
      <c r="CW26" s="1248">
        <f>IF(CW23&lt;0,(CW23+CW24+CW25),(CW23+CW24+CW25))</f>
        <v>156665.55000000002</v>
      </c>
      <c r="CX26" s="1248">
        <v>163429.15</v>
      </c>
      <c r="CY26" s="1248">
        <v>165046.06089000002</v>
      </c>
      <c r="CZ26" s="1248">
        <f>IF(CZ23&lt;0,(CZ23+CZ24+CZ25),(CZ23-CZ24-CZ25))</f>
        <v>168223.00517999998</v>
      </c>
      <c r="DA26" s="1248">
        <f>IF(DA23&lt;0,(DA23+DA24+DA25),(DA23-DA24-DA25))</f>
        <v>161982.59</v>
      </c>
      <c r="DB26" s="1248">
        <v>114064.61999999997</v>
      </c>
      <c r="DC26" s="1248">
        <v>106875.06999999999</v>
      </c>
      <c r="DD26" s="1248">
        <v>96015.660000000018</v>
      </c>
      <c r="DE26" s="1296">
        <v>75413.099999999991</v>
      </c>
      <c r="DF26" s="1248">
        <f>IF(DF23&lt;0,(DF23+DF24+DF25),(DF23-DF24-DF25))</f>
        <v>-2547.3478000000014</v>
      </c>
      <c r="DG26" s="1248">
        <v>688.89069999999992</v>
      </c>
      <c r="DH26" s="1248">
        <v>772.70353910000085</v>
      </c>
      <c r="DI26" s="1248">
        <f>IF(DI23&lt;0,(DI23+DI24+DI25),(DI23-DI24-DI25))</f>
        <v>3516.6551046999994</v>
      </c>
      <c r="DJ26" s="1248">
        <f>IF(DJ23&lt;0,(DJ23+DJ24+DJ25),(DJ23-DJ24-DJ25))</f>
        <v>5120.6889000000001</v>
      </c>
      <c r="DK26" s="1248">
        <v>6157.0874000000022</v>
      </c>
      <c r="DL26" s="1248">
        <v>-9741.8123999999971</v>
      </c>
      <c r="DM26" s="1248">
        <v>3019.0299999999988</v>
      </c>
      <c r="DN26" s="1248">
        <v>-28160.220000000005</v>
      </c>
      <c r="DO26" s="1248">
        <f>IF(DO23&lt;0,(DO23+DO24+DO25),(DO23-DO24-DO25))</f>
        <v>23913.34</v>
      </c>
      <c r="DP26" s="1248">
        <v>22889.319999999996</v>
      </c>
      <c r="DQ26" s="1248">
        <v>25074.682850000001</v>
      </c>
      <c r="DR26" s="1248">
        <f>IF(DR23&lt;0,(DR23+DR24+DR25),(DR23-DR24-DR25))</f>
        <v>30327.285059999998</v>
      </c>
      <c r="DS26" s="1248">
        <f>IF(DS23&lt;0,(DS23+DS24+DS25),(DS23-DS24-DS25))</f>
        <v>41341.040000000001</v>
      </c>
      <c r="DT26" s="1248">
        <v>50723.51</v>
      </c>
      <c r="DU26" s="1248">
        <v>60817.79</v>
      </c>
      <c r="DV26" s="1248">
        <v>69193.119999999995</v>
      </c>
      <c r="DW26" s="1248">
        <v>42539</v>
      </c>
      <c r="DX26" s="1248">
        <f>IF(DX23&lt;0,(DX23+DX24+DX25),(DX23-DX24-DX25))</f>
        <v>165668.12999999998</v>
      </c>
      <c r="DY26" s="1248">
        <v>182378.37</v>
      </c>
      <c r="DZ26" s="1248">
        <v>251784.79</v>
      </c>
      <c r="EA26" s="1248">
        <f>IF(EA23&lt;0,(EA23+EA24+EA25),(EA23-EA24-EA25))</f>
        <v>223174.07999999996</v>
      </c>
      <c r="EB26" s="1248">
        <f>IF(EB23&lt;0,(EB23+EB24+EB25),(EB23-EB24-EB25))</f>
        <v>244640.54</v>
      </c>
      <c r="EC26" s="1248">
        <v>268849.66000000003</v>
      </c>
      <c r="ED26" s="1248">
        <v>271270.8</v>
      </c>
      <c r="EE26" s="1248">
        <v>290056.68000000005</v>
      </c>
      <c r="EF26" s="1248">
        <v>404312.11</v>
      </c>
      <c r="EG26" s="1248">
        <f>IF(EG23&lt;0,(EG23+EG24+EG25),(EG23-EG24-EG25))</f>
        <v>43591.51</v>
      </c>
      <c r="EH26" s="1248">
        <v>41424.18</v>
      </c>
      <c r="EI26" s="1248">
        <v>43911.031320000002</v>
      </c>
      <c r="EJ26" s="1248">
        <f>IF(EJ23&lt;0,(EJ23+EJ24+EJ25),(EJ23-EJ24-EJ25))</f>
        <v>65992.700629999992</v>
      </c>
      <c r="EK26" s="1248">
        <f>IF(EK23&lt;0,(EK23+EK24+EK25),(EK23-EK24-EK25))</f>
        <v>52762.869999999995</v>
      </c>
      <c r="EL26" s="1248">
        <v>55642.12</v>
      </c>
      <c r="EM26" s="1248">
        <v>53937.189999999995</v>
      </c>
      <c r="EN26" s="1248">
        <v>52299.030000000006</v>
      </c>
      <c r="EO26" s="1248">
        <v>38665.579999999994</v>
      </c>
      <c r="EP26" s="1248">
        <f>IF(EP23&lt;0,(EP23+EP24+EP25),(EP23-EP24-EP25))</f>
        <v>4890.59</v>
      </c>
      <c r="EQ26" s="1248">
        <v>5242.68</v>
      </c>
      <c r="ER26" s="1248">
        <v>5362.6154099999994</v>
      </c>
      <c r="ES26" s="1248">
        <f>IF(ES23&lt;0,(ES23+ES24+ES25),(ES23-ES24-ES25))</f>
        <v>6387.0941800000001</v>
      </c>
      <c r="ET26" s="1248">
        <f>IF(ET23&lt;0,(ET23+ET24+ET25),(ET23-ET24-ET25))</f>
        <v>14169.239999999998</v>
      </c>
      <c r="EU26" s="1248">
        <v>14311.250000000005</v>
      </c>
      <c r="EV26" s="1248">
        <v>9277.1299999999992</v>
      </c>
      <c r="EW26" s="1248">
        <v>10109.550000000003</v>
      </c>
      <c r="EX26" s="1248">
        <v>-7104</v>
      </c>
      <c r="EY26" s="1248">
        <f>IF(EY23&lt;0,(EY23+EY24+EY25),(EY23-EY24-EY25))</f>
        <v>94.890000000001237</v>
      </c>
      <c r="EZ26" s="1248">
        <v>3994.38</v>
      </c>
      <c r="FA26" s="1248">
        <v>5084.3679600000023</v>
      </c>
      <c r="FB26" s="1248">
        <f>IF(FB23&lt;0,(FB23+FB24+FB25),(FB23-FB24-FB25))</f>
        <v>6135.3832200000015</v>
      </c>
      <c r="FC26" s="1248">
        <f>IF(FC23&lt;0,(FC23+FC24+FC25),(FC23-FC24-FC25))</f>
        <v>10588.779999999993</v>
      </c>
      <c r="FD26" s="1248">
        <v>8518.269999999995</v>
      </c>
      <c r="FE26" s="1248">
        <v>-13443.269999999999</v>
      </c>
      <c r="FF26" s="1248">
        <v>9279.4699999999993</v>
      </c>
      <c r="FG26" s="1248">
        <v>-500.70000000000073</v>
      </c>
      <c r="FH26" s="1248">
        <f>IF(FH23&lt;0,(FH23+FH24+FH25),(FH23-FH24-FH25))</f>
        <v>35888.369999999995</v>
      </c>
      <c r="FI26" s="1248">
        <v>13517.910000000003</v>
      </c>
      <c r="FJ26" s="1248">
        <v>-19727.748609999999</v>
      </c>
      <c r="FK26" s="1248">
        <f>IF(FK23&lt;0,(FK23+FK24+FK25),(FK23-FK24-FK25))</f>
        <v>-6112.6092300000018</v>
      </c>
      <c r="FL26" s="1248">
        <f>IF(FL23&lt;0,(FL23+FL24+FL25),(FL23-FL24-FL25))</f>
        <v>53.139999999999418</v>
      </c>
      <c r="FM26" s="1248">
        <v>2546.369999999999</v>
      </c>
      <c r="FN26" s="1248">
        <v>3506.0900000000038</v>
      </c>
      <c r="FO26" s="1248">
        <v>5028.0799999999945</v>
      </c>
      <c r="FP26" s="1248">
        <v>6520</v>
      </c>
      <c r="FQ26" s="1248">
        <f>IF(FQ23&lt;0,(FQ23+FQ24+FQ25),(FQ23-FQ24-FQ25))</f>
        <v>2408.98</v>
      </c>
      <c r="FR26" s="1248">
        <v>2147.8799999999997</v>
      </c>
      <c r="FS26" s="1248">
        <v>640.39</v>
      </c>
      <c r="FT26" s="1248">
        <f>IF(FT23&lt;0,(FT23+FT24+FT25),(FT23-FT24-FT25))</f>
        <v>138.67999999999984</v>
      </c>
      <c r="FU26" s="1248">
        <f>IF(FU23&lt;0,(FU23+FU24+FU25),(FU23-FU24-FU25))</f>
        <v>820.59999999999968</v>
      </c>
      <c r="FV26" s="1248">
        <v>1755.9500000000003</v>
      </c>
      <c r="FW26" s="1248">
        <v>-472.32999999999947</v>
      </c>
      <c r="FX26" s="1248">
        <v>-6.9700000000002547</v>
      </c>
      <c r="FY26" s="1248">
        <v>-1864</v>
      </c>
      <c r="FZ26" s="1248">
        <f>IF(FZ23&lt;0,(FZ23+FZ24+FZ25),(FZ23-FZ24-FZ25))</f>
        <v>74013.420000000013</v>
      </c>
      <c r="GA26" s="1248">
        <v>82004.210000000006</v>
      </c>
      <c r="GB26" s="1248">
        <v>86103.417829999991</v>
      </c>
      <c r="GC26" s="1248">
        <f>IF(GC23&lt;0,(GC23+GC24+GC25),(GC23-GC24-GC25))</f>
        <v>95465.265920000005</v>
      </c>
      <c r="GD26" s="1248">
        <v>115039.22</v>
      </c>
      <c r="GE26" s="1248">
        <v>132679.64000000001</v>
      </c>
      <c r="GF26" s="1248">
        <v>142218.41</v>
      </c>
      <c r="GG26" s="1248">
        <v>145584.94000000009</v>
      </c>
      <c r="GH26" s="1248">
        <v>150599.77000000002</v>
      </c>
      <c r="GI26" s="1248">
        <f>IF(GI23&lt;0,(GI23+GI24+GI25),(GI23-GI24-GI25))</f>
        <v>8606.27</v>
      </c>
      <c r="GJ26" s="1248">
        <v>7972.1800000000021</v>
      </c>
      <c r="GK26" s="1248">
        <v>1884.1728999999996</v>
      </c>
      <c r="GL26" s="1248">
        <f>IF(GL23&lt;0,(GL23+GL24+GL25),(GL23-GL24-GL25))</f>
        <v>1680.4181500000002</v>
      </c>
      <c r="GM26" s="1248">
        <f>IF(GM23&lt;0,(GM23+GM24+GM25),(GM23-GM24-GM25))</f>
        <v>8787.67</v>
      </c>
      <c r="GN26" s="1248">
        <v>6283.1400000000012</v>
      </c>
      <c r="GO26" s="1248">
        <v>3530.1600000000008</v>
      </c>
      <c r="GP26" s="1248">
        <v>10619.16</v>
      </c>
      <c r="GQ26" s="1296">
        <v>254.44999999999823</v>
      </c>
      <c r="GR26" s="1248">
        <f>IF(GR23&lt;0,(GR23-GR24-GR25),(GR23-GR24-GR25))</f>
        <v>-4654.0400000000018</v>
      </c>
      <c r="GS26" s="1248">
        <v>1287.2699999999993</v>
      </c>
      <c r="GT26" s="1248">
        <v>2262.4403600000005</v>
      </c>
      <c r="GU26" s="1248">
        <f>IF(GU23&lt;0,(GU23+GU24+GU25),(GU23-GU24-GU25))</f>
        <v>5482.9254799999999</v>
      </c>
      <c r="GV26" s="1248">
        <f>IF(GV23&lt;0,(GV23+GV24+GV25),(GV23-GV24-GV25))</f>
        <v>7589.4500000000007</v>
      </c>
      <c r="GW26" s="1248">
        <v>10152.990000000002</v>
      </c>
      <c r="GX26" s="1248">
        <v>5924.9199999999992</v>
      </c>
      <c r="GY26" s="1248">
        <v>6544.6599999999962</v>
      </c>
      <c r="GZ26" s="1296">
        <v>2280.0600000000013</v>
      </c>
      <c r="HA26" s="1248">
        <f>IF(HA23&lt;0,(HA23+HA24+HA25),(HA23-HA24-HA25))</f>
        <v>41294.86</v>
      </c>
      <c r="HB26" s="1248">
        <v>26361.93</v>
      </c>
      <c r="HC26" s="1248">
        <v>6362.6546499999977</v>
      </c>
      <c r="HD26" s="1248">
        <f>IF(HD23&lt;0,(HD23+HD24+HD25),(HD23-HD24-HD25))</f>
        <v>11347.513689999996</v>
      </c>
      <c r="HE26" s="1248">
        <f>IF(HE23&lt;0,(HE23+HE24+HE25),(HE23-HE24-HE25))</f>
        <v>16987.949999999997</v>
      </c>
      <c r="HF26" s="1248">
        <v>3276.4600000000023</v>
      </c>
      <c r="HG26" s="1248">
        <v>4406.9899999999971</v>
      </c>
      <c r="HH26" s="1248">
        <v>4710.57</v>
      </c>
      <c r="HI26" s="1296">
        <v>7071.9100000000089</v>
      </c>
      <c r="HJ26" s="1248">
        <v>758783.2622</v>
      </c>
      <c r="HK26" s="1248">
        <v>761131.15070000011</v>
      </c>
      <c r="HL26" s="1248">
        <v>741542.55525459989</v>
      </c>
      <c r="HM26" s="1248">
        <v>772789.20251800015</v>
      </c>
      <c r="HN26" s="1248">
        <v>851072.89889999991</v>
      </c>
      <c r="HO26" s="1248">
        <v>843580.52740000002</v>
      </c>
      <c r="HP26" s="1248">
        <v>772829.77760000003</v>
      </c>
      <c r="HQ26" s="1248">
        <v>866063.15950000018</v>
      </c>
      <c r="HR26" s="1296">
        <v>775148.90000000026</v>
      </c>
    </row>
    <row r="27" spans="1:226" ht="21" customHeight="1" x14ac:dyDescent="0.2">
      <c r="A27" s="1285" t="s">
        <v>406</v>
      </c>
      <c r="B27" s="1252"/>
      <c r="C27" s="1252"/>
      <c r="D27" s="1252"/>
      <c r="E27" s="1286"/>
      <c r="F27" s="1286"/>
      <c r="G27" s="1286"/>
      <c r="H27" s="1286"/>
      <c r="I27" s="1286"/>
      <c r="J27" s="1287"/>
      <c r="K27" s="1248"/>
      <c r="L27" s="1248"/>
      <c r="M27" s="1248"/>
      <c r="N27" s="1286"/>
      <c r="O27" s="1286"/>
      <c r="P27" s="1286"/>
      <c r="Q27" s="1286"/>
      <c r="R27" s="1286"/>
      <c r="S27" s="1287"/>
      <c r="T27" s="1248"/>
      <c r="U27" s="1248"/>
      <c r="V27" s="1248"/>
      <c r="W27" s="1286"/>
      <c r="X27" s="1286"/>
      <c r="Y27" s="1286"/>
      <c r="Z27" s="1286"/>
      <c r="AA27" s="1286"/>
      <c r="AB27" s="1286"/>
      <c r="AC27" s="1248"/>
      <c r="AD27" s="1248"/>
      <c r="AE27" s="1248"/>
      <c r="AF27" s="1286"/>
      <c r="AG27" s="1286"/>
      <c r="AH27" s="1286"/>
      <c r="AI27" s="1286"/>
      <c r="AJ27" s="1286"/>
      <c r="AK27" s="1287"/>
      <c r="AL27" s="1248"/>
      <c r="AM27" s="1248"/>
      <c r="AN27" s="1248"/>
      <c r="AO27" s="1286"/>
      <c r="AP27" s="1286"/>
      <c r="AQ27" s="1286"/>
      <c r="AR27" s="1286"/>
      <c r="AS27" s="1286"/>
      <c r="AT27" s="1288"/>
      <c r="AU27" s="1248"/>
      <c r="AV27" s="1248"/>
      <c r="AW27" s="1248"/>
      <c r="AX27" s="1286"/>
      <c r="AY27" s="1286"/>
      <c r="AZ27" s="1286"/>
      <c r="BA27" s="1286"/>
      <c r="BB27" s="1286"/>
      <c r="BC27" s="1287"/>
      <c r="BD27" s="1248"/>
      <c r="BE27" s="1248"/>
      <c r="BF27" s="1248"/>
      <c r="BG27" s="1286"/>
      <c r="BH27" s="1286"/>
      <c r="BI27" s="1286"/>
      <c r="BJ27" s="1286"/>
      <c r="BK27" s="1286"/>
      <c r="BL27" s="1288"/>
      <c r="BM27" s="1248"/>
      <c r="BN27" s="1248"/>
      <c r="BO27" s="1248"/>
      <c r="BP27" s="1286"/>
      <c r="BQ27" s="1286"/>
      <c r="BR27" s="1286"/>
      <c r="BS27" s="1286"/>
      <c r="BT27" s="1286"/>
      <c r="BU27" s="1288"/>
      <c r="BV27" s="1248"/>
      <c r="BW27" s="1248"/>
      <c r="BX27" s="1248"/>
      <c r="BY27" s="1286"/>
      <c r="BZ27" s="1286"/>
      <c r="CA27" s="1286"/>
      <c r="CB27" s="1286"/>
      <c r="CC27" s="1286"/>
      <c r="CD27" s="1286"/>
      <c r="CE27" s="1248"/>
      <c r="CF27" s="1248"/>
      <c r="CG27" s="1248"/>
      <c r="CH27" s="1286"/>
      <c r="CI27" s="1286"/>
      <c r="CJ27" s="1286"/>
      <c r="CK27" s="1286"/>
      <c r="CL27" s="1286"/>
      <c r="CM27" s="1287"/>
      <c r="CN27" s="1248"/>
      <c r="CO27" s="1248"/>
      <c r="CP27" s="1248"/>
      <c r="CQ27" s="1286"/>
      <c r="CR27" s="1286"/>
      <c r="CS27" s="1286"/>
      <c r="CT27" s="1286"/>
      <c r="CU27" s="1286"/>
      <c r="CV27" s="1288"/>
      <c r="CW27" s="1248"/>
      <c r="CX27" s="1248"/>
      <c r="CY27" s="1248"/>
      <c r="CZ27" s="1286"/>
      <c r="DA27" s="1286"/>
      <c r="DB27" s="1286"/>
      <c r="DC27" s="1286"/>
      <c r="DD27" s="1286"/>
      <c r="DE27" s="1288"/>
      <c r="DF27" s="1248"/>
      <c r="DG27" s="1248"/>
      <c r="DH27" s="1248"/>
      <c r="DI27" s="1286"/>
      <c r="DJ27" s="1286"/>
      <c r="DK27" s="1286"/>
      <c r="DL27" s="1286"/>
      <c r="DM27" s="1286"/>
      <c r="DN27" s="1288"/>
      <c r="DO27" s="1248"/>
      <c r="DP27" s="1248"/>
      <c r="DQ27" s="1248"/>
      <c r="DR27" s="1286"/>
      <c r="DS27" s="1248"/>
      <c r="DT27" s="1248"/>
      <c r="DU27" s="1248"/>
      <c r="DV27" s="1248"/>
      <c r="DW27" s="1287"/>
      <c r="DX27" s="1248"/>
      <c r="DY27" s="1248"/>
      <c r="DZ27" s="1248"/>
      <c r="EA27" s="1248"/>
      <c r="EB27" s="1286"/>
      <c r="EC27" s="1286"/>
      <c r="ED27" s="1286"/>
      <c r="EE27" s="1286"/>
      <c r="EF27" s="1287"/>
      <c r="EG27" s="1248"/>
      <c r="EH27" s="1248"/>
      <c r="EI27" s="1248"/>
      <c r="EJ27" s="1286"/>
      <c r="EK27" s="1286"/>
      <c r="EL27" s="1286"/>
      <c r="EM27" s="1286"/>
      <c r="EN27" s="1286"/>
      <c r="EO27" s="1287"/>
      <c r="EP27" s="1248"/>
      <c r="EQ27" s="1248"/>
      <c r="ER27" s="1248"/>
      <c r="ES27" s="1286"/>
      <c r="ET27" s="1286"/>
      <c r="EU27" s="1286"/>
      <c r="EV27" s="1286"/>
      <c r="EW27" s="1286"/>
      <c r="EX27" s="1287"/>
      <c r="EY27" s="1248"/>
      <c r="EZ27" s="1248"/>
      <c r="FA27" s="1248"/>
      <c r="FB27" s="1286"/>
      <c r="FC27" s="1286"/>
      <c r="FD27" s="1286"/>
      <c r="FE27" s="1286"/>
      <c r="FF27" s="1286"/>
      <c r="FG27" s="1287"/>
      <c r="FH27" s="1248"/>
      <c r="FI27" s="1248"/>
      <c r="FJ27" s="1248"/>
      <c r="FK27" s="1286"/>
      <c r="FL27" s="1286"/>
      <c r="FM27" s="1286"/>
      <c r="FN27" s="1286"/>
      <c r="FO27" s="1286"/>
      <c r="FP27" s="1287"/>
      <c r="FQ27" s="1248"/>
      <c r="FR27" s="1248"/>
      <c r="FS27" s="1248"/>
      <c r="FT27" s="1286"/>
      <c r="FU27" s="1286"/>
      <c r="FV27" s="1286"/>
      <c r="FW27" s="1286"/>
      <c r="FX27" s="1286"/>
      <c r="FY27" s="1287"/>
      <c r="FZ27" s="1248"/>
      <c r="GA27" s="1248"/>
      <c r="GB27" s="1248"/>
      <c r="GC27" s="1286"/>
      <c r="GD27" s="1286"/>
      <c r="GE27" s="1286"/>
      <c r="GF27" s="1286"/>
      <c r="GG27" s="1286"/>
      <c r="GH27" s="1286"/>
      <c r="GI27" s="1248"/>
      <c r="GJ27" s="1248"/>
      <c r="GK27" s="1248"/>
      <c r="GL27" s="1286"/>
      <c r="GM27" s="1286"/>
      <c r="GN27" s="1286"/>
      <c r="GO27" s="1286"/>
      <c r="GP27" s="1286"/>
      <c r="GQ27" s="1288"/>
      <c r="GR27" s="1248"/>
      <c r="GS27" s="1248"/>
      <c r="GT27" s="1248"/>
      <c r="GU27" s="1286"/>
      <c r="GV27" s="1286"/>
      <c r="GW27" s="1286"/>
      <c r="GX27" s="1286"/>
      <c r="GY27" s="1286"/>
      <c r="GZ27" s="1288"/>
      <c r="HA27" s="1248"/>
      <c r="HB27" s="1248"/>
      <c r="HC27" s="1248"/>
      <c r="HD27" s="1286"/>
      <c r="HE27" s="1286"/>
      <c r="HF27" s="1286"/>
      <c r="HG27" s="1286"/>
      <c r="HH27" s="1286"/>
      <c r="HI27" s="1288"/>
      <c r="HJ27" s="1248">
        <v>0</v>
      </c>
      <c r="HK27" s="1248">
        <v>0</v>
      </c>
      <c r="HL27" s="1248">
        <v>0</v>
      </c>
      <c r="HM27" s="1248">
        <v>0</v>
      </c>
      <c r="HN27" s="1289">
        <v>0</v>
      </c>
      <c r="HO27" s="1289">
        <v>0</v>
      </c>
      <c r="HP27" s="1248"/>
      <c r="HQ27" s="1248"/>
      <c r="HR27" s="1286"/>
    </row>
    <row r="28" spans="1:226" ht="21" customHeight="1" x14ac:dyDescent="0.2">
      <c r="A28" s="1290" t="s">
        <v>432</v>
      </c>
      <c r="B28" s="1248">
        <v>-124249.21</v>
      </c>
      <c r="C28" s="1248">
        <v>-95363.5</v>
      </c>
      <c r="D28" s="1248">
        <v>-66823.210000000006</v>
      </c>
      <c r="E28" s="1286">
        <v>-52823.27</v>
      </c>
      <c r="F28" s="1286">
        <v>-40534.639999999999</v>
      </c>
      <c r="G28" s="1286">
        <v>-23858.17</v>
      </c>
      <c r="H28" s="1286">
        <v>-11296.34</v>
      </c>
      <c r="I28" s="1286">
        <v>-853.38</v>
      </c>
      <c r="J28" s="1287">
        <v>8293</v>
      </c>
      <c r="K28" s="1248">
        <v>-11768.4</v>
      </c>
      <c r="L28" s="1248">
        <v>-13304.65</v>
      </c>
      <c r="M28" s="1248">
        <v>-18451.18</v>
      </c>
      <c r="N28" s="1286">
        <v>-28890.25</v>
      </c>
      <c r="O28" s="1286">
        <v>-35138.230000000003</v>
      </c>
      <c r="P28" s="1286">
        <v>-45840.77</v>
      </c>
      <c r="Q28" s="1286">
        <v>-53707.42</v>
      </c>
      <c r="R28" s="1286">
        <v>-61552.09</v>
      </c>
      <c r="S28" s="1286">
        <v>-70411.199999999997</v>
      </c>
      <c r="T28" s="1248">
        <v>-42311.16</v>
      </c>
      <c r="U28" s="1248">
        <v>-34299.379999999997</v>
      </c>
      <c r="V28" s="1248">
        <v>-18843.75</v>
      </c>
      <c r="W28" s="1286">
        <v>-17315.560000000001</v>
      </c>
      <c r="X28" s="1286">
        <v>-12109.35</v>
      </c>
      <c r="Y28" s="1286">
        <v>-2015.12</v>
      </c>
      <c r="Z28" s="1286">
        <v>11262.12</v>
      </c>
      <c r="AA28" s="1286">
        <v>11916.27</v>
      </c>
      <c r="AB28" s="1286">
        <v>23861</v>
      </c>
      <c r="AC28" s="1248">
        <v>-137294.26999999999</v>
      </c>
      <c r="AD28" s="1248">
        <v>-132042.49</v>
      </c>
      <c r="AE28" s="1248">
        <v>-127024.78</v>
      </c>
      <c r="AF28" s="1286">
        <v>-126152.63</v>
      </c>
      <c r="AG28" s="1286">
        <v>-129852.43</v>
      </c>
      <c r="AH28" s="1286">
        <v>-135054.51</v>
      </c>
      <c r="AI28" s="1286">
        <v>-129735.67999999999</v>
      </c>
      <c r="AJ28" s="1286">
        <v>-134666.73000000001</v>
      </c>
      <c r="AK28" s="1286">
        <v>-138941</v>
      </c>
      <c r="AL28" s="1248">
        <v>363557.95</v>
      </c>
      <c r="AM28" s="1248">
        <v>466017.07</v>
      </c>
      <c r="AN28" s="1248">
        <v>553334.07999999996</v>
      </c>
      <c r="AO28" s="1286">
        <v>641231.04</v>
      </c>
      <c r="AP28" s="1286">
        <v>724856.63</v>
      </c>
      <c r="AQ28" s="1286">
        <v>796468.2</v>
      </c>
      <c r="AR28" s="1286">
        <v>833936.31</v>
      </c>
      <c r="AS28" s="1286">
        <v>866176.68</v>
      </c>
      <c r="AT28" s="1288">
        <v>907623.97</v>
      </c>
      <c r="AU28" s="1248">
        <v>-186758.93</v>
      </c>
      <c r="AV28" s="1248">
        <v>-202729.27</v>
      </c>
      <c r="AW28" s="1248">
        <v>-214789.83</v>
      </c>
      <c r="AX28" s="1286">
        <v>-225937.84</v>
      </c>
      <c r="AY28" s="1286">
        <v>-238023.86</v>
      </c>
      <c r="AZ28" s="1286">
        <v>-245296.58</v>
      </c>
      <c r="BA28" s="1286">
        <v>-249282.21</v>
      </c>
      <c r="BB28" s="1286">
        <v>-270755.18</v>
      </c>
      <c r="BC28" s="1286">
        <v>-286149.98</v>
      </c>
      <c r="BD28" s="1248">
        <v>-73398.559999999998</v>
      </c>
      <c r="BE28" s="1248">
        <v>-66779.070000000007</v>
      </c>
      <c r="BF28" s="1248">
        <v>-56489.17</v>
      </c>
      <c r="BG28" s="1286">
        <v>-43888.74</v>
      </c>
      <c r="BH28" s="1286">
        <v>-32762.06</v>
      </c>
      <c r="BI28" s="1286">
        <v>-15977.59</v>
      </c>
      <c r="BJ28" s="1286">
        <v>542.08000000000004</v>
      </c>
      <c r="BK28" s="1286">
        <v>11050.83</v>
      </c>
      <c r="BL28" s="1288">
        <v>20512.73</v>
      </c>
      <c r="BM28" s="1248">
        <v>-9394.98</v>
      </c>
      <c r="BN28" s="1248">
        <v>-16320.7</v>
      </c>
      <c r="BO28" s="1248">
        <v>-23421.02</v>
      </c>
      <c r="BP28" s="1286">
        <v>-38898.97</v>
      </c>
      <c r="BQ28" s="1286">
        <v>-60482.07</v>
      </c>
      <c r="BR28" s="1286">
        <v>-83751.649999999994</v>
      </c>
      <c r="BS28" s="1286">
        <v>-110814.31</v>
      </c>
      <c r="BT28" s="1286">
        <v>-139329.78</v>
      </c>
      <c r="BU28" s="1286">
        <v>-162898.96</v>
      </c>
      <c r="BV28" s="1248">
        <v>-112707.19</v>
      </c>
      <c r="BW28" s="1248">
        <v>-107404.32</v>
      </c>
      <c r="BX28" s="1248">
        <v>-100878.39</v>
      </c>
      <c r="BY28" s="1286">
        <v>-92001.96</v>
      </c>
      <c r="BZ28" s="1286">
        <v>-80106.59</v>
      </c>
      <c r="CA28" s="1286">
        <v>-74083.289999999994</v>
      </c>
      <c r="CB28" s="1286">
        <v>-72584.69</v>
      </c>
      <c r="CC28" s="1286">
        <v>-69759.23</v>
      </c>
      <c r="CD28" s="1286">
        <v>-64297.18</v>
      </c>
      <c r="CE28" s="1248">
        <v>-116452.76</v>
      </c>
      <c r="CF28" s="1248">
        <v>-120320.3</v>
      </c>
      <c r="CG28" s="1248">
        <v>-120221.49</v>
      </c>
      <c r="CH28" s="1286">
        <v>-123789.69</v>
      </c>
      <c r="CI28" s="1286">
        <v>-132491.07</v>
      </c>
      <c r="CJ28" s="1286">
        <v>-146826.22</v>
      </c>
      <c r="CK28" s="1286">
        <v>-166333.63</v>
      </c>
      <c r="CL28" s="1286">
        <v>-181884.87</v>
      </c>
      <c r="CM28" s="1286">
        <v>-197717.45</v>
      </c>
      <c r="CN28" s="1248">
        <v>-84300.42</v>
      </c>
      <c r="CO28" s="1248">
        <v>-23441.78</v>
      </c>
      <c r="CP28" s="1248">
        <v>38352.58</v>
      </c>
      <c r="CQ28" s="1286">
        <v>98583.44</v>
      </c>
      <c r="CR28" s="1286">
        <v>161349.18</v>
      </c>
      <c r="CS28" s="1286">
        <v>239365.26</v>
      </c>
      <c r="CT28" s="1286">
        <v>327402.63</v>
      </c>
      <c r="CU28" s="1286">
        <v>456929.25</v>
      </c>
      <c r="CV28" s="1288">
        <v>592939.69999999995</v>
      </c>
      <c r="CW28" s="1248">
        <v>-116434.68</v>
      </c>
      <c r="CX28" s="1248">
        <v>-103345.78</v>
      </c>
      <c r="CY28" s="1248">
        <v>4820.18</v>
      </c>
      <c r="CZ28" s="1286">
        <v>25077.43</v>
      </c>
      <c r="DA28" s="1286">
        <v>126830.41</v>
      </c>
      <c r="DB28" s="1286">
        <v>169603.46</v>
      </c>
      <c r="DC28" s="1286">
        <v>198866.27</v>
      </c>
      <c r="DD28" s="1286">
        <v>265063.09999999998</v>
      </c>
      <c r="DE28" s="1288">
        <v>361077.76000000001</v>
      </c>
      <c r="DF28" s="1248">
        <v>-22895.306100000002</v>
      </c>
      <c r="DG28" s="1248">
        <v>-25442.653900000001</v>
      </c>
      <c r="DH28" s="1248">
        <v>-24753.763200000001</v>
      </c>
      <c r="DI28" s="1286">
        <v>-23981.059600000001</v>
      </c>
      <c r="DJ28" s="1286">
        <v>-20464.404500000001</v>
      </c>
      <c r="DK28" s="1286">
        <v>-15843.7156</v>
      </c>
      <c r="DL28" s="1286">
        <v>-10186.628199999999</v>
      </c>
      <c r="DM28" s="1286">
        <v>-19928.439999999999</v>
      </c>
      <c r="DN28" s="1286">
        <v>-16909.400000000001</v>
      </c>
      <c r="DO28" s="1248">
        <v>24034.35</v>
      </c>
      <c r="DP28" s="1248">
        <v>47947.69</v>
      </c>
      <c r="DQ28" s="1248">
        <v>70837.009999999995</v>
      </c>
      <c r="DR28" s="1286">
        <v>95911.7</v>
      </c>
      <c r="DS28" s="1248">
        <v>126238.99</v>
      </c>
      <c r="DT28" s="1248">
        <v>167580.03</v>
      </c>
      <c r="DU28" s="1248">
        <v>218303.54</v>
      </c>
      <c r="DV28" s="1248">
        <v>279121.33</v>
      </c>
      <c r="DW28" s="1287">
        <v>348314</v>
      </c>
      <c r="DX28" s="1248">
        <v>0</v>
      </c>
      <c r="DY28" s="1248"/>
      <c r="DZ28" s="1248"/>
      <c r="EA28" s="1248"/>
      <c r="EB28" s="1286"/>
      <c r="EC28" s="1286"/>
      <c r="ED28" s="1286"/>
      <c r="EE28" s="1286"/>
      <c r="EF28" s="1287"/>
      <c r="EG28" s="1248">
        <v>-26933.439999999999</v>
      </c>
      <c r="EH28" s="1248">
        <v>-16470.09</v>
      </c>
      <c r="EI28" s="1248">
        <v>127.31</v>
      </c>
      <c r="EJ28" s="1286">
        <v>140.88999999999999</v>
      </c>
      <c r="EK28" s="1286">
        <v>49274.71</v>
      </c>
      <c r="EL28" s="1286">
        <v>67626.960000000006</v>
      </c>
      <c r="EM28" s="1286">
        <v>75385.22</v>
      </c>
      <c r="EN28" s="1286">
        <v>51829.19</v>
      </c>
      <c r="EO28" s="1287">
        <v>84172.57</v>
      </c>
      <c r="EP28" s="1248">
        <v>216.55</v>
      </c>
      <c r="EQ28" s="1248">
        <v>5107.1400000000003</v>
      </c>
      <c r="ER28" s="1248">
        <v>10349.82</v>
      </c>
      <c r="ES28" s="1286">
        <v>15712.42</v>
      </c>
      <c r="ET28" s="1286">
        <v>22099.52</v>
      </c>
      <c r="EU28" s="1286">
        <v>-93764.75</v>
      </c>
      <c r="EV28" s="1286">
        <v>-79453.5</v>
      </c>
      <c r="EW28" s="1286">
        <v>-70176.37</v>
      </c>
      <c r="EX28" s="1286">
        <v>-60067</v>
      </c>
      <c r="EY28" s="1248">
        <v>-50794.96</v>
      </c>
      <c r="EZ28" s="1248">
        <v>-50608.19</v>
      </c>
      <c r="FA28" s="1248">
        <v>-46613.81</v>
      </c>
      <c r="FB28" s="1286">
        <v>-41529.440000000002</v>
      </c>
      <c r="FC28" s="1286">
        <v>-35394.050000000003</v>
      </c>
      <c r="FD28" s="1286">
        <v>-24805.27</v>
      </c>
      <c r="FE28" s="1286">
        <v>-16287</v>
      </c>
      <c r="FF28" s="1286">
        <v>-29730.27</v>
      </c>
      <c r="FG28" s="1286">
        <v>-20450.8</v>
      </c>
      <c r="FH28" s="1248">
        <v>-216176.94</v>
      </c>
      <c r="FI28" s="1248">
        <v>-191485.68</v>
      </c>
      <c r="FJ28" s="1248">
        <v>-189486.71</v>
      </c>
      <c r="FK28" s="1286">
        <v>-19727.8</v>
      </c>
      <c r="FL28" s="1286">
        <v>-25840.41</v>
      </c>
      <c r="FM28" s="1286">
        <v>-25787.27</v>
      </c>
      <c r="FN28" s="1286">
        <v>-23240.9</v>
      </c>
      <c r="FO28" s="1286">
        <v>-19734.810000000001</v>
      </c>
      <c r="FP28" s="1286">
        <v>-14707</v>
      </c>
      <c r="FQ28" s="1248">
        <v>9561.9500000000007</v>
      </c>
      <c r="FR28" s="1248">
        <v>11970.93</v>
      </c>
      <c r="FS28" s="1248">
        <v>11219.03</v>
      </c>
      <c r="FT28" s="1286">
        <v>11859.42</v>
      </c>
      <c r="FU28" s="1286">
        <v>11998.1</v>
      </c>
      <c r="FV28" s="1286">
        <v>12818.7</v>
      </c>
      <c r="FW28" s="1286">
        <v>11782.26</v>
      </c>
      <c r="FX28" s="1286">
        <v>11270</v>
      </c>
      <c r="FY28" s="1287">
        <v>11263</v>
      </c>
      <c r="FZ28" s="1248">
        <v>168298.81</v>
      </c>
      <c r="GA28" s="1248">
        <v>230612.74</v>
      </c>
      <c r="GB28" s="1248">
        <v>297405.98</v>
      </c>
      <c r="GC28" s="1286">
        <v>369066.46</v>
      </c>
      <c r="GD28" s="1286">
        <v>446478.1</v>
      </c>
      <c r="GE28" s="1286">
        <v>537445.80000000005</v>
      </c>
      <c r="GF28" s="1286">
        <v>646014.38</v>
      </c>
      <c r="GG28" s="1286">
        <v>788232.69</v>
      </c>
      <c r="GH28" s="1286">
        <v>908815.86</v>
      </c>
      <c r="GI28" s="1248">
        <v>16271.58</v>
      </c>
      <c r="GJ28" s="1248">
        <v>24877.85</v>
      </c>
      <c r="GK28" s="1248">
        <v>30803.78</v>
      </c>
      <c r="GL28" s="1286">
        <v>32676.03</v>
      </c>
      <c r="GM28" s="1286">
        <v>34243.440000000002</v>
      </c>
      <c r="GN28" s="1286">
        <v>40575.120000000003</v>
      </c>
      <c r="GO28" s="1286">
        <v>44638.8</v>
      </c>
      <c r="GP28" s="1286">
        <v>47044.49</v>
      </c>
      <c r="GQ28" s="1288">
        <v>54668.1</v>
      </c>
      <c r="GR28" s="1248">
        <v>-14234.4</v>
      </c>
      <c r="GS28" s="1248">
        <v>-18888.439999999999</v>
      </c>
      <c r="GT28" s="1248">
        <v>-17601.169999999998</v>
      </c>
      <c r="GU28" s="1286">
        <v>-15338.73</v>
      </c>
      <c r="GV28" s="1286">
        <v>-9855.81</v>
      </c>
      <c r="GW28" s="1286">
        <v>-2266.36</v>
      </c>
      <c r="GX28" s="1286">
        <v>7262.24</v>
      </c>
      <c r="GY28" s="1286">
        <v>12796.91</v>
      </c>
      <c r="GZ28" s="1288">
        <v>19341.57</v>
      </c>
      <c r="HA28" s="1248">
        <v>-96621.49</v>
      </c>
      <c r="HB28" s="1248">
        <v>-55326.63</v>
      </c>
      <c r="HC28" s="1248">
        <v>-28964.7</v>
      </c>
      <c r="HD28" s="1286">
        <v>-22602.05</v>
      </c>
      <c r="HE28" s="1286">
        <v>-11254.55</v>
      </c>
      <c r="HF28" s="1286">
        <v>5733.4</v>
      </c>
      <c r="HG28" s="1286">
        <v>9009.86</v>
      </c>
      <c r="HH28" s="1286">
        <v>13416.85</v>
      </c>
      <c r="HI28" s="1288">
        <v>18127.419999999998</v>
      </c>
      <c r="HJ28" s="1252">
        <v>-860785.90610000002</v>
      </c>
      <c r="HK28" s="1252">
        <v>-487039.50390000007</v>
      </c>
      <c r="HL28" s="1252">
        <v>-37113.203200000018</v>
      </c>
      <c r="HM28" s="1252">
        <v>417380.84040000016</v>
      </c>
      <c r="HN28" s="1252">
        <v>839059.55549999978</v>
      </c>
      <c r="HO28" s="1252">
        <v>1102045.6643999999</v>
      </c>
      <c r="HP28" s="1252">
        <v>1461483.4018000003</v>
      </c>
      <c r="HQ28" s="1248">
        <v>1816476.44</v>
      </c>
      <c r="HR28" s="1286">
        <v>2326460.71</v>
      </c>
    </row>
    <row r="29" spans="1:226" ht="21" customHeight="1" x14ac:dyDescent="0.2">
      <c r="A29" s="1290" t="s">
        <v>433</v>
      </c>
      <c r="B29" s="1248"/>
      <c r="C29" s="1248"/>
      <c r="D29" s="1248">
        <v>0</v>
      </c>
      <c r="E29" s="1286">
        <v>0</v>
      </c>
      <c r="F29" s="1286">
        <v>0</v>
      </c>
      <c r="G29" s="1286">
        <v>0</v>
      </c>
      <c r="H29" s="1286">
        <v>0</v>
      </c>
      <c r="I29" s="1286">
        <v>0</v>
      </c>
      <c r="J29" s="1287"/>
      <c r="K29" s="1248"/>
      <c r="L29" s="1248"/>
      <c r="M29" s="1248">
        <v>0</v>
      </c>
      <c r="N29" s="1286">
        <v>0</v>
      </c>
      <c r="O29" s="1286">
        <v>0</v>
      </c>
      <c r="P29" s="1286">
        <v>0</v>
      </c>
      <c r="Q29" s="1286">
        <v>0</v>
      </c>
      <c r="R29" s="1286">
        <v>0</v>
      </c>
      <c r="S29" s="1287">
        <v>0</v>
      </c>
      <c r="T29" s="1248"/>
      <c r="U29" s="1248"/>
      <c r="V29" s="1248">
        <v>0</v>
      </c>
      <c r="W29" s="1286">
        <v>0</v>
      </c>
      <c r="X29" s="1286">
        <v>0</v>
      </c>
      <c r="Y29" s="1286">
        <v>0</v>
      </c>
      <c r="Z29" s="1286">
        <v>3720</v>
      </c>
      <c r="AA29" s="1286">
        <v>0</v>
      </c>
      <c r="AB29" s="1286">
        <v>0</v>
      </c>
      <c r="AC29" s="1248"/>
      <c r="AD29" s="1248"/>
      <c r="AE29" s="1248">
        <v>0</v>
      </c>
      <c r="AF29" s="1286">
        <v>0</v>
      </c>
      <c r="AG29" s="1286">
        <v>0</v>
      </c>
      <c r="AH29" s="1286">
        <v>0</v>
      </c>
      <c r="AI29" s="1286">
        <v>0</v>
      </c>
      <c r="AJ29" s="1286">
        <v>0</v>
      </c>
      <c r="AK29" s="1287">
        <v>0</v>
      </c>
      <c r="AL29" s="1248"/>
      <c r="AM29" s="1248"/>
      <c r="AN29" s="1248">
        <v>0</v>
      </c>
      <c r="AO29" s="1286">
        <v>0</v>
      </c>
      <c r="AP29" s="1286">
        <v>0</v>
      </c>
      <c r="AQ29" s="1286">
        <v>10549.63</v>
      </c>
      <c r="AR29" s="1286"/>
      <c r="AS29" s="1286">
        <v>16577.990000000002</v>
      </c>
      <c r="AT29" s="1288">
        <v>13714.52</v>
      </c>
      <c r="AU29" s="1248"/>
      <c r="AV29" s="1248"/>
      <c r="AW29" s="1248">
        <v>0</v>
      </c>
      <c r="AX29" s="1286">
        <v>0</v>
      </c>
      <c r="AY29" s="1286">
        <v>0</v>
      </c>
      <c r="AZ29" s="1286">
        <v>0</v>
      </c>
      <c r="BA29" s="1286">
        <v>0</v>
      </c>
      <c r="BB29" s="1286"/>
      <c r="BC29" s="1287"/>
      <c r="BD29" s="1248"/>
      <c r="BE29" s="1248"/>
      <c r="BF29" s="1248">
        <v>0</v>
      </c>
      <c r="BG29" s="1286">
        <v>0</v>
      </c>
      <c r="BH29" s="1286">
        <v>0</v>
      </c>
      <c r="BI29" s="1286">
        <v>0</v>
      </c>
      <c r="BJ29" s="1286">
        <v>0</v>
      </c>
      <c r="BK29" s="1286">
        <v>0</v>
      </c>
      <c r="BL29" s="1288">
        <v>0</v>
      </c>
      <c r="BM29" s="1248"/>
      <c r="BN29" s="1248"/>
      <c r="BO29" s="1248">
        <v>0</v>
      </c>
      <c r="BP29" s="1286">
        <v>0</v>
      </c>
      <c r="BQ29" s="1286">
        <v>0</v>
      </c>
      <c r="BR29" s="1286">
        <v>0</v>
      </c>
      <c r="BS29" s="1286">
        <v>0</v>
      </c>
      <c r="BT29" s="1286">
        <v>0</v>
      </c>
      <c r="BU29" s="1288">
        <v>0</v>
      </c>
      <c r="BV29" s="1248"/>
      <c r="BW29" s="1248"/>
      <c r="BX29" s="1248">
        <v>0</v>
      </c>
      <c r="BY29" s="1286">
        <v>0</v>
      </c>
      <c r="BZ29" s="1286">
        <v>0</v>
      </c>
      <c r="CA29" s="1286">
        <v>0</v>
      </c>
      <c r="CB29" s="1286">
        <v>0</v>
      </c>
      <c r="CC29" s="1286">
        <v>0</v>
      </c>
      <c r="CD29" s="1286">
        <v>0</v>
      </c>
      <c r="CE29" s="1248"/>
      <c r="CF29" s="1248"/>
      <c r="CG29" s="1248">
        <v>0</v>
      </c>
      <c r="CH29" s="1286">
        <v>0</v>
      </c>
      <c r="CI29" s="1286"/>
      <c r="CJ29" s="1286"/>
      <c r="CK29" s="1286"/>
      <c r="CL29" s="1286"/>
      <c r="CM29" s="1287"/>
      <c r="CN29" s="1248">
        <v>9974.4</v>
      </c>
      <c r="CO29" s="1248">
        <v>13964.16</v>
      </c>
      <c r="CP29" s="1248">
        <v>17954.03426</v>
      </c>
      <c r="CQ29" s="1286">
        <v>21974.128420000001</v>
      </c>
      <c r="CR29" s="1286">
        <v>27322.04</v>
      </c>
      <c r="CS29" s="1286">
        <v>32882.93</v>
      </c>
      <c r="CT29" s="1286"/>
      <c r="CU29" s="1286"/>
      <c r="CV29" s="1288"/>
      <c r="CW29" s="1248">
        <v>79315.17</v>
      </c>
      <c r="CX29" s="1248">
        <v>53611.33</v>
      </c>
      <c r="CY29" s="1248">
        <v>90220.412219999998</v>
      </c>
      <c r="CZ29" s="1286">
        <v>55215.723189999997</v>
      </c>
      <c r="DA29" s="1286">
        <v>48806.53</v>
      </c>
      <c r="DB29" s="1286">
        <v>22969.35</v>
      </c>
      <c r="DC29" s="1286">
        <v>11486.72</v>
      </c>
      <c r="DD29" s="1286">
        <v>0</v>
      </c>
      <c r="DE29" s="1288">
        <v>0</v>
      </c>
      <c r="DF29" s="1248"/>
      <c r="DG29" s="1248"/>
      <c r="DH29" s="1248">
        <v>0</v>
      </c>
      <c r="DI29" s="1286">
        <v>0</v>
      </c>
      <c r="DJ29" s="1286">
        <v>0</v>
      </c>
      <c r="DK29" s="1286">
        <v>0</v>
      </c>
      <c r="DL29" s="1286">
        <v>0</v>
      </c>
      <c r="DM29" s="1286">
        <v>0</v>
      </c>
      <c r="DN29" s="1288">
        <v>0</v>
      </c>
      <c r="DO29" s="1248"/>
      <c r="DP29" s="1248"/>
      <c r="DQ29" s="1248">
        <v>0</v>
      </c>
      <c r="DR29" s="1286">
        <v>0</v>
      </c>
      <c r="DS29" s="1248"/>
      <c r="DT29" s="1248"/>
      <c r="DU29" s="1248"/>
      <c r="DV29" s="1248"/>
      <c r="DW29" s="1287"/>
      <c r="DX29" s="1248"/>
      <c r="DY29" s="1248"/>
      <c r="DZ29" s="1248"/>
      <c r="EA29" s="1248"/>
      <c r="EB29" s="1286"/>
      <c r="EC29" s="1286"/>
      <c r="ED29" s="1286"/>
      <c r="EE29" s="1286"/>
      <c r="EF29" s="1287"/>
      <c r="EG29" s="1248">
        <v>12834.96</v>
      </c>
      <c r="EH29" s="1248">
        <v>14974.12</v>
      </c>
      <c r="EI29" s="1248">
        <v>18228.722129999998</v>
      </c>
      <c r="EJ29" s="1286">
        <v>14007.333850000001</v>
      </c>
      <c r="EK29" s="1286">
        <v>16309.91</v>
      </c>
      <c r="EL29" s="1286">
        <v>23409.52</v>
      </c>
      <c r="EM29" s="1286">
        <v>37800.61</v>
      </c>
      <c r="EN29" s="1286">
        <v>19955.650000000001</v>
      </c>
      <c r="EO29" s="1287">
        <v>0</v>
      </c>
      <c r="EP29" s="1248"/>
      <c r="EQ29" s="1248"/>
      <c r="ER29" s="1248">
        <v>0</v>
      </c>
      <c r="ES29" s="1286">
        <v>0</v>
      </c>
      <c r="ET29" s="1286">
        <v>0</v>
      </c>
      <c r="EU29" s="1286">
        <v>0</v>
      </c>
      <c r="EV29" s="1286">
        <v>0</v>
      </c>
      <c r="EW29" s="1286">
        <v>0</v>
      </c>
      <c r="EX29" s="1287"/>
      <c r="EY29" s="1248"/>
      <c r="EZ29" s="1248"/>
      <c r="FA29" s="1248">
        <v>0</v>
      </c>
      <c r="FB29" s="1286">
        <v>0</v>
      </c>
      <c r="FC29" s="1286">
        <v>0</v>
      </c>
      <c r="FD29" s="1286">
        <v>0</v>
      </c>
      <c r="FE29" s="1286">
        <v>0</v>
      </c>
      <c r="FF29" s="1286">
        <v>0</v>
      </c>
      <c r="FG29" s="1287">
        <v>0</v>
      </c>
      <c r="FH29" s="1248"/>
      <c r="FI29" s="1248"/>
      <c r="FJ29" s="1248">
        <v>0</v>
      </c>
      <c r="FK29" s="1286">
        <v>0</v>
      </c>
      <c r="FL29" s="1286"/>
      <c r="FM29" s="1286"/>
      <c r="FN29" s="1286"/>
      <c r="FO29" s="1286"/>
      <c r="FP29" s="1287"/>
      <c r="FQ29" s="1248"/>
      <c r="FR29" s="1248">
        <v>2320</v>
      </c>
      <c r="FS29" s="1248"/>
      <c r="FT29" s="1286"/>
      <c r="FU29" s="1286"/>
      <c r="FV29" s="1286"/>
      <c r="FW29" s="1286"/>
      <c r="FX29" s="1286"/>
      <c r="FY29" s="1287"/>
      <c r="FZ29" s="1248">
        <v>10000</v>
      </c>
      <c r="GA29" s="1248">
        <v>12000</v>
      </c>
      <c r="GB29" s="1248">
        <v>12000</v>
      </c>
      <c r="GC29" s="1286">
        <v>15000</v>
      </c>
      <c r="GD29" s="1286">
        <v>20000</v>
      </c>
      <c r="GE29" s="1286">
        <v>20000</v>
      </c>
      <c r="GF29" s="1286"/>
      <c r="GG29" s="1286">
        <v>25001.77</v>
      </c>
      <c r="GH29" s="1286">
        <v>20007.41</v>
      </c>
      <c r="GI29" s="1248"/>
      <c r="GJ29" s="1248"/>
      <c r="GK29" s="1248">
        <v>0</v>
      </c>
      <c r="GL29" s="1286">
        <v>0</v>
      </c>
      <c r="GM29" s="1286">
        <v>2009</v>
      </c>
      <c r="GN29" s="1286">
        <v>1793.75</v>
      </c>
      <c r="GO29" s="1286">
        <v>932.75</v>
      </c>
      <c r="GP29" s="1286"/>
      <c r="GQ29" s="1288">
        <v>4430.5600000000004</v>
      </c>
      <c r="GR29" s="1248"/>
      <c r="GS29" s="1248"/>
      <c r="GT29" s="1248">
        <v>0</v>
      </c>
      <c r="GU29" s="1286">
        <v>0</v>
      </c>
      <c r="GV29" s="1286">
        <v>0</v>
      </c>
      <c r="GW29" s="1286">
        <v>517.92999999999995</v>
      </c>
      <c r="GX29" s="1286"/>
      <c r="GY29" s="1286">
        <v>0</v>
      </c>
      <c r="GZ29" s="1288">
        <v>0</v>
      </c>
      <c r="HA29" s="1248"/>
      <c r="HB29" s="1248"/>
      <c r="HC29" s="1248">
        <v>0</v>
      </c>
      <c r="HD29" s="1286">
        <v>0</v>
      </c>
      <c r="HE29" s="1286">
        <v>0</v>
      </c>
      <c r="HF29" s="1286">
        <v>0</v>
      </c>
      <c r="HG29" s="1286">
        <v>0</v>
      </c>
      <c r="HH29" s="1286">
        <v>0</v>
      </c>
      <c r="HI29" s="1288">
        <v>0</v>
      </c>
      <c r="HJ29" s="1248">
        <v>112124.53</v>
      </c>
      <c r="HK29" s="1248">
        <v>96869.61</v>
      </c>
      <c r="HL29" s="1248">
        <v>138403.16860999999</v>
      </c>
      <c r="HM29" s="1248">
        <v>106197.18545999999</v>
      </c>
      <c r="HN29" s="1248">
        <v>114447.48000000001</v>
      </c>
      <c r="HO29" s="1248">
        <v>112123.11</v>
      </c>
      <c r="HP29" s="1248">
        <v>53940.08</v>
      </c>
      <c r="HQ29" s="1248">
        <v>61535.41</v>
      </c>
      <c r="HR29" s="1286">
        <v>38152.49</v>
      </c>
    </row>
    <row r="30" spans="1:226" ht="21" customHeight="1" x14ac:dyDescent="0.2">
      <c r="A30" s="1290" t="s">
        <v>434</v>
      </c>
      <c r="B30" s="1248">
        <v>7000</v>
      </c>
      <c r="C30" s="1248"/>
      <c r="D30" s="1248">
        <v>0</v>
      </c>
      <c r="E30" s="1292">
        <v>0</v>
      </c>
      <c r="F30" s="1292">
        <v>0</v>
      </c>
      <c r="G30" s="1292">
        <v>0</v>
      </c>
      <c r="H30" s="1292">
        <v>0</v>
      </c>
      <c r="I30" s="1292">
        <v>0</v>
      </c>
      <c r="J30" s="1298"/>
      <c r="K30" s="1248"/>
      <c r="L30" s="1248"/>
      <c r="M30" s="1248">
        <v>0</v>
      </c>
      <c r="N30" s="1292">
        <v>0</v>
      </c>
      <c r="O30" s="1292">
        <v>0</v>
      </c>
      <c r="P30" s="1292">
        <v>0</v>
      </c>
      <c r="Q30" s="1292">
        <v>0</v>
      </c>
      <c r="R30" s="1292">
        <v>0</v>
      </c>
      <c r="S30" s="1298">
        <v>0</v>
      </c>
      <c r="T30" s="1248"/>
      <c r="U30" s="1248"/>
      <c r="V30" s="1248">
        <v>0</v>
      </c>
      <c r="W30" s="1292">
        <v>0</v>
      </c>
      <c r="X30" s="1292">
        <v>0</v>
      </c>
      <c r="Y30" s="1292">
        <v>0</v>
      </c>
      <c r="Z30" s="1292">
        <v>8000</v>
      </c>
      <c r="AA30" s="1292">
        <v>0</v>
      </c>
      <c r="AB30" s="1292">
        <v>-10400</v>
      </c>
      <c r="AC30" s="1248"/>
      <c r="AD30" s="1248"/>
      <c r="AE30" s="1248">
        <v>0</v>
      </c>
      <c r="AF30" s="1292">
        <v>0</v>
      </c>
      <c r="AG30" s="1292">
        <v>0</v>
      </c>
      <c r="AH30" s="1292">
        <v>0</v>
      </c>
      <c r="AI30" s="1292">
        <v>0</v>
      </c>
      <c r="AJ30" s="1292">
        <v>0</v>
      </c>
      <c r="AK30" s="1298">
        <v>0</v>
      </c>
      <c r="AL30" s="1248"/>
      <c r="AM30" s="1248"/>
      <c r="AN30" s="1248">
        <v>0</v>
      </c>
      <c r="AO30" s="1292">
        <v>0</v>
      </c>
      <c r="AP30" s="1292">
        <v>0</v>
      </c>
      <c r="AQ30" s="1292">
        <v>0</v>
      </c>
      <c r="AR30" s="1292">
        <v>10549.63</v>
      </c>
      <c r="AS30" s="1292">
        <v>0</v>
      </c>
      <c r="AT30" s="1293">
        <v>0</v>
      </c>
      <c r="AU30" s="1248"/>
      <c r="AV30" s="1248"/>
      <c r="AW30" s="1248">
        <v>0</v>
      </c>
      <c r="AX30" s="1292">
        <v>0</v>
      </c>
      <c r="AY30" s="1292">
        <v>0</v>
      </c>
      <c r="AZ30" s="1292">
        <v>0</v>
      </c>
      <c r="BA30" s="1292">
        <v>0</v>
      </c>
      <c r="BB30" s="1292"/>
      <c r="BC30" s="1298"/>
      <c r="BD30" s="1248"/>
      <c r="BE30" s="1248"/>
      <c r="BF30" s="1248">
        <v>0</v>
      </c>
      <c r="BG30" s="1292">
        <v>0</v>
      </c>
      <c r="BH30" s="1292">
        <v>0</v>
      </c>
      <c r="BI30" s="1292">
        <v>0</v>
      </c>
      <c r="BJ30" s="1292">
        <v>0</v>
      </c>
      <c r="BK30" s="1292">
        <v>0</v>
      </c>
      <c r="BL30" s="1293">
        <v>0</v>
      </c>
      <c r="BM30" s="1248"/>
      <c r="BN30" s="1248"/>
      <c r="BO30" s="1248">
        <v>0</v>
      </c>
      <c r="BP30" s="1292">
        <v>0</v>
      </c>
      <c r="BQ30" s="1292">
        <v>0</v>
      </c>
      <c r="BR30" s="1292">
        <v>0</v>
      </c>
      <c r="BS30" s="1292">
        <v>0</v>
      </c>
      <c r="BT30" s="1292">
        <v>0</v>
      </c>
      <c r="BU30" s="1293">
        <v>0</v>
      </c>
      <c r="BV30" s="1248"/>
      <c r="BW30" s="1248"/>
      <c r="BX30" s="1248">
        <v>0</v>
      </c>
      <c r="BY30" s="1292">
        <v>0</v>
      </c>
      <c r="BZ30" s="1292">
        <v>0</v>
      </c>
      <c r="CA30" s="1292">
        <v>0</v>
      </c>
      <c r="CB30" s="1292">
        <v>0</v>
      </c>
      <c r="CC30" s="1292">
        <v>0</v>
      </c>
      <c r="CD30" s="1292">
        <v>0</v>
      </c>
      <c r="CE30" s="1248"/>
      <c r="CF30" s="1248"/>
      <c r="CG30" s="1248">
        <v>0</v>
      </c>
      <c r="CH30" s="1292">
        <v>0</v>
      </c>
      <c r="CI30" s="1292">
        <v>0</v>
      </c>
      <c r="CJ30" s="1292">
        <v>0</v>
      </c>
      <c r="CK30" s="1292">
        <v>0</v>
      </c>
      <c r="CL30" s="1292">
        <v>0</v>
      </c>
      <c r="CM30" s="1298"/>
      <c r="CN30" s="1248"/>
      <c r="CO30" s="1248"/>
      <c r="CP30" s="1248">
        <v>0</v>
      </c>
      <c r="CQ30" s="1292">
        <v>0</v>
      </c>
      <c r="CR30" s="1286"/>
      <c r="CS30" s="1286"/>
      <c r="CT30" s="1286"/>
      <c r="CU30" s="1286"/>
      <c r="CV30" s="1292">
        <v>-40847.230000000003</v>
      </c>
      <c r="CW30" s="1248">
        <v>30014.37</v>
      </c>
      <c r="CX30" s="1248">
        <v>30071.19</v>
      </c>
      <c r="CY30" s="1248">
        <v>30079.000650000002</v>
      </c>
      <c r="CZ30" s="1286">
        <v>11.420920000000001</v>
      </c>
      <c r="DA30" s="1286">
        <v>50239.62</v>
      </c>
      <c r="DB30" s="1286">
        <v>47373.32</v>
      </c>
      <c r="DC30" s="1286">
        <v>22255.51</v>
      </c>
      <c r="DD30" s="1286">
        <v>0</v>
      </c>
      <c r="DE30" s="1292">
        <v>-28730.74</v>
      </c>
      <c r="DF30" s="1248"/>
      <c r="DG30" s="1248"/>
      <c r="DH30" s="1248">
        <v>0</v>
      </c>
      <c r="DI30" s="1292">
        <v>0</v>
      </c>
      <c r="DJ30" s="1292">
        <v>0</v>
      </c>
      <c r="DK30" s="1292">
        <v>0</v>
      </c>
      <c r="DL30" s="1292">
        <v>0</v>
      </c>
      <c r="DM30" s="1292">
        <v>0</v>
      </c>
      <c r="DN30" s="1293">
        <v>0</v>
      </c>
      <c r="DO30" s="1248"/>
      <c r="DP30" s="1248"/>
      <c r="DQ30" s="1248">
        <v>0</v>
      </c>
      <c r="DR30" s="1292">
        <v>0</v>
      </c>
      <c r="DS30" s="1248"/>
      <c r="DT30" s="1248"/>
      <c r="DU30" s="1248"/>
      <c r="DV30" s="1248"/>
      <c r="DW30" s="1292">
        <v>-8165</v>
      </c>
      <c r="DX30" s="1248">
        <v>163426.51999999999</v>
      </c>
      <c r="DY30" s="1248">
        <v>180305.19</v>
      </c>
      <c r="DZ30" s="1248">
        <v>249703.48</v>
      </c>
      <c r="EA30" s="1248">
        <v>220033.36</v>
      </c>
      <c r="EB30" s="1286">
        <v>242182.26</v>
      </c>
      <c r="EC30" s="1286">
        <v>266059.53999999998</v>
      </c>
      <c r="ED30" s="1286">
        <v>269774.28999999998</v>
      </c>
      <c r="EE30" s="1286">
        <v>0</v>
      </c>
      <c r="EF30" s="1298">
        <v>0</v>
      </c>
      <c r="EG30" s="1248">
        <v>13612.84</v>
      </c>
      <c r="EH30" s="1248">
        <v>4988.91</v>
      </c>
      <c r="EI30" s="1248">
        <v>18228.722129999998</v>
      </c>
      <c r="EJ30" s="1286">
        <v>0</v>
      </c>
      <c r="EK30" s="1286">
        <v>12280.4</v>
      </c>
      <c r="EL30" s="1286">
        <v>16309.91</v>
      </c>
      <c r="EM30" s="1286">
        <v>26479.62</v>
      </c>
      <c r="EN30" s="1286">
        <v>0</v>
      </c>
      <c r="EO30" s="1298">
        <v>17653.080000000002</v>
      </c>
      <c r="EP30" s="1248"/>
      <c r="EQ30" s="1248"/>
      <c r="ER30" s="1248">
        <v>0</v>
      </c>
      <c r="ES30" s="1292">
        <v>0</v>
      </c>
      <c r="ET30" s="1292">
        <v>0</v>
      </c>
      <c r="EU30" s="1292">
        <v>0</v>
      </c>
      <c r="EV30" s="1292">
        <v>0</v>
      </c>
      <c r="EW30" s="1292">
        <v>0</v>
      </c>
      <c r="EX30" s="1298"/>
      <c r="EY30" s="1248"/>
      <c r="EZ30" s="1248"/>
      <c r="FA30" s="1248">
        <v>0</v>
      </c>
      <c r="FB30" s="1292">
        <v>0</v>
      </c>
      <c r="FC30" s="1292">
        <v>0</v>
      </c>
      <c r="FD30" s="1292">
        <v>0</v>
      </c>
      <c r="FE30" s="1292">
        <v>0</v>
      </c>
      <c r="FF30" s="1292">
        <v>0</v>
      </c>
      <c r="FG30" s="1298">
        <v>0</v>
      </c>
      <c r="FH30" s="1248">
        <v>9570.59</v>
      </c>
      <c r="FI30" s="1248">
        <v>9570.59</v>
      </c>
      <c r="FJ30" s="1248">
        <v>0</v>
      </c>
      <c r="FK30" s="1292">
        <v>0</v>
      </c>
      <c r="FL30" s="1292"/>
      <c r="FM30" s="1292"/>
      <c r="FN30" s="1292"/>
      <c r="FO30" s="1292"/>
      <c r="FP30" s="1298"/>
      <c r="FQ30" s="1248"/>
      <c r="FR30" s="1248"/>
      <c r="FS30" s="1248"/>
      <c r="FT30" s="1292"/>
      <c r="FU30" s="1292">
        <v>0</v>
      </c>
      <c r="FV30" s="1292">
        <v>2320</v>
      </c>
      <c r="FW30" s="1292">
        <v>-2320</v>
      </c>
      <c r="FX30" s="1292">
        <v>0</v>
      </c>
      <c r="FY30" s="1298">
        <v>0</v>
      </c>
      <c r="FZ30" s="1248"/>
      <c r="GA30" s="1248"/>
      <c r="GB30" s="1248">
        <v>0</v>
      </c>
      <c r="GC30" s="1292">
        <v>0</v>
      </c>
      <c r="GD30" s="1292">
        <v>0</v>
      </c>
      <c r="GE30" s="1292"/>
      <c r="GF30" s="1292"/>
      <c r="GG30" s="1292"/>
      <c r="GH30" s="1292"/>
      <c r="GI30" s="1248"/>
      <c r="GJ30" s="1248">
        <v>1614.38</v>
      </c>
      <c r="GK30" s="1248">
        <v>0</v>
      </c>
      <c r="GL30" s="1286"/>
      <c r="GM30" s="1292">
        <v>0</v>
      </c>
      <c r="GN30" s="1292">
        <v>0</v>
      </c>
      <c r="GO30" s="1292">
        <v>0</v>
      </c>
      <c r="GP30" s="1292">
        <v>2995.56</v>
      </c>
      <c r="GQ30" s="1293"/>
      <c r="GR30" s="1248"/>
      <c r="GS30" s="1248"/>
      <c r="GT30" s="1248">
        <v>0</v>
      </c>
      <c r="GU30" s="1292">
        <v>0</v>
      </c>
      <c r="GV30" s="1292">
        <v>0</v>
      </c>
      <c r="GW30" s="1286">
        <v>0</v>
      </c>
      <c r="GX30" s="1286">
        <v>323.70999999999998</v>
      </c>
      <c r="GY30" s="1286">
        <v>0</v>
      </c>
      <c r="GZ30" s="1292">
        <v>-984.06</v>
      </c>
      <c r="HA30" s="1248"/>
      <c r="HB30" s="1248"/>
      <c r="HC30" s="1248">
        <v>0</v>
      </c>
      <c r="HD30" s="1292">
        <v>0</v>
      </c>
      <c r="HE30" s="1292">
        <v>0</v>
      </c>
      <c r="HF30" s="1292">
        <v>0</v>
      </c>
      <c r="HG30" s="1292">
        <v>0</v>
      </c>
      <c r="HH30" s="1292">
        <v>0</v>
      </c>
      <c r="HI30" s="1293">
        <v>0</v>
      </c>
      <c r="HJ30" s="1248">
        <v>223624.31999999998</v>
      </c>
      <c r="HK30" s="1248">
        <v>226550.26</v>
      </c>
      <c r="HL30" s="1248">
        <v>298011.20278000005</v>
      </c>
      <c r="HM30" s="1248">
        <v>220044.78091999999</v>
      </c>
      <c r="HN30" s="1248">
        <v>304702.28000000003</v>
      </c>
      <c r="HO30" s="1248">
        <v>332062.76999999996</v>
      </c>
      <c r="HP30" s="1248">
        <v>335062.76</v>
      </c>
      <c r="HQ30" s="1248">
        <v>2995.56</v>
      </c>
      <c r="HR30" s="1292">
        <v>-71473.95</v>
      </c>
    </row>
    <row r="31" spans="1:226" ht="21" customHeight="1" x14ac:dyDescent="0.2">
      <c r="A31" s="1299" t="s">
        <v>435</v>
      </c>
      <c r="B31" s="1300">
        <v>1189.6500000000001</v>
      </c>
      <c r="C31" s="1300"/>
      <c r="D31" s="1300">
        <v>0</v>
      </c>
      <c r="E31" s="1292">
        <v>0</v>
      </c>
      <c r="F31" s="1292">
        <v>0</v>
      </c>
      <c r="G31" s="1292">
        <v>0</v>
      </c>
      <c r="H31" s="1292">
        <v>0</v>
      </c>
      <c r="I31" s="1292">
        <v>0</v>
      </c>
      <c r="J31" s="1298"/>
      <c r="K31" s="1248"/>
      <c r="L31" s="1248"/>
      <c r="M31" s="1248">
        <v>0</v>
      </c>
      <c r="N31" s="1292">
        <v>0</v>
      </c>
      <c r="O31" s="1292">
        <v>0</v>
      </c>
      <c r="P31" s="1292">
        <v>0</v>
      </c>
      <c r="Q31" s="1292">
        <v>0</v>
      </c>
      <c r="R31" s="1292">
        <v>0</v>
      </c>
      <c r="S31" s="1298">
        <v>0</v>
      </c>
      <c r="T31" s="1248"/>
      <c r="U31" s="1248"/>
      <c r="V31" s="1248">
        <v>0</v>
      </c>
      <c r="W31" s="1292">
        <v>0</v>
      </c>
      <c r="X31" s="1292">
        <v>0</v>
      </c>
      <c r="Y31" s="1292">
        <v>0</v>
      </c>
      <c r="Z31" s="1292">
        <v>2409.08</v>
      </c>
      <c r="AA31" s="1292">
        <v>0</v>
      </c>
      <c r="AB31" s="1292">
        <v>0</v>
      </c>
      <c r="AC31" s="1248"/>
      <c r="AD31" s="1248"/>
      <c r="AE31" s="1248">
        <v>0</v>
      </c>
      <c r="AF31" s="1292">
        <v>0</v>
      </c>
      <c r="AG31" s="1292">
        <v>0</v>
      </c>
      <c r="AH31" s="1292">
        <v>0</v>
      </c>
      <c r="AI31" s="1292">
        <v>0</v>
      </c>
      <c r="AJ31" s="1292">
        <v>0</v>
      </c>
      <c r="AK31" s="1298">
        <v>0</v>
      </c>
      <c r="AL31" s="1248"/>
      <c r="AM31" s="1248"/>
      <c r="AN31" s="1248">
        <v>0</v>
      </c>
      <c r="AO31" s="1292">
        <v>0</v>
      </c>
      <c r="AP31" s="1292">
        <v>0</v>
      </c>
      <c r="AQ31" s="1292">
        <v>2168.5100000000002</v>
      </c>
      <c r="AR31" s="1292">
        <v>2168.5100000000002</v>
      </c>
      <c r="AS31" s="1292">
        <v>0</v>
      </c>
      <c r="AT31" s="1293">
        <v>0</v>
      </c>
      <c r="AU31" s="1248"/>
      <c r="AV31" s="1248"/>
      <c r="AW31" s="1248">
        <v>0</v>
      </c>
      <c r="AX31" s="1292">
        <v>0</v>
      </c>
      <c r="AY31" s="1292">
        <v>0</v>
      </c>
      <c r="AZ31" s="1292">
        <v>0</v>
      </c>
      <c r="BA31" s="1292">
        <v>0</v>
      </c>
      <c r="BB31" s="1292"/>
      <c r="BC31" s="1298"/>
      <c r="BD31" s="1248"/>
      <c r="BE31" s="1248"/>
      <c r="BF31" s="1248">
        <v>0</v>
      </c>
      <c r="BG31" s="1292">
        <v>0</v>
      </c>
      <c r="BH31" s="1292">
        <v>0</v>
      </c>
      <c r="BI31" s="1292">
        <v>0</v>
      </c>
      <c r="BJ31" s="1292">
        <v>0</v>
      </c>
      <c r="BK31" s="1292">
        <v>0</v>
      </c>
      <c r="BL31" s="1293">
        <v>0</v>
      </c>
      <c r="BM31" s="1248"/>
      <c r="BN31" s="1248"/>
      <c r="BO31" s="1248">
        <v>0</v>
      </c>
      <c r="BP31" s="1292">
        <v>0</v>
      </c>
      <c r="BQ31" s="1292">
        <v>0</v>
      </c>
      <c r="BR31" s="1292">
        <v>0</v>
      </c>
      <c r="BS31" s="1292">
        <v>0</v>
      </c>
      <c r="BT31" s="1292">
        <v>0</v>
      </c>
      <c r="BU31" s="1293">
        <v>0</v>
      </c>
      <c r="BV31" s="1248"/>
      <c r="BW31" s="1248"/>
      <c r="BX31" s="1248">
        <v>0</v>
      </c>
      <c r="BY31" s="1292">
        <v>0</v>
      </c>
      <c r="BZ31" s="1292">
        <v>0</v>
      </c>
      <c r="CA31" s="1292">
        <v>0</v>
      </c>
      <c r="CB31" s="1292">
        <v>0</v>
      </c>
      <c r="CC31" s="1292">
        <v>0</v>
      </c>
      <c r="CD31" s="1292">
        <v>0</v>
      </c>
      <c r="CE31" s="1248"/>
      <c r="CF31" s="1248"/>
      <c r="CG31" s="1248">
        <v>0</v>
      </c>
      <c r="CH31" s="1292">
        <v>0</v>
      </c>
      <c r="CI31" s="1286"/>
      <c r="CJ31" s="1286"/>
      <c r="CK31" s="1286"/>
      <c r="CL31" s="1286"/>
      <c r="CM31" s="1298"/>
      <c r="CN31" s="1248">
        <v>1695.15</v>
      </c>
      <c r="CO31" s="1248">
        <v>2792.01</v>
      </c>
      <c r="CP31" s="1248">
        <v>3655.4413800000002</v>
      </c>
      <c r="CQ31" s="1286">
        <v>4473.4930700000004</v>
      </c>
      <c r="CR31" s="1286">
        <v>5562.22</v>
      </c>
      <c r="CS31" s="1286">
        <v>6759.09</v>
      </c>
      <c r="CT31" s="1286"/>
      <c r="CU31" s="1286"/>
      <c r="CV31" s="1293"/>
      <c r="CW31" s="1248">
        <v>18580.55</v>
      </c>
      <c r="CX31" s="1248">
        <v>16048.36</v>
      </c>
      <c r="CY31" s="1248">
        <v>24489.409449999999</v>
      </c>
      <c r="CZ31" s="1286">
        <v>11242.908509999999</v>
      </c>
      <c r="DA31" s="1286">
        <v>20163.39</v>
      </c>
      <c r="DB31" s="1286">
        <v>14459.14</v>
      </c>
      <c r="DC31" s="1286">
        <v>6935.81</v>
      </c>
      <c r="DD31" s="1286">
        <v>0</v>
      </c>
      <c r="DE31" s="1293">
        <v>0</v>
      </c>
      <c r="DF31" s="1248"/>
      <c r="DG31" s="1248"/>
      <c r="DH31" s="1248">
        <v>0</v>
      </c>
      <c r="DI31" s="1292">
        <v>0</v>
      </c>
      <c r="DJ31" s="1292">
        <v>0</v>
      </c>
      <c r="DK31" s="1292">
        <v>0</v>
      </c>
      <c r="DL31" s="1292">
        <v>0</v>
      </c>
      <c r="DM31" s="1292">
        <v>0</v>
      </c>
      <c r="DN31" s="1293">
        <v>0</v>
      </c>
      <c r="DO31" s="1248"/>
      <c r="DP31" s="1248"/>
      <c r="DQ31" s="1248">
        <v>0</v>
      </c>
      <c r="DR31" s="1292">
        <v>0</v>
      </c>
      <c r="DS31" s="1248"/>
      <c r="DT31" s="1248"/>
      <c r="DU31" s="1248"/>
      <c r="DV31" s="1248"/>
      <c r="DW31" s="1298"/>
      <c r="DX31" s="1248"/>
      <c r="DY31" s="1248"/>
      <c r="DZ31" s="1248"/>
      <c r="EA31" s="1248"/>
      <c r="EB31" s="1286"/>
      <c r="EC31" s="1286"/>
      <c r="ED31" s="1286"/>
      <c r="EE31" s="1286"/>
      <c r="EF31" s="1298"/>
      <c r="EG31" s="1248">
        <v>4494.8</v>
      </c>
      <c r="EH31" s="1248">
        <v>3991.43</v>
      </c>
      <c r="EI31" s="1248">
        <v>7440.0140099999999</v>
      </c>
      <c r="EJ31" s="1286">
        <v>2851.5635900000002</v>
      </c>
      <c r="EK31" s="1286">
        <v>5820.31</v>
      </c>
      <c r="EL31" s="1286">
        <v>8164.44</v>
      </c>
      <c r="EM31" s="1286">
        <v>13212.29</v>
      </c>
      <c r="EN31" s="1286">
        <v>0</v>
      </c>
      <c r="EO31" s="1298">
        <v>0</v>
      </c>
      <c r="EP31" s="1248"/>
      <c r="EQ31" s="1248"/>
      <c r="ER31" s="1248">
        <v>0</v>
      </c>
      <c r="ES31" s="1292">
        <v>0</v>
      </c>
      <c r="ET31" s="1292">
        <v>0</v>
      </c>
      <c r="EU31" s="1292">
        <v>0</v>
      </c>
      <c r="EV31" s="1292">
        <v>0</v>
      </c>
      <c r="EW31" s="1292">
        <v>0</v>
      </c>
      <c r="EX31" s="1298"/>
      <c r="EY31" s="1248"/>
      <c r="EZ31" s="1248"/>
      <c r="FA31" s="1248">
        <v>0</v>
      </c>
      <c r="FB31" s="1292">
        <v>0</v>
      </c>
      <c r="FC31" s="1292">
        <v>0</v>
      </c>
      <c r="FD31" s="1292">
        <v>0</v>
      </c>
      <c r="FE31" s="1292">
        <v>0</v>
      </c>
      <c r="FF31" s="1292">
        <v>0</v>
      </c>
      <c r="FG31" s="1298">
        <v>0</v>
      </c>
      <c r="FH31" s="1248">
        <v>1626.52</v>
      </c>
      <c r="FI31" s="1248">
        <v>1948.35</v>
      </c>
      <c r="FJ31" s="1248">
        <v>0</v>
      </c>
      <c r="FK31" s="1292">
        <v>0</v>
      </c>
      <c r="FL31" s="1292"/>
      <c r="FM31" s="1292"/>
      <c r="FN31" s="1292"/>
      <c r="FO31" s="1292"/>
      <c r="FP31" s="1298"/>
      <c r="FQ31" s="1248"/>
      <c r="FR31" s="1248">
        <v>579.78</v>
      </c>
      <c r="FS31" s="1248"/>
      <c r="FT31" s="1292"/>
      <c r="FU31" s="1286"/>
      <c r="FV31" s="1286">
        <v>472.35</v>
      </c>
      <c r="FW31" s="1286">
        <v>-472.35</v>
      </c>
      <c r="FX31" s="1286">
        <v>0</v>
      </c>
      <c r="FY31" s="1298">
        <v>0</v>
      </c>
      <c r="FZ31" s="1248">
        <v>1699.5</v>
      </c>
      <c r="GA31" s="1248">
        <v>2399.29</v>
      </c>
      <c r="GB31" s="1248">
        <v>2442.9176499999999</v>
      </c>
      <c r="GC31" s="1286">
        <v>3053.6470599999998</v>
      </c>
      <c r="GD31" s="1286">
        <v>4071.53</v>
      </c>
      <c r="GE31" s="1286">
        <v>4111.0600000000004</v>
      </c>
      <c r="GF31" s="1286"/>
      <c r="GG31" s="1286"/>
      <c r="GH31" s="1292"/>
      <c r="GI31" s="1248"/>
      <c r="GJ31" s="1248">
        <v>328.7</v>
      </c>
      <c r="GK31" s="1248">
        <v>0</v>
      </c>
      <c r="GL31" s="1286"/>
      <c r="GM31" s="1286">
        <v>408.99</v>
      </c>
      <c r="GN31" s="1286">
        <v>368.71</v>
      </c>
      <c r="GO31" s="1286">
        <v>191.73</v>
      </c>
      <c r="GP31" s="1286">
        <v>0</v>
      </c>
      <c r="GQ31" s="1293"/>
      <c r="GR31" s="1248"/>
      <c r="GS31" s="1248"/>
      <c r="GT31" s="1248">
        <v>0</v>
      </c>
      <c r="GU31" s="1292">
        <v>0</v>
      </c>
      <c r="GV31" s="1292">
        <v>0</v>
      </c>
      <c r="GW31" s="1286">
        <v>106.46</v>
      </c>
      <c r="GX31" s="1286">
        <v>66.540000000000006</v>
      </c>
      <c r="GY31" s="1286">
        <v>0</v>
      </c>
      <c r="GZ31" s="1293">
        <v>0</v>
      </c>
      <c r="HA31" s="1248"/>
      <c r="HB31" s="1248"/>
      <c r="HC31" s="1248">
        <v>0</v>
      </c>
      <c r="HD31" s="1292">
        <v>0</v>
      </c>
      <c r="HE31" s="1292">
        <v>0</v>
      </c>
      <c r="HF31" s="1292">
        <v>0</v>
      </c>
      <c r="HG31" s="1292">
        <v>0</v>
      </c>
      <c r="HH31" s="1292">
        <v>0</v>
      </c>
      <c r="HI31" s="1293">
        <v>0</v>
      </c>
      <c r="HJ31" s="1248">
        <v>29286.17</v>
      </c>
      <c r="HK31" s="1248">
        <v>28087.920000000002</v>
      </c>
      <c r="HL31" s="1248">
        <v>38027.782490000005</v>
      </c>
      <c r="HM31" s="1248">
        <v>21621.612229999999</v>
      </c>
      <c r="HN31" s="1248">
        <v>36026.44</v>
      </c>
      <c r="HO31" s="1248">
        <v>36609.759999999995</v>
      </c>
      <c r="HP31" s="1248">
        <v>24511.610000000004</v>
      </c>
      <c r="HQ31" s="1248"/>
      <c r="HR31" s="1292">
        <v>0</v>
      </c>
    </row>
    <row r="32" spans="1:226" ht="21" customHeight="1" x14ac:dyDescent="0.2">
      <c r="A32" s="1290" t="s">
        <v>436</v>
      </c>
      <c r="B32" s="1248"/>
      <c r="C32" s="1248"/>
      <c r="D32" s="1248">
        <v>0</v>
      </c>
      <c r="E32" s="1286">
        <v>0</v>
      </c>
      <c r="F32" s="1286">
        <v>0</v>
      </c>
      <c r="G32" s="1286">
        <v>0</v>
      </c>
      <c r="H32" s="1286">
        <v>0</v>
      </c>
      <c r="I32" s="1286">
        <v>0</v>
      </c>
      <c r="J32" s="1287"/>
      <c r="K32" s="1248"/>
      <c r="L32" s="1248"/>
      <c r="M32" s="1248">
        <v>0</v>
      </c>
      <c r="N32" s="1286">
        <v>0</v>
      </c>
      <c r="O32" s="1286">
        <v>0</v>
      </c>
      <c r="P32" s="1286">
        <v>0</v>
      </c>
      <c r="Q32" s="1286">
        <v>0</v>
      </c>
      <c r="R32" s="1286">
        <v>0</v>
      </c>
      <c r="S32" s="1287">
        <v>0</v>
      </c>
      <c r="T32" s="1248"/>
      <c r="U32" s="1248"/>
      <c r="V32" s="1248">
        <v>0</v>
      </c>
      <c r="W32" s="1286">
        <v>0</v>
      </c>
      <c r="X32" s="1286">
        <v>0</v>
      </c>
      <c r="Y32" s="1286">
        <v>0</v>
      </c>
      <c r="Z32" s="1286">
        <v>0</v>
      </c>
      <c r="AA32" s="1286">
        <v>0</v>
      </c>
      <c r="AB32" s="1286">
        <v>0</v>
      </c>
      <c r="AC32" s="1248"/>
      <c r="AD32" s="1248"/>
      <c r="AE32" s="1248">
        <v>0</v>
      </c>
      <c r="AF32" s="1286">
        <v>0</v>
      </c>
      <c r="AG32" s="1286">
        <v>0</v>
      </c>
      <c r="AH32" s="1286">
        <v>0</v>
      </c>
      <c r="AI32" s="1286">
        <v>0</v>
      </c>
      <c r="AJ32" s="1286">
        <v>0</v>
      </c>
      <c r="AK32" s="1287">
        <v>0</v>
      </c>
      <c r="AL32" s="1248"/>
      <c r="AM32" s="1248"/>
      <c r="AN32" s="1248">
        <v>0</v>
      </c>
      <c r="AO32" s="1286">
        <v>0</v>
      </c>
      <c r="AP32" s="1286">
        <v>0</v>
      </c>
      <c r="AQ32" s="1286">
        <v>0</v>
      </c>
      <c r="AR32" s="1286">
        <v>0</v>
      </c>
      <c r="AS32" s="1286">
        <v>0</v>
      </c>
      <c r="AT32" s="1288">
        <v>0</v>
      </c>
      <c r="AU32" s="1248"/>
      <c r="AV32" s="1248"/>
      <c r="AW32" s="1248">
        <v>0</v>
      </c>
      <c r="AX32" s="1286">
        <v>0</v>
      </c>
      <c r="AY32" s="1286">
        <v>0</v>
      </c>
      <c r="AZ32" s="1286">
        <v>0</v>
      </c>
      <c r="BA32" s="1286">
        <v>-7.47</v>
      </c>
      <c r="BB32" s="1286">
        <v>-9.7200000000000006</v>
      </c>
      <c r="BC32" s="1286">
        <v>-15.22</v>
      </c>
      <c r="BD32" s="1248"/>
      <c r="BE32" s="1248"/>
      <c r="BF32" s="1248">
        <v>0</v>
      </c>
      <c r="BG32" s="1286">
        <v>0</v>
      </c>
      <c r="BH32" s="1286">
        <v>0</v>
      </c>
      <c r="BI32" s="1286">
        <v>0</v>
      </c>
      <c r="BJ32" s="1286">
        <v>0</v>
      </c>
      <c r="BK32" s="1286">
        <v>0</v>
      </c>
      <c r="BL32" s="1288">
        <v>0</v>
      </c>
      <c r="BM32" s="1248"/>
      <c r="BN32" s="1248"/>
      <c r="BO32" s="1248">
        <v>0</v>
      </c>
      <c r="BP32" s="1286">
        <v>0</v>
      </c>
      <c r="BQ32" s="1286">
        <v>0</v>
      </c>
      <c r="BR32" s="1286">
        <v>0</v>
      </c>
      <c r="BS32" s="1286">
        <v>0</v>
      </c>
      <c r="BT32" s="1286">
        <v>0</v>
      </c>
      <c r="BU32" s="1288">
        <v>234.55</v>
      </c>
      <c r="BV32" s="1248"/>
      <c r="BW32" s="1248"/>
      <c r="BX32" s="1248">
        <v>0</v>
      </c>
      <c r="BY32" s="1286">
        <v>0</v>
      </c>
      <c r="BZ32" s="1286">
        <v>0</v>
      </c>
      <c r="CA32" s="1286">
        <v>0</v>
      </c>
      <c r="CB32" s="1286">
        <v>0</v>
      </c>
      <c r="CC32" s="1286">
        <v>0</v>
      </c>
      <c r="CD32" s="1286">
        <v>0</v>
      </c>
      <c r="CE32" s="1248"/>
      <c r="CF32" s="1248"/>
      <c r="CG32" s="1248">
        <v>0</v>
      </c>
      <c r="CH32" s="1286">
        <v>0</v>
      </c>
      <c r="CI32" s="1286">
        <v>0</v>
      </c>
      <c r="CJ32" s="1286">
        <v>0</v>
      </c>
      <c r="CK32" s="1286">
        <v>0</v>
      </c>
      <c r="CL32" s="1286">
        <v>0</v>
      </c>
      <c r="CM32" s="1287"/>
      <c r="CN32" s="1248"/>
      <c r="CO32" s="1248"/>
      <c r="CP32" s="1248">
        <v>0</v>
      </c>
      <c r="CQ32" s="1286">
        <v>0</v>
      </c>
      <c r="CR32" s="1286">
        <v>0</v>
      </c>
      <c r="CS32" s="1286">
        <v>0</v>
      </c>
      <c r="CT32" s="1286">
        <v>0</v>
      </c>
      <c r="CU32" s="1286">
        <v>0</v>
      </c>
      <c r="CV32" s="1288"/>
      <c r="CW32" s="1248">
        <v>15666.56</v>
      </c>
      <c r="CX32" s="1248">
        <v>-44467.69</v>
      </c>
      <c r="CY32" s="1248">
        <v>0</v>
      </c>
      <c r="CZ32" s="1286">
        <v>0</v>
      </c>
      <c r="DA32" s="1286">
        <v>0</v>
      </c>
      <c r="DB32" s="1286">
        <v>0</v>
      </c>
      <c r="DC32" s="1286">
        <v>0</v>
      </c>
      <c r="DD32" s="1286">
        <v>0</v>
      </c>
      <c r="DE32" s="1288">
        <v>0</v>
      </c>
      <c r="DF32" s="1248"/>
      <c r="DG32" s="1248"/>
      <c r="DH32" s="1248">
        <v>0</v>
      </c>
      <c r="DI32" s="1286">
        <v>0</v>
      </c>
      <c r="DJ32" s="1286">
        <v>500</v>
      </c>
      <c r="DK32" s="1286">
        <v>500</v>
      </c>
      <c r="DL32" s="1286"/>
      <c r="DM32" s="1286"/>
      <c r="DN32" s="1288"/>
      <c r="DO32" s="1248"/>
      <c r="DP32" s="1248"/>
      <c r="DQ32" s="1248">
        <v>0</v>
      </c>
      <c r="DR32" s="1286">
        <v>0</v>
      </c>
      <c r="DS32" s="1248"/>
      <c r="DT32" s="1248"/>
      <c r="DU32" s="1248"/>
      <c r="DV32" s="1248"/>
      <c r="DW32" s="1287"/>
      <c r="DX32" s="1248">
        <v>2241.61</v>
      </c>
      <c r="DY32" s="1248">
        <v>2073.1799999999998</v>
      </c>
      <c r="DZ32" s="1248">
        <v>2081.31</v>
      </c>
      <c r="EA32" s="1248">
        <v>3140.72</v>
      </c>
      <c r="EB32" s="1286">
        <v>2458.2800000000002</v>
      </c>
      <c r="EC32" s="1286">
        <v>2790.12</v>
      </c>
      <c r="ED32" s="1286">
        <v>1496.51</v>
      </c>
      <c r="EE32" s="1286">
        <v>0</v>
      </c>
      <c r="EF32" s="1287">
        <v>2878.81</v>
      </c>
      <c r="EG32" s="1248">
        <v>2185.56</v>
      </c>
      <c r="EH32" s="1248">
        <v>872.32000000000062</v>
      </c>
      <c r="EI32" s="1248">
        <v>0</v>
      </c>
      <c r="EJ32" s="1286">
        <v>0</v>
      </c>
      <c r="EK32" s="1286">
        <v>0</v>
      </c>
      <c r="EL32" s="1286">
        <v>0</v>
      </c>
      <c r="EM32" s="1286">
        <v>0</v>
      </c>
      <c r="EN32" s="1286">
        <v>0</v>
      </c>
      <c r="EO32" s="1287">
        <v>0</v>
      </c>
      <c r="EP32" s="1248"/>
      <c r="EQ32" s="1248"/>
      <c r="ER32" s="1248">
        <v>0</v>
      </c>
      <c r="ES32" s="1286">
        <v>0</v>
      </c>
      <c r="ET32" s="1286"/>
      <c r="EU32" s="1286">
        <v>0</v>
      </c>
      <c r="EV32" s="1286">
        <v>0</v>
      </c>
      <c r="EW32" s="1286">
        <v>0</v>
      </c>
      <c r="EX32" s="1287"/>
      <c r="EY32" s="1248">
        <v>-91.88</v>
      </c>
      <c r="EZ32" s="1248"/>
      <c r="FA32" s="1248">
        <v>0</v>
      </c>
      <c r="FB32" s="1286">
        <v>0</v>
      </c>
      <c r="FC32" s="1286">
        <v>0</v>
      </c>
      <c r="FD32" s="1286">
        <v>0</v>
      </c>
      <c r="FE32" s="1286">
        <v>0</v>
      </c>
      <c r="FF32" s="1286">
        <v>0</v>
      </c>
      <c r="FG32" s="1287">
        <v>0</v>
      </c>
      <c r="FH32" s="1248"/>
      <c r="FI32" s="1248"/>
      <c r="FJ32" s="1248"/>
      <c r="FK32" s="1286">
        <v>0</v>
      </c>
      <c r="FL32" s="1286"/>
      <c r="FM32" s="1286"/>
      <c r="FN32" s="1286"/>
      <c r="FO32" s="1286"/>
      <c r="FP32" s="1287"/>
      <c r="FQ32" s="1248"/>
      <c r="FR32" s="1248"/>
      <c r="FS32" s="1248"/>
      <c r="FT32" s="1286"/>
      <c r="FU32" s="1286">
        <v>0</v>
      </c>
      <c r="FV32" s="1286">
        <v>0</v>
      </c>
      <c r="FW32" s="1286">
        <v>0</v>
      </c>
      <c r="FX32" s="1286">
        <v>0</v>
      </c>
      <c r="FY32" s="1287">
        <v>0</v>
      </c>
      <c r="FZ32" s="1248"/>
      <c r="GA32" s="1248">
        <v>811.67</v>
      </c>
      <c r="GB32" s="1248">
        <v>0</v>
      </c>
      <c r="GC32" s="1286">
        <v>0</v>
      </c>
      <c r="GD32" s="1301"/>
      <c r="GE32" s="1301"/>
      <c r="GF32" s="1301"/>
      <c r="GG32" s="1301"/>
      <c r="GH32" s="1286"/>
      <c r="GI32" s="1248"/>
      <c r="GJ32" s="1248"/>
      <c r="GK32" s="1248">
        <v>12</v>
      </c>
      <c r="GL32" s="1301">
        <v>113</v>
      </c>
      <c r="GM32" s="1286">
        <v>38</v>
      </c>
      <c r="GN32" s="1286">
        <v>57</v>
      </c>
      <c r="GO32" s="1286"/>
      <c r="GP32" s="1286"/>
      <c r="GQ32" s="1288"/>
      <c r="GR32" s="1248"/>
      <c r="GS32" s="1248"/>
      <c r="GT32" s="1248">
        <v>0</v>
      </c>
      <c r="GU32" s="1286">
        <v>0</v>
      </c>
      <c r="GV32" s="1286">
        <v>0</v>
      </c>
      <c r="GW32" s="1286">
        <v>0</v>
      </c>
      <c r="GX32" s="1286">
        <v>0</v>
      </c>
      <c r="GY32" s="1286">
        <v>0</v>
      </c>
      <c r="GZ32" s="1288">
        <v>0</v>
      </c>
      <c r="HA32" s="1248"/>
      <c r="HB32" s="1248"/>
      <c r="HC32" s="1248">
        <v>0</v>
      </c>
      <c r="HD32" s="1286">
        <v>0</v>
      </c>
      <c r="HE32" s="1286">
        <v>0</v>
      </c>
      <c r="HF32" s="1286">
        <v>0</v>
      </c>
      <c r="HG32" s="1286">
        <v>0</v>
      </c>
      <c r="HH32" s="1286">
        <v>0</v>
      </c>
      <c r="HI32" s="1288">
        <v>0</v>
      </c>
      <c r="HJ32" s="1248">
        <v>20001.850000000002</v>
      </c>
      <c r="HK32" s="1248">
        <v>-40710.520000000004</v>
      </c>
      <c r="HL32" s="1248">
        <v>2093.31</v>
      </c>
      <c r="HM32" s="1248">
        <v>3253.72</v>
      </c>
      <c r="HN32" s="1248">
        <v>2996.28</v>
      </c>
      <c r="HO32" s="1248">
        <v>3347.12</v>
      </c>
      <c r="HP32" s="1248">
        <v>1489.04</v>
      </c>
      <c r="HQ32" s="1248">
        <v>-9.7200000000000006</v>
      </c>
      <c r="HR32" s="1286">
        <v>3098.14</v>
      </c>
    </row>
    <row r="33" spans="1:226" ht="21" customHeight="1" x14ac:dyDescent="0.2">
      <c r="A33" s="1290" t="s">
        <v>437</v>
      </c>
      <c r="B33" s="1248"/>
      <c r="C33" s="1248"/>
      <c r="D33" s="1248"/>
      <c r="E33" s="1286"/>
      <c r="F33" s="1286"/>
      <c r="G33" s="1286"/>
      <c r="H33" s="1286"/>
      <c r="I33" s="1286"/>
      <c r="J33" s="1287"/>
      <c r="K33" s="1248"/>
      <c r="L33" s="1248"/>
      <c r="M33" s="1248"/>
      <c r="N33" s="1286"/>
      <c r="O33" s="1286"/>
      <c r="P33" s="1286"/>
      <c r="Q33" s="1286"/>
      <c r="R33" s="1286"/>
      <c r="S33" s="1287"/>
      <c r="T33" s="1248"/>
      <c r="U33" s="1248"/>
      <c r="V33" s="1248"/>
      <c r="W33" s="1286"/>
      <c r="X33" s="1286"/>
      <c r="Y33" s="1286"/>
      <c r="Z33" s="1286"/>
      <c r="AA33" s="1286"/>
      <c r="AB33" s="1286"/>
      <c r="AC33" s="1248"/>
      <c r="AD33" s="1248"/>
      <c r="AE33" s="1248"/>
      <c r="AF33" s="1286"/>
      <c r="AG33" s="1286"/>
      <c r="AH33" s="1286"/>
      <c r="AI33" s="1286"/>
      <c r="AJ33" s="1286"/>
      <c r="AK33" s="1287"/>
      <c r="AL33" s="1248"/>
      <c r="AM33" s="1248">
        <v>-304.17</v>
      </c>
      <c r="AN33" s="1248"/>
      <c r="AO33" s="1286"/>
      <c r="AP33" s="1286"/>
      <c r="AQ33" s="1286"/>
      <c r="AR33" s="1286"/>
      <c r="AS33" s="1286"/>
      <c r="AT33" s="1288"/>
      <c r="AU33" s="1248"/>
      <c r="AV33" s="1248"/>
      <c r="AW33" s="1248"/>
      <c r="AX33" s="1286"/>
      <c r="AY33" s="1286"/>
      <c r="AZ33" s="1286"/>
      <c r="BA33" s="1286"/>
      <c r="BB33" s="1286"/>
      <c r="BC33" s="1287"/>
      <c r="BD33" s="1248"/>
      <c r="BE33" s="1248"/>
      <c r="BF33" s="1248"/>
      <c r="BG33" s="1286"/>
      <c r="BH33" s="1286"/>
      <c r="BI33" s="1286"/>
      <c r="BJ33" s="1286"/>
      <c r="BK33" s="1286"/>
      <c r="BL33" s="1288"/>
      <c r="BM33" s="1248"/>
      <c r="BN33" s="1248"/>
      <c r="BO33" s="1248"/>
      <c r="BP33" s="1286"/>
      <c r="BQ33" s="1286"/>
      <c r="BR33" s="1286"/>
      <c r="BS33" s="1286"/>
      <c r="BT33" s="1286"/>
      <c r="BU33" s="1288"/>
      <c r="BV33" s="1248"/>
      <c r="BW33" s="1248"/>
      <c r="BX33" s="1248"/>
      <c r="BY33" s="1286"/>
      <c r="BZ33" s="1286"/>
      <c r="CA33" s="1286"/>
      <c r="CB33" s="1286"/>
      <c r="CC33" s="1286"/>
      <c r="CD33" s="1286"/>
      <c r="CE33" s="1248"/>
      <c r="CF33" s="1248"/>
      <c r="CG33" s="1248"/>
      <c r="CH33" s="1286"/>
      <c r="CI33" s="1286"/>
      <c r="CJ33" s="1286"/>
      <c r="CK33" s="1286"/>
      <c r="CL33" s="1286"/>
      <c r="CM33" s="1287"/>
      <c r="CN33" s="1248"/>
      <c r="CO33" s="1248"/>
      <c r="CP33" s="1248"/>
      <c r="CQ33" s="1286"/>
      <c r="CR33" s="1286"/>
      <c r="CS33" s="1286"/>
      <c r="CT33" s="1286"/>
      <c r="CU33" s="1286"/>
      <c r="CV33" s="1288"/>
      <c r="CW33" s="1248"/>
      <c r="CX33" s="1248"/>
      <c r="CY33" s="1248"/>
      <c r="CZ33" s="1286"/>
      <c r="DA33" s="1286"/>
      <c r="DB33" s="1286"/>
      <c r="DC33" s="1286"/>
      <c r="DD33" s="1286"/>
      <c r="DE33" s="1288"/>
      <c r="DF33" s="1248"/>
      <c r="DG33" s="1248"/>
      <c r="DH33" s="1248"/>
      <c r="DI33" s="1286"/>
      <c r="DJ33" s="1286"/>
      <c r="DK33" s="1286"/>
      <c r="DL33" s="1286"/>
      <c r="DM33" s="1286"/>
      <c r="DN33" s="1288"/>
      <c r="DO33" s="1248"/>
      <c r="DP33" s="1248"/>
      <c r="DQ33" s="1248"/>
      <c r="DR33" s="1286"/>
      <c r="DS33" s="1248"/>
      <c r="DT33" s="1248"/>
      <c r="DU33" s="1248"/>
      <c r="DV33" s="1248"/>
      <c r="DW33" s="1287"/>
      <c r="DX33" s="1248"/>
      <c r="DY33" s="1248"/>
      <c r="DZ33" s="1248"/>
      <c r="EA33" s="1248"/>
      <c r="EB33" s="1286"/>
      <c r="EC33" s="1286"/>
      <c r="ED33" s="1286"/>
      <c r="EE33" s="1286"/>
      <c r="EF33" s="1287"/>
      <c r="EG33" s="1248"/>
      <c r="EH33" s="1248"/>
      <c r="EI33" s="1248"/>
      <c r="EJ33" s="1286"/>
      <c r="EK33" s="1286"/>
      <c r="EL33" s="1286"/>
      <c r="EM33" s="1286"/>
      <c r="EN33" s="1286"/>
      <c r="EO33" s="1287"/>
      <c r="EP33" s="1248"/>
      <c r="EQ33" s="1248"/>
      <c r="ER33" s="1248"/>
      <c r="ES33" s="1286"/>
      <c r="ET33" s="1286"/>
      <c r="EU33" s="1286"/>
      <c r="EV33" s="1286"/>
      <c r="EW33" s="1286"/>
      <c r="EX33" s="1287"/>
      <c r="EY33" s="1248"/>
      <c r="EZ33" s="1248"/>
      <c r="FA33" s="1248"/>
      <c r="FB33" s="1286"/>
      <c r="FC33" s="1286"/>
      <c r="FD33" s="1286"/>
      <c r="FE33" s="1286"/>
      <c r="FF33" s="1286"/>
      <c r="FG33" s="1287"/>
      <c r="FH33" s="1248"/>
      <c r="FI33" s="1248"/>
      <c r="FJ33" s="1248"/>
      <c r="FK33" s="1286"/>
      <c r="FL33" s="1286"/>
      <c r="FM33" s="1286"/>
      <c r="FN33" s="1286"/>
      <c r="FO33" s="1286"/>
      <c r="FP33" s="1287"/>
      <c r="FQ33" s="1248"/>
      <c r="FR33" s="1248"/>
      <c r="FS33" s="1248"/>
      <c r="FT33" s="1286"/>
      <c r="FU33" s="1286"/>
      <c r="FV33" s="1286"/>
      <c r="FW33" s="1286">
        <v>-2832.32</v>
      </c>
      <c r="FX33" s="1286">
        <v>0</v>
      </c>
      <c r="FY33" s="1287">
        <v>0</v>
      </c>
      <c r="FZ33" s="1248"/>
      <c r="GA33" s="1248"/>
      <c r="GB33" s="1248"/>
      <c r="GC33" s="1286"/>
      <c r="GD33" s="1286"/>
      <c r="GE33" s="1286"/>
      <c r="GF33" s="1286"/>
      <c r="GG33" s="1286"/>
      <c r="GH33" s="1286"/>
      <c r="GI33" s="1248"/>
      <c r="GJ33" s="1248">
        <v>-103.17</v>
      </c>
      <c r="GK33" s="1248"/>
      <c r="GL33" s="1286"/>
      <c r="GM33" s="1286"/>
      <c r="GN33" s="1286"/>
      <c r="GO33" s="1286"/>
      <c r="GP33" s="1286"/>
      <c r="GQ33" s="1288"/>
      <c r="GR33" s="1248"/>
      <c r="GS33" s="1248"/>
      <c r="GT33" s="1248"/>
      <c r="GU33" s="1286"/>
      <c r="GV33" s="1286"/>
      <c r="GW33" s="1286"/>
      <c r="GX33" s="1286"/>
      <c r="GY33" s="1286"/>
      <c r="GZ33" s="1288"/>
      <c r="HA33" s="1248"/>
      <c r="HB33" s="1248"/>
      <c r="HC33" s="1248"/>
      <c r="HD33" s="1286"/>
      <c r="HE33" s="1286"/>
      <c r="HF33" s="1286"/>
      <c r="HG33" s="1286"/>
      <c r="HH33" s="1286"/>
      <c r="HI33" s="1288"/>
      <c r="HJ33" s="1248">
        <v>0</v>
      </c>
      <c r="HK33" s="1248">
        <v>-407.34000000000003</v>
      </c>
      <c r="HL33" s="1248">
        <v>0</v>
      </c>
      <c r="HM33" s="1248">
        <v>0</v>
      </c>
      <c r="HN33" s="1248">
        <v>0</v>
      </c>
      <c r="HO33" s="1248">
        <v>0</v>
      </c>
      <c r="HP33" s="1248">
        <v>-2832.32</v>
      </c>
      <c r="HQ33" s="1248"/>
      <c r="HR33" s="1286">
        <v>0</v>
      </c>
    </row>
    <row r="34" spans="1:226" ht="32.25" customHeight="1" x14ac:dyDescent="0.2">
      <c r="A34" s="1250" t="s">
        <v>438</v>
      </c>
      <c r="B34" s="1248"/>
      <c r="C34" s="1248"/>
      <c r="D34" s="1248"/>
      <c r="E34" s="1286"/>
      <c r="F34" s="1286"/>
      <c r="G34" s="1286"/>
      <c r="H34" s="1286"/>
      <c r="I34" s="1286"/>
      <c r="J34" s="1287"/>
      <c r="K34" s="1248"/>
      <c r="L34" s="1248"/>
      <c r="M34" s="1248"/>
      <c r="N34" s="1286"/>
      <c r="O34" s="1286"/>
      <c r="P34" s="1286"/>
      <c r="Q34" s="1286"/>
      <c r="R34" s="1286"/>
      <c r="S34" s="1287"/>
      <c r="T34" s="1248"/>
      <c r="U34" s="1248"/>
      <c r="V34" s="1248"/>
      <c r="W34" s="1286"/>
      <c r="X34" s="1286"/>
      <c r="Y34" s="1286"/>
      <c r="Z34" s="1286"/>
      <c r="AA34" s="1286"/>
      <c r="AB34" s="1286"/>
      <c r="AC34" s="1248"/>
      <c r="AD34" s="1248"/>
      <c r="AE34" s="1248"/>
      <c r="AF34" s="1286"/>
      <c r="AG34" s="1286"/>
      <c r="AH34" s="1286"/>
      <c r="AI34" s="1286"/>
      <c r="AJ34" s="1286"/>
      <c r="AK34" s="1287"/>
      <c r="AL34" s="1248"/>
      <c r="AM34" s="1248"/>
      <c r="AN34" s="1248"/>
      <c r="AO34" s="1286"/>
      <c r="AP34" s="1286"/>
      <c r="AQ34" s="1286"/>
      <c r="AR34" s="1286"/>
      <c r="AS34" s="1286"/>
      <c r="AT34" s="1288"/>
      <c r="AU34" s="1248"/>
      <c r="AV34" s="1248"/>
      <c r="AW34" s="1248"/>
      <c r="AX34" s="1286"/>
      <c r="AY34" s="1286"/>
      <c r="AZ34" s="1286"/>
      <c r="BA34" s="1286"/>
      <c r="BB34" s="1286"/>
      <c r="BC34" s="1287"/>
      <c r="BD34" s="1248"/>
      <c r="BE34" s="1248"/>
      <c r="BF34" s="1248"/>
      <c r="BG34" s="1286"/>
      <c r="BH34" s="1286"/>
      <c r="BI34" s="1286"/>
      <c r="BJ34" s="1286"/>
      <c r="BK34" s="1286"/>
      <c r="BL34" s="1288"/>
      <c r="BM34" s="1248"/>
      <c r="BN34" s="1248"/>
      <c r="BO34" s="1248"/>
      <c r="BP34" s="1286"/>
      <c r="BQ34" s="1286"/>
      <c r="BR34" s="1286"/>
      <c r="BS34" s="1286"/>
      <c r="BT34" s="1286"/>
      <c r="BU34" s="1288"/>
      <c r="BV34" s="1248"/>
      <c r="BW34" s="1248"/>
      <c r="BX34" s="1248"/>
      <c r="BY34" s="1286"/>
      <c r="BZ34" s="1286"/>
      <c r="CA34" s="1286"/>
      <c r="CB34" s="1286"/>
      <c r="CC34" s="1286"/>
      <c r="CD34" s="1286"/>
      <c r="CE34" s="1248"/>
      <c r="CF34" s="1248"/>
      <c r="CG34" s="1248"/>
      <c r="CH34" s="1286"/>
      <c r="CI34" s="1286"/>
      <c r="CJ34" s="1286"/>
      <c r="CK34" s="1286"/>
      <c r="CL34" s="1286"/>
      <c r="CM34" s="1287"/>
      <c r="CN34" s="1248"/>
      <c r="CO34" s="1248"/>
      <c r="CP34" s="1248"/>
      <c r="CQ34" s="1286"/>
      <c r="CR34" s="1286"/>
      <c r="CS34" s="1286"/>
      <c r="CT34" s="1286"/>
      <c r="CU34" s="1286"/>
      <c r="CV34" s="1288"/>
      <c r="CW34" s="1248"/>
      <c r="CX34" s="1248"/>
      <c r="CY34" s="1248"/>
      <c r="CZ34" s="1286"/>
      <c r="DA34" s="1286"/>
      <c r="DB34" s="1286"/>
      <c r="DC34" s="1286"/>
      <c r="DD34" s="1286"/>
      <c r="DE34" s="1288"/>
      <c r="DF34" s="1248"/>
      <c r="DG34" s="1248"/>
      <c r="DH34" s="1248"/>
      <c r="DI34" s="1286"/>
      <c r="DJ34" s="1286"/>
      <c r="DK34" s="1286"/>
      <c r="DL34" s="1286"/>
      <c r="DM34" s="1286"/>
      <c r="DN34" s="1288"/>
      <c r="DO34" s="1248"/>
      <c r="DP34" s="1248"/>
      <c r="DQ34" s="1248"/>
      <c r="DR34" s="1286"/>
      <c r="DS34" s="1248"/>
      <c r="DT34" s="1248"/>
      <c r="DU34" s="1248"/>
      <c r="DV34" s="1248"/>
      <c r="DW34" s="1287"/>
      <c r="DX34" s="1248"/>
      <c r="DY34" s="1248"/>
      <c r="DZ34" s="1248"/>
      <c r="EA34" s="1248"/>
      <c r="EB34" s="1286"/>
      <c r="EC34" s="1286"/>
      <c r="ED34" s="1286"/>
      <c r="EE34" s="1286"/>
      <c r="EF34" s="1287"/>
      <c r="EG34" s="1248"/>
      <c r="EH34" s="1248"/>
      <c r="EI34" s="1248"/>
      <c r="EJ34" s="1286"/>
      <c r="EK34" s="1286"/>
      <c r="EL34" s="1286"/>
      <c r="EM34" s="1286"/>
      <c r="EN34" s="1286"/>
      <c r="EO34" s="1287"/>
      <c r="EP34" s="1248"/>
      <c r="EQ34" s="1248"/>
      <c r="ER34" s="1248"/>
      <c r="ES34" s="1286"/>
      <c r="ET34" s="1286"/>
      <c r="EU34" s="1286"/>
      <c r="EV34" s="1286"/>
      <c r="EW34" s="1286"/>
      <c r="EX34" s="1287"/>
      <c r="EY34" s="1248"/>
      <c r="EZ34" s="1248"/>
      <c r="FA34" s="1248"/>
      <c r="FB34" s="1286"/>
      <c r="FC34" s="1286"/>
      <c r="FD34" s="1286"/>
      <c r="FE34" s="1286"/>
      <c r="FF34" s="1286"/>
      <c r="FG34" s="1287"/>
      <c r="FH34" s="1248"/>
      <c r="FI34" s="1248"/>
      <c r="FJ34" s="1248">
        <v>189486.71</v>
      </c>
      <c r="FK34" s="1286"/>
      <c r="FL34" s="1286"/>
      <c r="FM34" s="1286"/>
      <c r="FN34" s="1286"/>
      <c r="FO34" s="1286"/>
      <c r="FP34" s="1287"/>
      <c r="FQ34" s="1248"/>
      <c r="FR34" s="1248"/>
      <c r="FS34" s="1248"/>
      <c r="FT34" s="1286"/>
      <c r="FU34" s="1286"/>
      <c r="FV34" s="1286"/>
      <c r="FW34" s="1286"/>
      <c r="FX34" s="1286"/>
      <c r="FY34" s="1287"/>
      <c r="FZ34" s="1248"/>
      <c r="GA34" s="1248"/>
      <c r="GB34" s="1248"/>
      <c r="GC34" s="1286"/>
      <c r="GD34" s="1286"/>
      <c r="GE34" s="1286"/>
      <c r="GF34" s="1286"/>
      <c r="GG34" s="1286"/>
      <c r="GH34" s="1286"/>
      <c r="GI34" s="1248"/>
      <c r="GJ34" s="1248"/>
      <c r="GK34" s="1248"/>
      <c r="GL34" s="1286"/>
      <c r="GM34" s="1286"/>
      <c r="GN34" s="1286"/>
      <c r="GO34" s="1286"/>
      <c r="GP34" s="1286"/>
      <c r="GQ34" s="1288"/>
      <c r="GR34" s="1248"/>
      <c r="GS34" s="1248"/>
      <c r="GT34" s="1248"/>
      <c r="GU34" s="1286"/>
      <c r="GV34" s="1286"/>
      <c r="GW34" s="1286"/>
      <c r="GX34" s="1286"/>
      <c r="GY34" s="1286"/>
      <c r="GZ34" s="1288"/>
      <c r="HA34" s="1248"/>
      <c r="HB34" s="1248"/>
      <c r="HC34" s="1248"/>
      <c r="HD34" s="1286"/>
      <c r="HE34" s="1286"/>
      <c r="HF34" s="1286"/>
      <c r="HG34" s="1286"/>
      <c r="HH34" s="1286"/>
      <c r="HI34" s="1287"/>
      <c r="HJ34" s="1248">
        <v>0</v>
      </c>
      <c r="HK34" s="1248">
        <v>0</v>
      </c>
      <c r="HL34" s="1248">
        <v>189486.71</v>
      </c>
      <c r="HM34" s="1248">
        <v>0</v>
      </c>
      <c r="HN34" s="1248">
        <v>0</v>
      </c>
      <c r="HO34" s="1248">
        <v>0</v>
      </c>
      <c r="HP34" s="1248"/>
      <c r="HQ34" s="1248"/>
      <c r="HR34" s="1286">
        <v>0</v>
      </c>
    </row>
    <row r="35" spans="1:226" ht="32.25" customHeight="1" x14ac:dyDescent="0.2">
      <c r="A35" s="1290" t="s">
        <v>674</v>
      </c>
      <c r="B35" s="1248"/>
      <c r="C35" s="1248"/>
      <c r="D35" s="1248"/>
      <c r="E35" s="1286"/>
      <c r="F35" s="1286"/>
      <c r="G35" s="1286"/>
      <c r="H35" s="1286"/>
      <c r="I35" s="1286">
        <v>-1500</v>
      </c>
      <c r="J35" s="1287">
        <v>-3500</v>
      </c>
      <c r="K35" s="1248"/>
      <c r="L35" s="1248"/>
      <c r="M35" s="1248"/>
      <c r="N35" s="1286"/>
      <c r="O35" s="1286"/>
      <c r="P35" s="1286"/>
      <c r="Q35" s="1286"/>
      <c r="R35" s="1286"/>
      <c r="S35" s="1287"/>
      <c r="T35" s="1248"/>
      <c r="U35" s="1248"/>
      <c r="V35" s="1248"/>
      <c r="W35" s="1286"/>
      <c r="X35" s="1286"/>
      <c r="Y35" s="1286"/>
      <c r="Z35" s="1286"/>
      <c r="AA35" s="1286"/>
      <c r="AB35" s="1286"/>
      <c r="AC35" s="1248"/>
      <c r="AD35" s="1248"/>
      <c r="AE35" s="1248"/>
      <c r="AF35" s="1286"/>
      <c r="AG35" s="1286"/>
      <c r="AH35" s="1286"/>
      <c r="AI35" s="1286"/>
      <c r="AJ35" s="1286"/>
      <c r="AK35" s="1287"/>
      <c r="AL35" s="1248"/>
      <c r="AM35" s="1248"/>
      <c r="AN35" s="1248"/>
      <c r="AO35" s="1286"/>
      <c r="AP35" s="1286"/>
      <c r="AQ35" s="1286"/>
      <c r="AR35" s="1286"/>
      <c r="AS35" s="1286"/>
      <c r="AT35" s="1288"/>
      <c r="AU35" s="1248"/>
      <c r="AV35" s="1248"/>
      <c r="AW35" s="1248"/>
      <c r="AX35" s="1286"/>
      <c r="AY35" s="1286"/>
      <c r="AZ35" s="1286"/>
      <c r="BA35" s="1286"/>
      <c r="BB35" s="1286"/>
      <c r="BC35" s="1287"/>
      <c r="BD35" s="1248"/>
      <c r="BE35" s="1248"/>
      <c r="BF35" s="1248"/>
      <c r="BG35" s="1286"/>
      <c r="BH35" s="1286"/>
      <c r="BI35" s="1286"/>
      <c r="BJ35" s="1286"/>
      <c r="BK35" s="1286"/>
      <c r="BL35" s="1288"/>
      <c r="BM35" s="1248"/>
      <c r="BN35" s="1248"/>
      <c r="BO35" s="1248"/>
      <c r="BP35" s="1286"/>
      <c r="BQ35" s="1286"/>
      <c r="BR35" s="1286"/>
      <c r="BS35" s="1286"/>
      <c r="BT35" s="1286"/>
      <c r="BU35" s="1288"/>
      <c r="BV35" s="1248"/>
      <c r="BW35" s="1248"/>
      <c r="BX35" s="1248"/>
      <c r="BY35" s="1286"/>
      <c r="BZ35" s="1286"/>
      <c r="CA35" s="1286"/>
      <c r="CB35" s="1286"/>
      <c r="CC35" s="1286"/>
      <c r="CD35" s="1286"/>
      <c r="CE35" s="1248"/>
      <c r="CF35" s="1248"/>
      <c r="CG35" s="1248"/>
      <c r="CH35" s="1286"/>
      <c r="CI35" s="1286"/>
      <c r="CJ35" s="1286"/>
      <c r="CK35" s="1286"/>
      <c r="CL35" s="1286"/>
      <c r="CM35" s="1287"/>
      <c r="CN35" s="1248"/>
      <c r="CO35" s="1248"/>
      <c r="CP35" s="1248"/>
      <c r="CQ35" s="1286"/>
      <c r="CR35" s="1286"/>
      <c r="CS35" s="1286"/>
      <c r="CT35" s="1286"/>
      <c r="CU35" s="1286"/>
      <c r="CV35" s="1288"/>
      <c r="CW35" s="1248"/>
      <c r="CX35" s="1248"/>
      <c r="CY35" s="1248"/>
      <c r="CZ35" s="1286"/>
      <c r="DA35" s="1286"/>
      <c r="DB35" s="1286"/>
      <c r="DC35" s="1286"/>
      <c r="DD35" s="1286"/>
      <c r="DE35" s="1288"/>
      <c r="DF35" s="1248"/>
      <c r="DG35" s="1248"/>
      <c r="DH35" s="1248"/>
      <c r="DI35" s="1286"/>
      <c r="DJ35" s="1286"/>
      <c r="DK35" s="1286"/>
      <c r="DL35" s="1286"/>
      <c r="DM35" s="1286"/>
      <c r="DN35" s="1288"/>
      <c r="DO35" s="1248"/>
      <c r="DP35" s="1248"/>
      <c r="DQ35" s="1248"/>
      <c r="DR35" s="1286"/>
      <c r="DS35" s="1248"/>
      <c r="DT35" s="1248"/>
      <c r="DU35" s="1248"/>
      <c r="DV35" s="1248"/>
      <c r="DW35" s="1287"/>
      <c r="DX35" s="1248"/>
      <c r="DY35" s="1248"/>
      <c r="DZ35" s="1248"/>
      <c r="EA35" s="1248"/>
      <c r="EB35" s="1286"/>
      <c r="EC35" s="1286"/>
      <c r="ED35" s="1286"/>
      <c r="EE35" s="1286"/>
      <c r="EF35" s="1287"/>
      <c r="EG35" s="1248"/>
      <c r="EH35" s="1248"/>
      <c r="EI35" s="1248"/>
      <c r="EJ35" s="1286"/>
      <c r="EK35" s="1286"/>
      <c r="EL35" s="1286"/>
      <c r="EM35" s="1286"/>
      <c r="EN35" s="1286"/>
      <c r="EO35" s="1287">
        <v>992</v>
      </c>
      <c r="EP35" s="1248"/>
      <c r="EQ35" s="1248"/>
      <c r="ER35" s="1248"/>
      <c r="ES35" s="1286"/>
      <c r="ET35" s="1286"/>
      <c r="EU35" s="1286"/>
      <c r="EV35" s="1286"/>
      <c r="EW35" s="1286"/>
      <c r="EX35" s="1287"/>
      <c r="EY35" s="1248"/>
      <c r="EZ35" s="1248"/>
      <c r="FA35" s="1248"/>
      <c r="FB35" s="1286"/>
      <c r="FC35" s="1286"/>
      <c r="FD35" s="1286"/>
      <c r="FE35" s="1286"/>
      <c r="FF35" s="1286"/>
      <c r="FG35" s="1287"/>
      <c r="FH35" s="1248"/>
      <c r="FI35" s="1248"/>
      <c r="FJ35" s="1248"/>
      <c r="FK35" s="1286"/>
      <c r="FL35" s="1286"/>
      <c r="FM35" s="1286"/>
      <c r="FN35" s="1286"/>
      <c r="FO35" s="1286"/>
      <c r="FP35" s="1287"/>
      <c r="FQ35" s="1248"/>
      <c r="FR35" s="1248"/>
      <c r="FS35" s="1248"/>
      <c r="FT35" s="1286"/>
      <c r="FU35" s="1286"/>
      <c r="FV35" s="1286"/>
      <c r="FW35" s="1286"/>
      <c r="FX35" s="1286"/>
      <c r="FY35" s="1287"/>
      <c r="FZ35" s="1248"/>
      <c r="GA35" s="1248"/>
      <c r="GB35" s="1248"/>
      <c r="GC35" s="1286"/>
      <c r="GD35" s="1286"/>
      <c r="GE35" s="1286"/>
      <c r="GF35" s="1286"/>
      <c r="GG35" s="1286"/>
      <c r="GH35" s="1286"/>
      <c r="GI35" s="1248"/>
      <c r="GJ35" s="1248"/>
      <c r="GK35" s="1248"/>
      <c r="GL35" s="1286"/>
      <c r="GM35" s="1286"/>
      <c r="GN35" s="1286"/>
      <c r="GO35" s="1286"/>
      <c r="GP35" s="1286"/>
      <c r="GQ35" s="1288"/>
      <c r="GR35" s="1248"/>
      <c r="GS35" s="1248"/>
      <c r="GT35" s="1248"/>
      <c r="GU35" s="1286"/>
      <c r="GV35" s="1286"/>
      <c r="GW35" s="1286"/>
      <c r="GX35" s="1286"/>
      <c r="GY35" s="1286"/>
      <c r="GZ35" s="1286">
        <v>-1250</v>
      </c>
      <c r="HA35" s="1248"/>
      <c r="HB35" s="1248"/>
      <c r="HC35" s="1248"/>
      <c r="HD35" s="1286"/>
      <c r="HE35" s="1286"/>
      <c r="HF35" s="1286"/>
      <c r="HG35" s="1286"/>
      <c r="HH35" s="1286"/>
      <c r="HI35" s="1286">
        <v>-4880</v>
      </c>
      <c r="HJ35" s="1248"/>
      <c r="HK35" s="1248"/>
      <c r="HL35" s="1248"/>
      <c r="HM35" s="1248"/>
      <c r="HN35" s="1248"/>
      <c r="HO35" s="1248"/>
      <c r="HP35" s="1248"/>
      <c r="HQ35" s="1248">
        <v>-1500</v>
      </c>
      <c r="HR35" s="1286">
        <v>-8638</v>
      </c>
    </row>
    <row r="36" spans="1:226" s="1294" customFormat="1" ht="21" customHeight="1" x14ac:dyDescent="0.2">
      <c r="A36" s="1302" t="s">
        <v>439</v>
      </c>
      <c r="B36" s="1256">
        <v>-95363.5</v>
      </c>
      <c r="C36" s="1256">
        <v>-66823.209999999992</v>
      </c>
      <c r="D36" s="1256">
        <v>-52823.292425700012</v>
      </c>
      <c r="E36" s="1303">
        <f>E26+E28-E29-E30-E31-E32+E33+E34</f>
        <v>-40541.329999999994</v>
      </c>
      <c r="F36" s="1303">
        <v>-23977.409999999989</v>
      </c>
      <c r="G36" s="1303">
        <v>-11296.339999999997</v>
      </c>
      <c r="H36" s="1303">
        <v>-853.38000000000102</v>
      </c>
      <c r="I36" s="1303">
        <v>8292.66</v>
      </c>
      <c r="J36" s="1303">
        <v>17477</v>
      </c>
      <c r="K36" s="1256">
        <f>K26+K28-K29-K30-K31-K32</f>
        <v>-13304.65</v>
      </c>
      <c r="L36" s="1256">
        <v>-18451.18</v>
      </c>
      <c r="M36" s="1256">
        <v>-28890.240679999999</v>
      </c>
      <c r="N36" s="1303">
        <f>N26+N28-N29-N30-N31-N32+N33+N34</f>
        <v>-35138.222739999997</v>
      </c>
      <c r="O36" s="1303">
        <f>O26+O28-O29-O30-O31-O32+O33+O34</f>
        <v>-45840.770000000004</v>
      </c>
      <c r="P36" s="1303">
        <v>-53707.429999999993</v>
      </c>
      <c r="Q36" s="1303">
        <v>-61552.09</v>
      </c>
      <c r="R36" s="1303">
        <v>-70411.199999999997</v>
      </c>
      <c r="S36" s="1303">
        <v>-79250.78</v>
      </c>
      <c r="T36" s="1256">
        <f>T26+T28-T29-T30-T31-T32</f>
        <v>-34299.380000000005</v>
      </c>
      <c r="U36" s="1256">
        <v>-18843.519999999997</v>
      </c>
      <c r="V36" s="1256">
        <v>-17315.607519999998</v>
      </c>
      <c r="W36" s="1303">
        <f>W26+W28-W29-W30-W31-W32+W33+W34</f>
        <v>-12109.376270000001</v>
      </c>
      <c r="X36" s="1303">
        <f>X26+X28-X29-X30-X31-X32+X33+X34</f>
        <v>-2015.0999999999985</v>
      </c>
      <c r="Y36" s="1303">
        <v>11262.120000000003</v>
      </c>
      <c r="Z36" s="1303">
        <v>11916.270000000006</v>
      </c>
      <c r="AA36" s="1303">
        <v>23860.71</v>
      </c>
      <c r="AB36" s="1303">
        <v>22895</v>
      </c>
      <c r="AC36" s="1256">
        <f>AC26+AC28-AC29-AC30-AC31-AC32</f>
        <v>-132042.49</v>
      </c>
      <c r="AD36" s="1256">
        <v>-127024.77999999998</v>
      </c>
      <c r="AE36" s="1256">
        <v>-126152.62475</v>
      </c>
      <c r="AF36" s="1303">
        <f>AF26+AF28-AF29-AF30-AF31-AF32+AF33+AF34</f>
        <v>-129852.41517000001</v>
      </c>
      <c r="AG36" s="1303">
        <f>AG26+AG28-AG29-AG30-AG31-AG32+AG33+AG34</f>
        <v>-135054.50999999998</v>
      </c>
      <c r="AH36" s="1303">
        <v>-129735.68000000001</v>
      </c>
      <c r="AI36" s="1303">
        <v>-134666.72999999998</v>
      </c>
      <c r="AJ36" s="1303">
        <v>-138940.99050000001</v>
      </c>
      <c r="AK36" s="1303">
        <v>-147533</v>
      </c>
      <c r="AL36" s="1256">
        <f>AL26+AL28-AL29-AL30-AL31-AL32</f>
        <v>466017.07</v>
      </c>
      <c r="AM36" s="1256">
        <v>553334.07999999996</v>
      </c>
      <c r="AN36" s="1256">
        <v>641231.02255999995</v>
      </c>
      <c r="AO36" s="1303">
        <f>AO26+AO28-AO29-AO30-AO31-AO32+AO33+AO34</f>
        <v>724856.62962000002</v>
      </c>
      <c r="AP36" s="1303">
        <f>AP26+AP28-AP29-AP30-AP31-AP32+AP33+AP34</f>
        <v>796468.2</v>
      </c>
      <c r="AQ36" s="1303">
        <v>833936.32</v>
      </c>
      <c r="AR36" s="1303">
        <v>866176.68</v>
      </c>
      <c r="AS36" s="1303">
        <v>907623.97000000009</v>
      </c>
      <c r="AT36" s="1304">
        <v>926350.78999999992</v>
      </c>
      <c r="AU36" s="1256">
        <f>AU26+AU28-AU29-AU30-AU31-AU32</f>
        <v>-202729.27</v>
      </c>
      <c r="AV36" s="1256">
        <v>-214789.83</v>
      </c>
      <c r="AW36" s="1256">
        <v>-225937.88679249998</v>
      </c>
      <c r="AX36" s="1303">
        <f>AX26+AX28-AX29-AX30-AX31-AX32+AX33+AX34</f>
        <v>-238023.92285999999</v>
      </c>
      <c r="AY36" s="1303">
        <f>AY26+AY28-AY29-AY30-AY31-AY32+AY33+AY34</f>
        <v>-245296.58</v>
      </c>
      <c r="AZ36" s="1303">
        <v>-249282.21</v>
      </c>
      <c r="BA36" s="1303">
        <v>-270755.18000000005</v>
      </c>
      <c r="BB36" s="1303">
        <v>-286149.97000000003</v>
      </c>
      <c r="BC36" s="1303">
        <v>-320382.62</v>
      </c>
      <c r="BD36" s="1256">
        <f>BD26+BD28-BD29-BD30-BD31-BD32</f>
        <v>-66779.070000000007</v>
      </c>
      <c r="BE36" s="1256">
        <v>-56489.170000000006</v>
      </c>
      <c r="BF36" s="1256">
        <v>-43888.756929999996</v>
      </c>
      <c r="BG36" s="1303">
        <f>BG26+BG28-BG29-BG30-BG31-BG32+BG33+BG34</f>
        <v>-32762.055390000001</v>
      </c>
      <c r="BH36" s="1303">
        <f>BH26+BH28-BH29-BH30-BH31-BH32+BH33+BH34</f>
        <v>-15977.579999999998</v>
      </c>
      <c r="BI36" s="1303">
        <v>542.07999999999811</v>
      </c>
      <c r="BJ36" s="1303">
        <v>11050.829999999996</v>
      </c>
      <c r="BK36" s="1303">
        <v>20512.379999999997</v>
      </c>
      <c r="BL36" s="1304">
        <v>21537.080000000005</v>
      </c>
      <c r="BM36" s="1256">
        <f>BM26+BM28-BM29-BM30-BM31-BM32</f>
        <v>-16320.699999999999</v>
      </c>
      <c r="BN36" s="1256">
        <v>-23421.02</v>
      </c>
      <c r="BO36" s="1256">
        <v>-38898.977726800003</v>
      </c>
      <c r="BP36" s="1303">
        <f>BP26+BP28-BP29-BP30-BP31-BP32+BP33+BP34</f>
        <v>-60482.062847300003</v>
      </c>
      <c r="BQ36" s="1303">
        <v>-83751.649999999994</v>
      </c>
      <c r="BR36" s="1303">
        <v>-110814.31</v>
      </c>
      <c r="BS36" s="1303">
        <v>-139329.79999999999</v>
      </c>
      <c r="BT36" s="1303">
        <v>-162898.96</v>
      </c>
      <c r="BU36" s="1303">
        <v>-185192.44</v>
      </c>
      <c r="BV36" s="1256">
        <f>BV26+BV28-BV29-BV30-BV31-BV32</f>
        <v>-107404.32</v>
      </c>
      <c r="BW36" s="1256">
        <v>-100878.39000000001</v>
      </c>
      <c r="BX36" s="1256">
        <v>-92001.957030000005</v>
      </c>
      <c r="BY36" s="1303">
        <f>BY26+BY28-BY29-BY30-BY31-BY32+BY33+BY34</f>
        <v>-80106.596750000012</v>
      </c>
      <c r="BZ36" s="1303">
        <f>BZ26+BZ28-BZ29-BZ30-BZ31-BZ32+BZ33+BZ34</f>
        <v>-74083.27</v>
      </c>
      <c r="CA36" s="1303">
        <v>-72584.689999999988</v>
      </c>
      <c r="CB36" s="1303">
        <v>-69759.23</v>
      </c>
      <c r="CC36" s="1303">
        <v>-64297.17</v>
      </c>
      <c r="CD36" s="1303">
        <v>-63135.8</v>
      </c>
      <c r="CE36" s="1256">
        <f>CE26+CE28-CE29-CE30-CE31-CE32</f>
        <v>-120320.29999999999</v>
      </c>
      <c r="CF36" s="1256">
        <v>-120221.49</v>
      </c>
      <c r="CG36" s="1256">
        <v>-123789.79680950001</v>
      </c>
      <c r="CH36" s="1303">
        <f>CH26+CH28-CH29-CH30-CH31-CH32+CH33+CH34</f>
        <v>-132491.06534940001</v>
      </c>
      <c r="CI36" s="1303">
        <f>CI26+CI28-CI29-CI30-CI31-CI32+CI33+CI34</f>
        <v>-146826.22</v>
      </c>
      <c r="CJ36" s="1303">
        <v>-166333.63</v>
      </c>
      <c r="CK36" s="1303">
        <v>-181884.87</v>
      </c>
      <c r="CL36" s="1303">
        <v>-197717.44999999998</v>
      </c>
      <c r="CM36" s="1303">
        <v>-216110.90000000002</v>
      </c>
      <c r="CN36" s="1256">
        <f>CN26+CN28-CN29-CN30-CN31-CN32</f>
        <v>-23441.780000000013</v>
      </c>
      <c r="CO36" s="1256">
        <v>38352.579999999994</v>
      </c>
      <c r="CP36" s="1256">
        <v>98583.45861999999</v>
      </c>
      <c r="CQ36" s="1303">
        <f>CQ26+CQ28-CQ29-CQ30-CQ31-CQ32+CQ33+CQ34</f>
        <v>161349.17140000002</v>
      </c>
      <c r="CR36" s="1303">
        <f>CR26+CR28-CR29-CR30-CR31-CR32+CR33+CR34</f>
        <v>239365.26</v>
      </c>
      <c r="CS36" s="1303">
        <v>327402.63</v>
      </c>
      <c r="CT36" s="1303">
        <v>456929.25</v>
      </c>
      <c r="CU36" s="1303">
        <v>592939.69999999995</v>
      </c>
      <c r="CV36" s="1304">
        <v>672861.15999999992</v>
      </c>
      <c r="CW36" s="1256">
        <f>CW26+CW28-CW29-CW30-CW31-CW32</f>
        <v>-103345.77999999997</v>
      </c>
      <c r="CX36" s="1256">
        <v>4820.179999999993</v>
      </c>
      <c r="CY36" s="1256">
        <v>25077.418570000016</v>
      </c>
      <c r="CZ36" s="1303">
        <f>CZ26+CZ28-CZ29-CZ30-CZ31-CZ32+CZ33+CZ34</f>
        <v>126830.38255999998</v>
      </c>
      <c r="DA36" s="1303">
        <f>DA26+DA28-DA29-DA30-DA31-DA32+DA33+DA34</f>
        <v>169603.46000000002</v>
      </c>
      <c r="DB36" s="1303">
        <v>198866.26999999996</v>
      </c>
      <c r="DC36" s="1303">
        <v>265063.3</v>
      </c>
      <c r="DD36" s="1303">
        <v>361078.76</v>
      </c>
      <c r="DE36" s="1304">
        <v>407760.12</v>
      </c>
      <c r="DF36" s="1256">
        <f>DF26+DF28-DF29-DF30-DF31-DF32</f>
        <v>-25442.653900000005</v>
      </c>
      <c r="DG36" s="1256">
        <v>-24753.763200000001</v>
      </c>
      <c r="DH36" s="1256">
        <v>-23981.059660899999</v>
      </c>
      <c r="DI36" s="1303">
        <f>DI26+DI28-DI29-DI30-DI31-DI32+DI33+DI34</f>
        <v>-20464.404495300001</v>
      </c>
      <c r="DJ36" s="1303">
        <f>DJ26+DJ28-DJ29-DJ30-DJ31-DJ32+DJ33+DJ34</f>
        <v>-15843.7156</v>
      </c>
      <c r="DK36" s="1303">
        <v>-10186.628199999997</v>
      </c>
      <c r="DL36" s="1303">
        <v>-19928.440599999994</v>
      </c>
      <c r="DM36" s="1303">
        <v>-16909.41</v>
      </c>
      <c r="DN36" s="1303">
        <v>-45069.62000000001</v>
      </c>
      <c r="DO36" s="1256">
        <f>DO26+DO28-DO29-DO30-DO31-DO32</f>
        <v>47947.69</v>
      </c>
      <c r="DP36" s="1256">
        <v>70837.009999999995</v>
      </c>
      <c r="DQ36" s="1256">
        <v>95911.692849999992</v>
      </c>
      <c r="DR36" s="1303">
        <f>DR26+DR28-DR29-DR30-DR31-DR32+DR33+DR34</f>
        <v>126238.98505999999</v>
      </c>
      <c r="DS36" s="1303">
        <f>DS26+DS28-DS29-DS30-DS31-DS32+DS33+DS34</f>
        <v>167580.03</v>
      </c>
      <c r="DT36" s="1303">
        <v>218303.54</v>
      </c>
      <c r="DU36" s="1303">
        <v>279121.33</v>
      </c>
      <c r="DV36" s="1303">
        <v>348314.45</v>
      </c>
      <c r="DW36" s="1303">
        <v>382688</v>
      </c>
      <c r="DX36" s="1256">
        <f>DX26+DX28-DX29-DX30-DX31-DX32</f>
        <v>-1.4097167877480388E-11</v>
      </c>
      <c r="DY36" s="1256">
        <v>-6.8212102632969618E-12</v>
      </c>
      <c r="DZ36" s="1256">
        <v>-2.2737367544323206E-12</v>
      </c>
      <c r="EA36" s="1303">
        <f>EA26+EA28-EA29-EA30-EA31-EA32+EA33+EA34</f>
        <v>-2.7739588404074311E-11</v>
      </c>
      <c r="EB36" s="1303">
        <f>EB26+EB28-EB29-EB30-EB31-EB32+EB33+EB34</f>
        <v>-1.3642420526593924E-12</v>
      </c>
      <c r="EC36" s="1303">
        <v>-5.3660187404602798E-11</v>
      </c>
      <c r="ED36" s="1303">
        <v>-9.3223206931725096E-12</v>
      </c>
      <c r="EE36" s="1303">
        <v>290056.68000000005</v>
      </c>
      <c r="EF36" s="1303">
        <v>401433.3</v>
      </c>
      <c r="EG36" s="1256">
        <f>EG26+EG28-EG29-EG30-EG31-EG32</f>
        <v>-16470.089999999997</v>
      </c>
      <c r="EH36" s="1256">
        <v>127.30999999999904</v>
      </c>
      <c r="EI36" s="1256">
        <v>140.8830500000031</v>
      </c>
      <c r="EJ36" s="1303">
        <f>EJ26+EJ28-EJ29-EJ30-EJ31-EJ32+EJ33+EJ34</f>
        <v>49274.693189999991</v>
      </c>
      <c r="EK36" s="1303">
        <f>EK26+EK28-EK29-EK30-EK31-EK32+EK33+EK34</f>
        <v>67626.959999999992</v>
      </c>
      <c r="EL36" s="1303">
        <v>75385.210000000006</v>
      </c>
      <c r="EM36" s="1303">
        <v>51829.890000000007</v>
      </c>
      <c r="EN36" s="1303">
        <v>84172.57</v>
      </c>
      <c r="EO36" s="1303">
        <v>104193.06999999999</v>
      </c>
      <c r="EP36" s="1256">
        <f>EP26+EP28-EP29-EP30-EP31-EP32</f>
        <v>5107.1400000000003</v>
      </c>
      <c r="EQ36" s="1256">
        <v>10349.82</v>
      </c>
      <c r="ER36" s="1256">
        <v>15712.435409999998</v>
      </c>
      <c r="ES36" s="1303">
        <f>ES26+ES28-ES29-ES30-ES31-ES32+ES33+ES34</f>
        <v>22099.514179999998</v>
      </c>
      <c r="ET36" s="1303">
        <f>ET26+ET28-ET29-ET30-ET31-ET32+ET33+ET34</f>
        <v>36268.759999999995</v>
      </c>
      <c r="EU36" s="1303">
        <v>-79453.5</v>
      </c>
      <c r="EV36" s="1303">
        <v>-70176.37</v>
      </c>
      <c r="EW36" s="1303">
        <v>-60066.819999999992</v>
      </c>
      <c r="EX36" s="1303">
        <v>-67171</v>
      </c>
      <c r="EY36" s="1256">
        <f>EY26+EY28-EY29-EY30-EY31-EY32</f>
        <v>-50608.19</v>
      </c>
      <c r="EZ36" s="1256">
        <v>-46613.810000000005</v>
      </c>
      <c r="FA36" s="1256">
        <v>-41529.442039999994</v>
      </c>
      <c r="FB36" s="1303">
        <f>FB26+FB28-FB29-FB30-FB31-FB32+FB33+FB34</f>
        <v>-35394.056779999999</v>
      </c>
      <c r="FC36" s="1303">
        <f>FC26+FC28-FC29-FC30-FC31-FC32+FC33+FC34</f>
        <v>-24805.270000000011</v>
      </c>
      <c r="FD36" s="1303">
        <v>-16287.000000000005</v>
      </c>
      <c r="FE36" s="1303">
        <v>-29730.269999999997</v>
      </c>
      <c r="FF36" s="1303">
        <v>-20450.800000000003</v>
      </c>
      <c r="FG36" s="1303">
        <v>-20951.5</v>
      </c>
      <c r="FH36" s="1256">
        <f>FH26+FH28-FH29-FH30-FH31-FH32</f>
        <v>-191485.68</v>
      </c>
      <c r="FI36" s="1256">
        <v>-189486.71</v>
      </c>
      <c r="FJ36" s="1256">
        <v>-19727.74861000001</v>
      </c>
      <c r="FK36" s="1303">
        <f>FK26+FK28-FK29-FK30-FK31-FK32+FK33+FK34</f>
        <v>-25840.409230000001</v>
      </c>
      <c r="FL36" s="1303">
        <f>FL26+FL28-FL29-FL30-FL31-FL32+FL33+FL34</f>
        <v>-25787.27</v>
      </c>
      <c r="FM36" s="1303">
        <v>-23240.9</v>
      </c>
      <c r="FN36" s="1303">
        <v>-19734.809999999998</v>
      </c>
      <c r="FO36" s="1303">
        <v>-14706.730000000007</v>
      </c>
      <c r="FP36" s="1303">
        <v>-8187</v>
      </c>
      <c r="FQ36" s="1256">
        <f>FQ26+FQ28-FQ29-FQ30-FQ31-FQ32</f>
        <v>11970.93</v>
      </c>
      <c r="FR36" s="1256">
        <v>11219.029999999999</v>
      </c>
      <c r="FS36" s="1256">
        <v>11859.42</v>
      </c>
      <c r="FT36" s="1303">
        <f>FT26+FT28-FT29-FT30-FT31-FT32+FT33+FT34</f>
        <v>11998.1</v>
      </c>
      <c r="FU36" s="1303">
        <f>FU26+FU28-FU29-FU30-FU31-FU32+FU33+FU34</f>
        <v>12818.7</v>
      </c>
      <c r="FV36" s="1303">
        <v>11782.300000000001</v>
      </c>
      <c r="FW36" s="1303">
        <v>11269.960000000001</v>
      </c>
      <c r="FX36" s="1303">
        <v>11263.029999999999</v>
      </c>
      <c r="FY36" s="1303">
        <v>9399</v>
      </c>
      <c r="FZ36" s="1256">
        <f>FZ26+FZ28-FZ29-FZ30-FZ31-FZ32</f>
        <v>230612.73</v>
      </c>
      <c r="GA36" s="1256">
        <v>297405.99000000005</v>
      </c>
      <c r="GB36" s="1256">
        <v>369066.48017999995</v>
      </c>
      <c r="GC36" s="1303">
        <f>GC26+GC28-GC29-GC30-GC31-GC32+GC33+GC34</f>
        <v>446478.07886000001</v>
      </c>
      <c r="GD36" s="1303">
        <v>537445.78999999992</v>
      </c>
      <c r="GE36" s="1303">
        <v>646014.38</v>
      </c>
      <c r="GF36" s="1303">
        <v>788232.79</v>
      </c>
      <c r="GG36" s="1303">
        <v>908815.86</v>
      </c>
      <c r="GH36" s="1303">
        <v>1039408.2199999999</v>
      </c>
      <c r="GI36" s="1256">
        <f>GI26+GI28-GI29-GI30-GI31-GI32</f>
        <v>24877.85</v>
      </c>
      <c r="GJ36" s="1256">
        <v>30803.78</v>
      </c>
      <c r="GK36" s="1256">
        <v>32675.952899999997</v>
      </c>
      <c r="GL36" s="1303">
        <f>GL26+GL28-GL29-GL30-GL31-GL32+GL33+GL34</f>
        <v>34243.448149999997</v>
      </c>
      <c r="GM36" s="1303">
        <f>GM26+GM28-GM29-GM30-GM31-GM32+GM33+GM34</f>
        <v>40575.120000000003</v>
      </c>
      <c r="GN36" s="1303">
        <v>44638.8</v>
      </c>
      <c r="GO36" s="1303">
        <v>47044.480000000003</v>
      </c>
      <c r="GP36" s="1303">
        <v>54668.09</v>
      </c>
      <c r="GQ36" s="1304">
        <v>50491.99</v>
      </c>
      <c r="GR36" s="1256">
        <f>GR26+GR28-GR29-GR30-GR31-GR32</f>
        <v>-18888.440000000002</v>
      </c>
      <c r="GS36" s="1256">
        <v>-17601.169999999998</v>
      </c>
      <c r="GT36" s="1256">
        <v>-15338.729639999998</v>
      </c>
      <c r="GU36" s="1303">
        <f>GU26+GU28-GU29-GU30-GU31-GU32+GU33+GU34</f>
        <v>-9855.8045199999997</v>
      </c>
      <c r="GV36" s="1303">
        <f>GV26+GV28-GV29-GV30-GV31-GV32+GV33+GV34</f>
        <v>-2266.3599999999988</v>
      </c>
      <c r="GW36" s="1303">
        <v>7262.2400000000007</v>
      </c>
      <c r="GX36" s="1303">
        <v>12796.91</v>
      </c>
      <c r="GY36" s="1303">
        <v>19341.569999999996</v>
      </c>
      <c r="GZ36" s="1304">
        <v>19387.57</v>
      </c>
      <c r="HA36" s="1256">
        <f>HA26+HA28-HA29-HA30-HA31-HA32</f>
        <v>-55326.630000000005</v>
      </c>
      <c r="HB36" s="1256">
        <v>-28964.699999999997</v>
      </c>
      <c r="HC36" s="1256">
        <v>-22602.045350000004</v>
      </c>
      <c r="HD36" s="1303">
        <f>HD26+HD28-HD29-HD30-HD31-HD32+HD33+HD34</f>
        <v>-11254.536310000003</v>
      </c>
      <c r="HE36" s="1303">
        <f>HE26+HE28-HE29-HE30-HE31-HE32+HE33+HE34</f>
        <v>5733.3999999999978</v>
      </c>
      <c r="HF36" s="1303">
        <v>9009.8600000000024</v>
      </c>
      <c r="HG36" s="1303">
        <v>13416.849999999999</v>
      </c>
      <c r="HH36" s="1303">
        <v>18127.419999999998</v>
      </c>
      <c r="HI36" s="1303">
        <v>20319.330000000009</v>
      </c>
      <c r="HJ36" s="1256">
        <v>-487039.51390000008</v>
      </c>
      <c r="HK36" s="1256">
        <v>-37112.963199999969</v>
      </c>
      <c r="HL36" s="1256">
        <v>417380.59817459987</v>
      </c>
      <c r="HM36" s="1256">
        <v>839052.74430800031</v>
      </c>
      <c r="HN36" s="1256">
        <v>1231959.9743999997</v>
      </c>
      <c r="HO36" s="1256">
        <v>1461483.4317999997</v>
      </c>
      <c r="HP36" s="1256">
        <v>1816477.3694</v>
      </c>
      <c r="HQ36" s="1256">
        <v>2616518.3494999995</v>
      </c>
      <c r="HR36" s="1303">
        <v>2943216.9699999997</v>
      </c>
    </row>
    <row r="37" spans="1:226" s="1308" customFormat="1" ht="18" customHeight="1" x14ac:dyDescent="0.2">
      <c r="A37" s="1305" t="s">
        <v>714</v>
      </c>
      <c r="B37" s="1306"/>
      <c r="C37" s="1306"/>
      <c r="D37" s="1306"/>
      <c r="E37" s="1306"/>
      <c r="F37" s="1306"/>
      <c r="G37" s="1306"/>
      <c r="H37" s="1306"/>
      <c r="I37" s="1306"/>
      <c r="J37" s="1306"/>
      <c r="K37" s="1306"/>
      <c r="L37" s="1306"/>
      <c r="M37" s="1306"/>
      <c r="N37" s="1306"/>
      <c r="O37" s="1306"/>
      <c r="P37" s="1306"/>
      <c r="Q37" s="1306"/>
      <c r="R37" s="1306"/>
      <c r="S37" s="1306"/>
      <c r="T37" s="1307"/>
      <c r="U37" s="1307"/>
      <c r="V37" s="1307"/>
      <c r="W37" s="1307"/>
      <c r="X37" s="1307"/>
      <c r="Y37" s="1307"/>
      <c r="Z37" s="1307"/>
      <c r="AA37" s="1307"/>
      <c r="AB37" s="1306"/>
      <c r="AC37" s="1306"/>
      <c r="AD37" s="1306"/>
      <c r="AE37" s="1307"/>
      <c r="AF37" s="1307"/>
      <c r="AG37" s="1307"/>
      <c r="AH37" s="1307"/>
      <c r="AI37" s="1307"/>
      <c r="AJ37" s="1307"/>
      <c r="AK37" s="1306"/>
      <c r="AL37" s="1307"/>
      <c r="AM37" s="1307"/>
      <c r="AN37" s="1307"/>
      <c r="AO37" s="1307"/>
      <c r="AP37" s="1307"/>
      <c r="AQ37" s="1307"/>
      <c r="AR37" s="1307"/>
      <c r="AS37" s="1307"/>
      <c r="AT37" s="1306"/>
      <c r="AU37" s="1307"/>
      <c r="AV37" s="1307"/>
      <c r="AW37" s="1307"/>
      <c r="AX37" s="1307"/>
      <c r="AY37" s="1307"/>
      <c r="AZ37" s="1307"/>
      <c r="BA37" s="1307"/>
      <c r="BB37" s="1307"/>
      <c r="BC37" s="1306"/>
      <c r="BD37" s="1307"/>
      <c r="BE37" s="1307"/>
      <c r="BF37" s="1307"/>
      <c r="BG37" s="1307"/>
      <c r="BH37" s="1307"/>
      <c r="BI37" s="1307"/>
      <c r="BJ37" s="1307"/>
      <c r="BK37" s="1307"/>
      <c r="BL37" s="1306"/>
      <c r="BM37" s="1307"/>
      <c r="BN37" s="1307"/>
      <c r="BO37" s="1307"/>
      <c r="BP37" s="1307"/>
      <c r="BQ37" s="1307"/>
      <c r="BR37" s="1307"/>
      <c r="BS37" s="1307"/>
      <c r="BT37" s="1307"/>
      <c r="BU37" s="1306"/>
      <c r="BV37" s="1307"/>
      <c r="BW37" s="1307"/>
      <c r="BX37" s="1307"/>
      <c r="BY37" s="1307"/>
      <c r="BZ37" s="1307"/>
      <c r="CA37" s="1307"/>
      <c r="CB37" s="1307"/>
      <c r="CC37" s="1307"/>
      <c r="CD37" s="1306"/>
      <c r="CE37" s="1307"/>
      <c r="CF37" s="1307"/>
      <c r="CG37" s="1307"/>
      <c r="CH37" s="1307"/>
      <c r="CI37" s="1307"/>
      <c r="CJ37" s="1307"/>
      <c r="CK37" s="1307"/>
      <c r="CL37" s="1307"/>
      <c r="CM37" s="1306"/>
      <c r="CN37" s="1307"/>
      <c r="CO37" s="1307"/>
      <c r="CP37" s="1307"/>
      <c r="CQ37" s="1307"/>
      <c r="CR37" s="1307"/>
      <c r="CS37" s="1307"/>
      <c r="CT37" s="1307"/>
      <c r="CU37" s="1307"/>
      <c r="CV37" s="1306"/>
      <c r="CW37" s="1307"/>
      <c r="CX37" s="1307"/>
      <c r="CY37" s="1307"/>
      <c r="CZ37" s="1307"/>
      <c r="DA37" s="1307"/>
      <c r="DB37" s="1307"/>
      <c r="DC37" s="1307"/>
      <c r="DD37" s="1307"/>
      <c r="DE37" s="1306"/>
      <c r="DF37" s="1307"/>
      <c r="DG37" s="1307"/>
      <c r="DH37" s="1307"/>
      <c r="DI37" s="1307"/>
      <c r="DJ37" s="1307"/>
      <c r="DK37" s="1307"/>
      <c r="DL37" s="1307"/>
      <c r="DM37" s="1307"/>
      <c r="DN37" s="1306"/>
      <c r="DO37" s="1307"/>
      <c r="DP37" s="1307"/>
      <c r="DQ37" s="1307"/>
      <c r="DR37" s="1307"/>
      <c r="DS37" s="1307"/>
      <c r="DT37" s="1307"/>
      <c r="DU37" s="1307"/>
      <c r="DV37" s="1307"/>
      <c r="DW37" s="1306"/>
      <c r="DX37" s="1307"/>
      <c r="DY37" s="1307"/>
      <c r="DZ37" s="1307"/>
      <c r="EA37" s="1307"/>
      <c r="EB37" s="1307"/>
      <c r="EC37" s="1307"/>
      <c r="ED37" s="1307"/>
      <c r="EE37" s="1307"/>
      <c r="EF37" s="1306"/>
      <c r="EG37" s="1307"/>
      <c r="EH37" s="1307"/>
      <c r="EI37" s="1307"/>
      <c r="EJ37" s="1307"/>
      <c r="EK37" s="1307"/>
      <c r="EL37" s="1307"/>
      <c r="EM37" s="1307"/>
      <c r="EN37" s="1307"/>
      <c r="EO37" s="1306"/>
      <c r="EP37" s="1307"/>
      <c r="EQ37" s="1307"/>
      <c r="ER37" s="1307"/>
      <c r="ES37" s="1307"/>
      <c r="ET37" s="1307"/>
      <c r="EU37" s="1307"/>
      <c r="EV37" s="1307"/>
      <c r="EW37" s="1307"/>
      <c r="EX37" s="1306"/>
      <c r="EY37" s="1307"/>
      <c r="EZ37" s="1307"/>
      <c r="FA37" s="1307"/>
      <c r="FB37" s="1307"/>
      <c r="FC37" s="1307"/>
      <c r="FD37" s="1307"/>
      <c r="FE37" s="1307"/>
      <c r="FF37" s="1307"/>
      <c r="FG37" s="1306"/>
      <c r="FH37" s="1307"/>
      <c r="FI37" s="1307"/>
      <c r="FJ37" s="1307"/>
      <c r="FK37" s="1307"/>
      <c r="FL37" s="1307"/>
      <c r="FM37" s="1307"/>
      <c r="FN37" s="1307"/>
      <c r="FO37" s="1307"/>
      <c r="FP37" s="1306"/>
      <c r="FQ37" s="1307"/>
      <c r="FR37" s="1307"/>
      <c r="FS37" s="1307"/>
      <c r="FT37" s="1307"/>
      <c r="FU37" s="1307"/>
      <c r="FV37" s="1307"/>
      <c r="FW37" s="1307"/>
      <c r="FX37" s="1307"/>
      <c r="FY37" s="1306"/>
      <c r="FZ37" s="1307"/>
      <c r="GA37" s="1307"/>
      <c r="GB37" s="1307"/>
      <c r="GC37" s="1307"/>
      <c r="GD37" s="1307"/>
      <c r="GE37" s="1307"/>
      <c r="GF37" s="1307"/>
      <c r="GG37" s="1307"/>
      <c r="GH37" s="1306"/>
      <c r="GI37" s="1307"/>
      <c r="GJ37" s="1307"/>
      <c r="GK37" s="1307"/>
      <c r="GL37" s="1307"/>
      <c r="GM37" s="1307"/>
      <c r="GN37" s="1307"/>
      <c r="GO37" s="1307"/>
      <c r="GP37" s="1307"/>
      <c r="GQ37" s="1306"/>
      <c r="GR37" s="1307"/>
      <c r="GS37" s="1307"/>
      <c r="GT37" s="1307"/>
      <c r="GU37" s="1307"/>
      <c r="GV37" s="1307"/>
      <c r="GW37" s="1307"/>
      <c r="GX37" s="1307"/>
      <c r="GY37" s="1307"/>
      <c r="GZ37" s="1306"/>
      <c r="HA37" s="1307"/>
      <c r="HB37" s="1307"/>
      <c r="HC37" s="1307"/>
      <c r="HD37" s="1307"/>
      <c r="HE37" s="1307"/>
      <c r="HF37" s="1307"/>
      <c r="HG37" s="1307"/>
      <c r="HH37" s="1307"/>
      <c r="HI37" s="1306"/>
      <c r="HJ37" s="1307"/>
      <c r="HK37" s="1307"/>
      <c r="HL37" s="1203"/>
      <c r="HR37" s="1306"/>
    </row>
    <row r="42" spans="1:226" x14ac:dyDescent="0.2">
      <c r="CO42" s="1297"/>
      <c r="CP42" s="1297"/>
      <c r="CQ42" s="1297"/>
      <c r="CR42" s="1297"/>
      <c r="CS42" s="1297"/>
      <c r="CT42" s="1297"/>
      <c r="CU42" s="1297"/>
    </row>
    <row r="43" spans="1:226" x14ac:dyDescent="0.2">
      <c r="FH43" s="1297"/>
    </row>
    <row r="44" spans="1:226" x14ac:dyDescent="0.2">
      <c r="CN44" s="1297"/>
    </row>
    <row r="46" spans="1:226" x14ac:dyDescent="0.2">
      <c r="CN46" s="1297"/>
    </row>
  </sheetData>
  <sheetProtection selectLockedCells="1" selectUnlockedCells="1"/>
  <mergeCells count="27">
    <mergeCell ref="HA3:HI3"/>
    <mergeCell ref="HJ3:HR3"/>
    <mergeCell ref="A2:HR2"/>
    <mergeCell ref="EY3:FG3"/>
    <mergeCell ref="FH3:FP3"/>
    <mergeCell ref="FQ3:FY3"/>
    <mergeCell ref="FZ3:GH3"/>
    <mergeCell ref="GI3:GQ3"/>
    <mergeCell ref="GR3:GZ3"/>
    <mergeCell ref="CW3:DE3"/>
    <mergeCell ref="DF3:DN3"/>
    <mergeCell ref="DO3:DW3"/>
    <mergeCell ref="DX3:EF3"/>
    <mergeCell ref="EG3:EO3"/>
    <mergeCell ref="EP3:EX3"/>
    <mergeCell ref="AU3:BC3"/>
    <mergeCell ref="BD3:BL3"/>
    <mergeCell ref="BM3:BU3"/>
    <mergeCell ref="BV3:CD3"/>
    <mergeCell ref="CE3:CM3"/>
    <mergeCell ref="CN3:CV3"/>
    <mergeCell ref="AL3:AT3"/>
    <mergeCell ref="A3:A4"/>
    <mergeCell ref="B3:J3"/>
    <mergeCell ref="K3:S3"/>
    <mergeCell ref="T3:AB3"/>
    <mergeCell ref="AC3:AK3"/>
  </mergeCells>
  <printOptions horizontalCentered="1"/>
  <pageMargins left="0.35433070866141703" right="0" top="0.42" bottom="0.28999999999999998" header="0.17" footer="0"/>
  <pageSetup paperSize="9" scale="6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1"/>
  <sheetViews>
    <sheetView showGridLines="0" showZeros="0" zoomScale="80" zoomScaleNormal="80" zoomScaleSheetLayoutView="61" workbookViewId="0">
      <pane xSplit="1" ySplit="4" topLeftCell="B5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17" defaultRowHeight="12.75" x14ac:dyDescent="0.2"/>
  <cols>
    <col min="1" max="1" width="50.5703125" style="1309" customWidth="1"/>
    <col min="2" max="6" width="9.85546875" style="1309" bestFit="1" customWidth="1"/>
    <col min="7" max="10" width="9.85546875" style="1309" customWidth="1"/>
    <col min="11" max="14" width="8.7109375" style="1309" bestFit="1" customWidth="1"/>
    <col min="15" max="15" width="8.140625" style="1309" bestFit="1" customWidth="1"/>
    <col min="16" max="18" width="8.140625" style="1309" customWidth="1"/>
    <col min="19" max="19" width="9.85546875" style="1309" customWidth="1"/>
    <col min="20" max="24" width="8.7109375" style="1309" bestFit="1" customWidth="1"/>
    <col min="25" max="27" width="8.7109375" style="1309" customWidth="1"/>
    <col min="28" max="28" width="9.85546875" style="1309" customWidth="1"/>
    <col min="29" max="29" width="8.7109375" style="1309" bestFit="1" customWidth="1"/>
    <col min="30" max="30" width="9.85546875" style="1309" bestFit="1" customWidth="1"/>
    <col min="31" max="31" width="8.7109375" style="1309" bestFit="1" customWidth="1"/>
    <col min="32" max="33" width="9.85546875" style="1309" bestFit="1" customWidth="1"/>
    <col min="34" max="37" width="9.85546875" style="1309" customWidth="1"/>
    <col min="38" max="42" width="9.85546875" style="1309" bestFit="1" customWidth="1"/>
    <col min="43" max="46" width="9.85546875" style="1309" customWidth="1"/>
    <col min="47" max="51" width="8.7109375" style="1309" bestFit="1" customWidth="1"/>
    <col min="52" max="54" width="8.7109375" style="1309" customWidth="1"/>
    <col min="55" max="55" width="9.85546875" style="1309" customWidth="1"/>
    <col min="56" max="56" width="8.7109375" style="1309" bestFit="1" customWidth="1"/>
    <col min="57" max="60" width="9.85546875" style="1309" bestFit="1" customWidth="1"/>
    <col min="61" max="64" width="9.85546875" style="1309" customWidth="1"/>
    <col min="65" max="65" width="7.5703125" style="1309" bestFit="1" customWidth="1"/>
    <col min="66" max="69" width="8.7109375" style="1309" bestFit="1" customWidth="1"/>
    <col min="70" max="72" width="8.7109375" style="1309" customWidth="1"/>
    <col min="73" max="73" width="9.85546875" style="1309" customWidth="1"/>
    <col min="74" max="75" width="8.7109375" style="1309" bestFit="1" customWidth="1"/>
    <col min="76" max="78" width="9.85546875" style="1309" bestFit="1" customWidth="1"/>
    <col min="79" max="82" width="9.85546875" style="1309" customWidth="1"/>
    <col min="83" max="87" width="8.7109375" style="1309" bestFit="1" customWidth="1"/>
    <col min="88" max="90" width="8.7109375" style="1309" customWidth="1"/>
    <col min="91" max="91" width="9.85546875" style="1309" customWidth="1"/>
    <col min="92" max="95" width="9.85546875" style="1309" bestFit="1" customWidth="1"/>
    <col min="96" max="96" width="11" style="1309" bestFit="1" customWidth="1"/>
    <col min="97" max="99" width="11" style="1309" customWidth="1"/>
    <col min="100" max="100" width="9.85546875" style="1309" customWidth="1"/>
    <col min="101" max="102" width="9.85546875" style="1309" bestFit="1" customWidth="1"/>
    <col min="103" max="105" width="11" style="1309" bestFit="1" customWidth="1"/>
    <col min="106" max="108" width="11" style="1309" customWidth="1"/>
    <col min="109" max="109" width="9.85546875" style="1309" customWidth="1"/>
    <col min="110" max="112" width="8.7109375" style="1309" bestFit="1" customWidth="1"/>
    <col min="113" max="114" width="9.85546875" style="1309" bestFit="1" customWidth="1"/>
    <col min="115" max="118" width="9.85546875" style="1309" customWidth="1"/>
    <col min="119" max="123" width="9.85546875" style="1309" bestFit="1" customWidth="1"/>
    <col min="124" max="127" width="9.85546875" style="1309" customWidth="1"/>
    <col min="128" max="132" width="12.28515625" style="1309" bestFit="1" customWidth="1"/>
    <col min="133" max="135" width="12.28515625" style="1309" customWidth="1"/>
    <col min="136" max="136" width="9.85546875" style="1309" customWidth="1"/>
    <col min="137" max="141" width="9.85546875" style="1309" bestFit="1" customWidth="1"/>
    <col min="142" max="145" width="9.85546875" style="1309" customWidth="1"/>
    <col min="146" max="147" width="9.85546875" style="1309" bestFit="1" customWidth="1"/>
    <col min="148" max="150" width="9.42578125" style="1309" bestFit="1" customWidth="1"/>
    <col min="151" max="153" width="9.42578125" style="1309" customWidth="1"/>
    <col min="154" max="154" width="9.85546875" style="1309" customWidth="1"/>
    <col min="155" max="159" width="8.7109375" style="1309" bestFit="1" customWidth="1"/>
    <col min="160" max="162" width="8.7109375" style="1309" customWidth="1"/>
    <col min="163" max="163" width="9.85546875" style="1309" customWidth="1"/>
    <col min="164" max="168" width="9.85546875" style="1309" bestFit="1" customWidth="1"/>
    <col min="169" max="172" width="9.85546875" style="1309" customWidth="1"/>
    <col min="173" max="177" width="8.7109375" style="1309" bestFit="1" customWidth="1"/>
    <col min="178" max="180" width="8.7109375" style="1309" customWidth="1"/>
    <col min="181" max="181" width="9.85546875" style="1309" customWidth="1"/>
    <col min="182" max="185" width="9.85546875" style="1309" bestFit="1" customWidth="1"/>
    <col min="186" max="186" width="11" style="1309" bestFit="1" customWidth="1"/>
    <col min="187" max="189" width="11" style="1309" customWidth="1"/>
    <col min="190" max="190" width="9.85546875" style="1309" customWidth="1"/>
    <col min="191" max="192" width="8.7109375" style="1309" bestFit="1" customWidth="1"/>
    <col min="193" max="195" width="11.5703125" style="1309" bestFit="1" customWidth="1"/>
    <col min="196" max="198" width="11.5703125" style="1309" customWidth="1"/>
    <col min="199" max="199" width="9.85546875" style="1309" customWidth="1"/>
    <col min="200" max="204" width="8.7109375" style="1309" bestFit="1" customWidth="1"/>
    <col min="205" max="207" width="8.7109375" style="1309" customWidth="1"/>
    <col min="208" max="208" width="9.85546875" style="1309" customWidth="1"/>
    <col min="209" max="213" width="9.85546875" style="1309" bestFit="1" customWidth="1"/>
    <col min="214" max="217" width="9.85546875" style="1309" customWidth="1"/>
    <col min="218" max="221" width="12.28515625" style="1309" bestFit="1" customWidth="1"/>
    <col min="222" max="222" width="12.28515625" style="1309" customWidth="1"/>
    <col min="223" max="223" width="12.28515625" style="1309" bestFit="1" customWidth="1"/>
    <col min="224" max="224" width="10.5703125" style="1309" bestFit="1" customWidth="1"/>
    <col min="225" max="225" width="10.42578125" style="1309" bestFit="1" customWidth="1"/>
    <col min="226" max="226" width="10.5703125" style="1309" bestFit="1" customWidth="1"/>
    <col min="227" max="16384" width="17" style="1309"/>
  </cols>
  <sheetData>
    <row r="1" spans="1:226" ht="22.5" customHeight="1" x14ac:dyDescent="0.2">
      <c r="A1" s="1277" t="s">
        <v>902</v>
      </c>
      <c r="B1" s="1277"/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8"/>
      <c r="U1" s="1278"/>
      <c r="V1" s="1278"/>
      <c r="W1" s="1278"/>
      <c r="X1" s="1278"/>
      <c r="Y1" s="1278"/>
      <c r="Z1" s="1278"/>
      <c r="AA1" s="1278"/>
      <c r="AB1" s="1277"/>
      <c r="AC1" s="1277"/>
      <c r="AD1" s="1277"/>
      <c r="AE1" s="1277"/>
      <c r="AF1" s="1277"/>
      <c r="AG1" s="1277"/>
      <c r="AH1" s="1277"/>
      <c r="AI1" s="1277"/>
      <c r="AJ1" s="1277"/>
      <c r="AK1" s="1277"/>
      <c r="AL1" s="1277"/>
      <c r="AM1" s="1277"/>
      <c r="AN1" s="1277"/>
      <c r="AO1" s="1277"/>
      <c r="AP1" s="1277"/>
      <c r="AQ1" s="1277"/>
      <c r="AR1" s="1277"/>
      <c r="AS1" s="1277"/>
      <c r="AT1" s="1277"/>
      <c r="AU1" s="1277"/>
      <c r="AV1" s="1277"/>
      <c r="AW1" s="1277"/>
      <c r="AX1" s="1277"/>
      <c r="AY1" s="1277"/>
      <c r="AZ1" s="1277"/>
      <c r="BA1" s="1277"/>
      <c r="BB1" s="1277"/>
      <c r="BC1" s="1277"/>
      <c r="BD1" s="1277"/>
      <c r="BE1" s="1277"/>
      <c r="BF1" s="1277"/>
      <c r="BG1" s="1277"/>
      <c r="BH1" s="1277"/>
      <c r="BI1" s="1277"/>
      <c r="BJ1" s="1277"/>
      <c r="BK1" s="1277"/>
      <c r="BL1" s="1277"/>
      <c r="BM1" s="1277"/>
      <c r="BN1" s="1277"/>
      <c r="BO1" s="1277"/>
      <c r="BP1" s="1277"/>
      <c r="BQ1" s="1277"/>
      <c r="BR1" s="1277"/>
      <c r="BS1" s="1277"/>
      <c r="BT1" s="1277"/>
      <c r="BU1" s="1277"/>
      <c r="BV1" s="1277"/>
      <c r="BW1" s="1277"/>
      <c r="BX1" s="1277"/>
      <c r="BY1" s="1277"/>
      <c r="BZ1" s="1277"/>
      <c r="CA1" s="1277"/>
      <c r="CB1" s="1277"/>
      <c r="CC1" s="1277"/>
      <c r="CD1" s="1277"/>
      <c r="CE1" s="1277"/>
      <c r="CF1" s="1278"/>
      <c r="CG1" s="1278"/>
      <c r="CH1" s="1278"/>
      <c r="CI1" s="1278"/>
      <c r="CJ1" s="1278"/>
      <c r="CK1" s="1278"/>
      <c r="CL1" s="1278"/>
      <c r="CM1" s="1277"/>
      <c r="CN1" s="1278"/>
      <c r="CO1" s="1278"/>
      <c r="CP1" s="1278"/>
      <c r="CQ1" s="1278"/>
      <c r="CR1" s="1278"/>
      <c r="CS1" s="1278"/>
      <c r="CT1" s="1278"/>
      <c r="CU1" s="1278"/>
      <c r="CV1" s="1277"/>
      <c r="CW1" s="1278"/>
      <c r="CX1" s="1278"/>
      <c r="CY1" s="1278"/>
      <c r="CZ1" s="1278"/>
      <c r="DA1" s="1278"/>
      <c r="DB1" s="1278"/>
      <c r="DC1" s="1278"/>
      <c r="DD1" s="1278"/>
      <c r="DE1" s="1277"/>
      <c r="DF1" s="1278"/>
      <c r="DG1" s="1278"/>
      <c r="DH1" s="1278"/>
      <c r="DI1" s="1278"/>
      <c r="DJ1" s="1278"/>
      <c r="DK1" s="1278"/>
      <c r="DL1" s="1278"/>
      <c r="DM1" s="1278"/>
      <c r="DN1" s="1277"/>
      <c r="DO1" s="1278"/>
      <c r="DP1" s="1278"/>
      <c r="DQ1" s="1278"/>
      <c r="DR1" s="1278"/>
      <c r="DS1" s="1278"/>
      <c r="DT1" s="1278"/>
      <c r="DU1" s="1278"/>
      <c r="DV1" s="1278"/>
      <c r="DW1" s="1277"/>
      <c r="DX1" s="1278"/>
      <c r="DY1" s="1278"/>
      <c r="DZ1" s="1278"/>
      <c r="EA1" s="1278"/>
      <c r="EB1" s="1278"/>
      <c r="EC1" s="1278"/>
      <c r="ED1" s="1278"/>
      <c r="EE1" s="1278"/>
      <c r="EF1" s="1277"/>
      <c r="EG1" s="1278"/>
      <c r="EH1" s="1278"/>
      <c r="EI1" s="1278"/>
      <c r="EJ1" s="1278"/>
      <c r="EK1" s="1278"/>
      <c r="EL1" s="1278"/>
      <c r="EM1" s="1278"/>
      <c r="EN1" s="1278"/>
      <c r="EO1" s="1277"/>
      <c r="EP1" s="1278"/>
      <c r="EQ1" s="1278"/>
      <c r="ER1" s="1278"/>
      <c r="ES1" s="1278"/>
      <c r="ET1" s="1278"/>
      <c r="EU1" s="1278"/>
      <c r="EV1" s="1278"/>
      <c r="EW1" s="1278"/>
      <c r="EX1" s="1277"/>
      <c r="EY1" s="1278"/>
      <c r="EZ1" s="1278"/>
      <c r="FA1" s="1278"/>
      <c r="FB1" s="1278"/>
      <c r="FC1" s="1278"/>
      <c r="FD1" s="1278"/>
      <c r="FE1" s="1278"/>
      <c r="FF1" s="1278"/>
      <c r="FG1" s="1277"/>
      <c r="FH1" s="1278"/>
      <c r="FI1" s="1278"/>
      <c r="FJ1" s="1278"/>
      <c r="FK1" s="1278"/>
      <c r="FL1" s="1278"/>
      <c r="FM1" s="1278"/>
      <c r="FN1" s="1278"/>
      <c r="FO1" s="1278"/>
      <c r="FP1" s="1277"/>
      <c r="FQ1" s="1278"/>
      <c r="FR1" s="1278"/>
      <c r="FS1" s="1278"/>
      <c r="FT1" s="1278"/>
      <c r="FU1" s="1278"/>
      <c r="FV1" s="1278"/>
      <c r="FW1" s="1278"/>
      <c r="FX1" s="1278"/>
      <c r="FY1" s="1277"/>
      <c r="FZ1" s="1278"/>
      <c r="GA1" s="1278"/>
      <c r="GB1" s="1278"/>
      <c r="GC1" s="1278"/>
      <c r="GD1" s="1278"/>
      <c r="GE1" s="1278"/>
      <c r="GF1" s="1278"/>
      <c r="GG1" s="1278"/>
      <c r="GH1" s="1277"/>
      <c r="GI1" s="1278"/>
      <c r="GJ1" s="1278"/>
      <c r="GK1" s="1278"/>
      <c r="GL1" s="1278"/>
      <c r="GM1" s="1278"/>
      <c r="GN1" s="1278"/>
      <c r="GO1" s="1278"/>
      <c r="GP1" s="1278"/>
      <c r="GQ1" s="1277"/>
      <c r="GR1" s="1278"/>
      <c r="GS1" s="1278"/>
      <c r="GT1" s="1278"/>
      <c r="GU1" s="1278"/>
      <c r="GV1" s="1278"/>
      <c r="GW1" s="1278"/>
      <c r="GX1" s="1278"/>
      <c r="GY1" s="1278"/>
      <c r="GZ1" s="1277"/>
      <c r="HA1" s="1278"/>
      <c r="HB1" s="1278"/>
      <c r="HC1" s="1278"/>
      <c r="HD1" s="1278"/>
      <c r="HE1" s="1278"/>
      <c r="HF1" s="1278"/>
      <c r="HG1" s="1278"/>
      <c r="HH1" s="1278"/>
      <c r="HI1" s="1277"/>
      <c r="HJ1" s="1278"/>
      <c r="HK1" s="1278"/>
      <c r="HL1" s="1278"/>
      <c r="HM1" s="1278"/>
      <c r="HN1" s="1278"/>
      <c r="HO1" s="1278"/>
      <c r="HR1" s="1277"/>
    </row>
    <row r="2" spans="1:226" ht="18" customHeight="1" x14ac:dyDescent="0.2">
      <c r="A2" s="1469" t="s">
        <v>713</v>
      </c>
      <c r="B2" s="1469"/>
      <c r="C2" s="1469"/>
      <c r="D2" s="1469"/>
      <c r="E2" s="1469"/>
      <c r="F2" s="1469"/>
      <c r="G2" s="1469"/>
      <c r="H2" s="1469"/>
      <c r="I2" s="1469"/>
      <c r="J2" s="1469"/>
      <c r="K2" s="1469"/>
      <c r="L2" s="1469"/>
      <c r="M2" s="1469"/>
      <c r="N2" s="1469"/>
      <c r="O2" s="1469"/>
      <c r="P2" s="1469"/>
      <c r="Q2" s="1469"/>
      <c r="R2" s="1469"/>
      <c r="S2" s="1469"/>
      <c r="T2" s="1469"/>
      <c r="U2" s="1469"/>
      <c r="V2" s="1469"/>
      <c r="W2" s="1469"/>
      <c r="X2" s="1469"/>
      <c r="Y2" s="1469"/>
      <c r="Z2" s="1469"/>
      <c r="AA2" s="1469"/>
      <c r="AB2" s="1469"/>
      <c r="AC2" s="1469"/>
      <c r="AD2" s="1469"/>
      <c r="AE2" s="1469"/>
      <c r="AF2" s="1469"/>
      <c r="AG2" s="1469"/>
      <c r="AH2" s="1469"/>
      <c r="AI2" s="1469"/>
      <c r="AJ2" s="1469"/>
      <c r="AK2" s="1469"/>
      <c r="AL2" s="1469"/>
      <c r="AM2" s="1469"/>
      <c r="AN2" s="1469"/>
      <c r="AO2" s="1469"/>
      <c r="AP2" s="1469"/>
      <c r="AQ2" s="1469"/>
      <c r="AR2" s="1469"/>
      <c r="AS2" s="1469"/>
      <c r="AT2" s="1469"/>
      <c r="AU2" s="1469"/>
      <c r="AV2" s="1469"/>
      <c r="AW2" s="1469"/>
      <c r="AX2" s="1469"/>
      <c r="AY2" s="1469"/>
      <c r="AZ2" s="1469"/>
      <c r="BA2" s="1469"/>
      <c r="BB2" s="1469"/>
      <c r="BC2" s="1469"/>
      <c r="BD2" s="1469"/>
      <c r="BE2" s="1469"/>
      <c r="BF2" s="1469"/>
      <c r="BG2" s="1469"/>
      <c r="BH2" s="1469"/>
      <c r="BI2" s="1469"/>
      <c r="BJ2" s="1469"/>
      <c r="BK2" s="1469"/>
      <c r="BL2" s="1469"/>
      <c r="BM2" s="1469"/>
      <c r="BN2" s="1469"/>
      <c r="BO2" s="1469"/>
      <c r="BP2" s="1469"/>
      <c r="BQ2" s="1469"/>
      <c r="BR2" s="1469"/>
      <c r="BS2" s="1469"/>
      <c r="BT2" s="1469"/>
      <c r="BU2" s="1469"/>
      <c r="BV2" s="1469"/>
      <c r="BW2" s="1469"/>
      <c r="BX2" s="1469"/>
      <c r="BY2" s="1469"/>
      <c r="BZ2" s="1469"/>
      <c r="CA2" s="1469"/>
      <c r="CB2" s="1469"/>
      <c r="CC2" s="1469"/>
      <c r="CD2" s="1469"/>
      <c r="CE2" s="1469"/>
      <c r="CF2" s="1469"/>
      <c r="CG2" s="1469"/>
      <c r="CH2" s="1469"/>
      <c r="CI2" s="1469"/>
      <c r="CJ2" s="1469"/>
      <c r="CK2" s="1469"/>
      <c r="CL2" s="1469"/>
      <c r="CM2" s="1469"/>
      <c r="CN2" s="1469"/>
      <c r="CO2" s="1469"/>
      <c r="CP2" s="1469"/>
      <c r="CQ2" s="1469"/>
      <c r="CR2" s="1469"/>
      <c r="CS2" s="1469"/>
      <c r="CT2" s="1469"/>
      <c r="CU2" s="1469"/>
      <c r="CV2" s="1469"/>
      <c r="CW2" s="1469"/>
      <c r="CX2" s="1469"/>
      <c r="CY2" s="1469"/>
      <c r="CZ2" s="1469"/>
      <c r="DA2" s="1469"/>
      <c r="DB2" s="1469"/>
      <c r="DC2" s="1469"/>
      <c r="DD2" s="1469"/>
      <c r="DE2" s="1469"/>
      <c r="DF2" s="1469"/>
      <c r="DG2" s="1469"/>
      <c r="DH2" s="1469"/>
      <c r="DI2" s="1469"/>
      <c r="DJ2" s="1469"/>
      <c r="DK2" s="1469"/>
      <c r="DL2" s="1469"/>
      <c r="DM2" s="1469"/>
      <c r="DN2" s="1469"/>
      <c r="DO2" s="1469"/>
      <c r="DP2" s="1469"/>
      <c r="DQ2" s="1469"/>
      <c r="DR2" s="1469"/>
      <c r="DS2" s="1469"/>
      <c r="DT2" s="1469"/>
      <c r="DU2" s="1469"/>
      <c r="DV2" s="1469"/>
      <c r="DW2" s="1469"/>
      <c r="DX2" s="1469"/>
      <c r="DY2" s="1469"/>
      <c r="DZ2" s="1469"/>
      <c r="EA2" s="1469"/>
      <c r="EB2" s="1469"/>
      <c r="EC2" s="1469"/>
      <c r="ED2" s="1469"/>
      <c r="EE2" s="1469"/>
      <c r="EF2" s="1469"/>
      <c r="EG2" s="1469"/>
      <c r="EH2" s="1469"/>
      <c r="EI2" s="1469"/>
      <c r="EJ2" s="1469"/>
      <c r="EK2" s="1469"/>
      <c r="EL2" s="1469"/>
      <c r="EM2" s="1469"/>
      <c r="EN2" s="1469"/>
      <c r="EO2" s="1469"/>
      <c r="EP2" s="1469"/>
      <c r="EQ2" s="1469"/>
      <c r="ER2" s="1469"/>
      <c r="ES2" s="1469"/>
      <c r="ET2" s="1469"/>
      <c r="EU2" s="1469"/>
      <c r="EV2" s="1469"/>
      <c r="EW2" s="1469"/>
      <c r="EX2" s="1469"/>
      <c r="EY2" s="1469"/>
      <c r="EZ2" s="1469"/>
      <c r="FA2" s="1469"/>
      <c r="FB2" s="1469"/>
      <c r="FC2" s="1469"/>
      <c r="FD2" s="1469"/>
      <c r="FE2" s="1469"/>
      <c r="FF2" s="1469"/>
      <c r="FG2" s="1469"/>
      <c r="FH2" s="1469"/>
      <c r="FI2" s="1469"/>
      <c r="FJ2" s="1469"/>
      <c r="FK2" s="1469"/>
      <c r="FL2" s="1469"/>
      <c r="FM2" s="1469"/>
      <c r="FN2" s="1469"/>
      <c r="FO2" s="1469"/>
      <c r="FP2" s="1469"/>
      <c r="FQ2" s="1469"/>
      <c r="FR2" s="1469"/>
      <c r="FS2" s="1469"/>
      <c r="FT2" s="1469"/>
      <c r="FU2" s="1469"/>
      <c r="FV2" s="1469"/>
      <c r="FW2" s="1469"/>
      <c r="FX2" s="1469"/>
      <c r="FY2" s="1469"/>
      <c r="FZ2" s="1469"/>
      <c r="GA2" s="1469"/>
      <c r="GB2" s="1469"/>
      <c r="GC2" s="1469"/>
      <c r="GD2" s="1469"/>
      <c r="GE2" s="1469"/>
      <c r="GF2" s="1469"/>
      <c r="GG2" s="1469"/>
      <c r="GH2" s="1469"/>
      <c r="GI2" s="1469"/>
      <c r="GJ2" s="1469"/>
      <c r="GK2" s="1469"/>
      <c r="GL2" s="1469"/>
      <c r="GM2" s="1469"/>
      <c r="GN2" s="1469"/>
      <c r="GO2" s="1469"/>
      <c r="GP2" s="1469"/>
      <c r="GQ2" s="1469"/>
      <c r="GR2" s="1469"/>
      <c r="GS2" s="1469"/>
      <c r="GT2" s="1469"/>
      <c r="GU2" s="1469"/>
      <c r="GV2" s="1469"/>
      <c r="GW2" s="1469"/>
      <c r="GX2" s="1469"/>
      <c r="GY2" s="1469"/>
      <c r="GZ2" s="1469"/>
      <c r="HA2" s="1469"/>
      <c r="HB2" s="1469"/>
      <c r="HC2" s="1469"/>
      <c r="HD2" s="1469"/>
      <c r="HE2" s="1469"/>
      <c r="HF2" s="1469"/>
      <c r="HG2" s="1469"/>
      <c r="HH2" s="1469"/>
      <c r="HI2" s="1469"/>
      <c r="HJ2" s="1469"/>
      <c r="HK2" s="1469"/>
      <c r="HL2" s="1469"/>
      <c r="HM2" s="1469"/>
      <c r="HN2" s="1469"/>
      <c r="HO2" s="1469"/>
      <c r="HP2" s="1469"/>
      <c r="HQ2" s="1469"/>
      <c r="HR2" s="1469"/>
    </row>
    <row r="3" spans="1:226" s="1310" customFormat="1" ht="21" customHeight="1" x14ac:dyDescent="0.2">
      <c r="A3" s="1470" t="s">
        <v>237</v>
      </c>
      <c r="B3" s="1466" t="s">
        <v>440</v>
      </c>
      <c r="C3" s="1467"/>
      <c r="D3" s="1467"/>
      <c r="E3" s="1467"/>
      <c r="F3" s="1467"/>
      <c r="G3" s="1467"/>
      <c r="H3" s="1467"/>
      <c r="I3" s="1467"/>
      <c r="J3" s="1468"/>
      <c r="K3" s="1466" t="s">
        <v>441</v>
      </c>
      <c r="L3" s="1467"/>
      <c r="M3" s="1467"/>
      <c r="N3" s="1467"/>
      <c r="O3" s="1467"/>
      <c r="P3" s="1467"/>
      <c r="Q3" s="1467"/>
      <c r="R3" s="1467"/>
      <c r="S3" s="1468"/>
      <c r="T3" s="1466" t="s">
        <v>656</v>
      </c>
      <c r="U3" s="1467"/>
      <c r="V3" s="1467"/>
      <c r="W3" s="1467"/>
      <c r="X3" s="1467"/>
      <c r="Y3" s="1467"/>
      <c r="Z3" s="1467"/>
      <c r="AA3" s="1467"/>
      <c r="AB3" s="1468"/>
      <c r="AC3" s="1466" t="s">
        <v>442</v>
      </c>
      <c r="AD3" s="1467"/>
      <c r="AE3" s="1467"/>
      <c r="AF3" s="1467"/>
      <c r="AG3" s="1467"/>
      <c r="AH3" s="1467"/>
      <c r="AI3" s="1467"/>
      <c r="AJ3" s="1467"/>
      <c r="AK3" s="1468"/>
      <c r="AL3" s="1466" t="s">
        <v>443</v>
      </c>
      <c r="AM3" s="1467"/>
      <c r="AN3" s="1467"/>
      <c r="AO3" s="1467"/>
      <c r="AP3" s="1467"/>
      <c r="AQ3" s="1467"/>
      <c r="AR3" s="1467"/>
      <c r="AS3" s="1467"/>
      <c r="AT3" s="1468"/>
      <c r="AU3" s="1466" t="s">
        <v>281</v>
      </c>
      <c r="AV3" s="1467"/>
      <c r="AW3" s="1467"/>
      <c r="AX3" s="1467"/>
      <c r="AY3" s="1467"/>
      <c r="AZ3" s="1467"/>
      <c r="BA3" s="1467"/>
      <c r="BB3" s="1467"/>
      <c r="BC3" s="1468"/>
      <c r="BD3" s="1466" t="s">
        <v>414</v>
      </c>
      <c r="BE3" s="1467"/>
      <c r="BF3" s="1467"/>
      <c r="BG3" s="1467"/>
      <c r="BH3" s="1467"/>
      <c r="BI3" s="1467"/>
      <c r="BJ3" s="1467"/>
      <c r="BK3" s="1467"/>
      <c r="BL3" s="1468"/>
      <c r="BM3" s="1466" t="s">
        <v>283</v>
      </c>
      <c r="BN3" s="1467"/>
      <c r="BO3" s="1467"/>
      <c r="BP3" s="1467"/>
      <c r="BQ3" s="1467"/>
      <c r="BR3" s="1467"/>
      <c r="BS3" s="1467"/>
      <c r="BT3" s="1467"/>
      <c r="BU3" s="1468"/>
      <c r="BV3" s="1466" t="s">
        <v>284</v>
      </c>
      <c r="BW3" s="1467"/>
      <c r="BX3" s="1467"/>
      <c r="BY3" s="1467"/>
      <c r="BZ3" s="1467"/>
      <c r="CA3" s="1467"/>
      <c r="CB3" s="1467"/>
      <c r="CC3" s="1467"/>
      <c r="CD3" s="1468"/>
      <c r="CE3" s="1466" t="s">
        <v>444</v>
      </c>
      <c r="CF3" s="1467"/>
      <c r="CG3" s="1467"/>
      <c r="CH3" s="1467"/>
      <c r="CI3" s="1467"/>
      <c r="CJ3" s="1467"/>
      <c r="CK3" s="1467"/>
      <c r="CL3" s="1467"/>
      <c r="CM3" s="1468"/>
      <c r="CN3" s="1466" t="s">
        <v>256</v>
      </c>
      <c r="CO3" s="1467"/>
      <c r="CP3" s="1467"/>
      <c r="CQ3" s="1467"/>
      <c r="CR3" s="1467"/>
      <c r="CS3" s="1467"/>
      <c r="CT3" s="1467"/>
      <c r="CU3" s="1467"/>
      <c r="CV3" s="1468"/>
      <c r="CW3" s="1466" t="s">
        <v>286</v>
      </c>
      <c r="CX3" s="1467"/>
      <c r="CY3" s="1467"/>
      <c r="CZ3" s="1467"/>
      <c r="DA3" s="1467"/>
      <c r="DB3" s="1467"/>
      <c r="DC3" s="1467"/>
      <c r="DD3" s="1467"/>
      <c r="DE3" s="1468"/>
      <c r="DF3" s="1466" t="s">
        <v>287</v>
      </c>
      <c r="DG3" s="1467"/>
      <c r="DH3" s="1467"/>
      <c r="DI3" s="1467"/>
      <c r="DJ3" s="1467"/>
      <c r="DK3" s="1467"/>
      <c r="DL3" s="1467"/>
      <c r="DM3" s="1467"/>
      <c r="DN3" s="1468"/>
      <c r="DO3" s="1466" t="s">
        <v>288</v>
      </c>
      <c r="DP3" s="1467"/>
      <c r="DQ3" s="1467"/>
      <c r="DR3" s="1467"/>
      <c r="DS3" s="1467"/>
      <c r="DT3" s="1467"/>
      <c r="DU3" s="1467"/>
      <c r="DV3" s="1467"/>
      <c r="DW3" s="1468"/>
      <c r="DX3" s="1466" t="s">
        <v>112</v>
      </c>
      <c r="DY3" s="1467"/>
      <c r="DZ3" s="1467"/>
      <c r="EA3" s="1467"/>
      <c r="EB3" s="1467"/>
      <c r="EC3" s="1467"/>
      <c r="ED3" s="1467"/>
      <c r="EE3" s="1467"/>
      <c r="EF3" s="1468"/>
      <c r="EG3" s="1466" t="s">
        <v>289</v>
      </c>
      <c r="EH3" s="1467"/>
      <c r="EI3" s="1467"/>
      <c r="EJ3" s="1467"/>
      <c r="EK3" s="1467"/>
      <c r="EL3" s="1467"/>
      <c r="EM3" s="1467"/>
      <c r="EN3" s="1467"/>
      <c r="EO3" s="1468"/>
      <c r="EP3" s="1466" t="s">
        <v>290</v>
      </c>
      <c r="EQ3" s="1467"/>
      <c r="ER3" s="1467"/>
      <c r="ES3" s="1467"/>
      <c r="ET3" s="1467"/>
      <c r="EU3" s="1467"/>
      <c r="EV3" s="1467"/>
      <c r="EW3" s="1467"/>
      <c r="EX3" s="1468"/>
      <c r="EY3" s="1466" t="s">
        <v>291</v>
      </c>
      <c r="EZ3" s="1467"/>
      <c r="FA3" s="1467"/>
      <c r="FB3" s="1467"/>
      <c r="FC3" s="1467"/>
      <c r="FD3" s="1467"/>
      <c r="FE3" s="1467"/>
      <c r="FF3" s="1467"/>
      <c r="FG3" s="1468"/>
      <c r="FH3" s="1466" t="s">
        <v>292</v>
      </c>
      <c r="FI3" s="1467"/>
      <c r="FJ3" s="1467"/>
      <c r="FK3" s="1467"/>
      <c r="FL3" s="1467"/>
      <c r="FM3" s="1467"/>
      <c r="FN3" s="1467"/>
      <c r="FO3" s="1467"/>
      <c r="FP3" s="1468"/>
      <c r="FQ3" s="1466" t="s">
        <v>293</v>
      </c>
      <c r="FR3" s="1467"/>
      <c r="FS3" s="1467"/>
      <c r="FT3" s="1467"/>
      <c r="FU3" s="1467"/>
      <c r="FV3" s="1467"/>
      <c r="FW3" s="1467"/>
      <c r="FX3" s="1467"/>
      <c r="FY3" s="1468"/>
      <c r="FZ3" s="1466" t="s">
        <v>445</v>
      </c>
      <c r="GA3" s="1467"/>
      <c r="GB3" s="1467"/>
      <c r="GC3" s="1467"/>
      <c r="GD3" s="1467"/>
      <c r="GE3" s="1467"/>
      <c r="GF3" s="1467"/>
      <c r="GG3" s="1467"/>
      <c r="GH3" s="1468"/>
      <c r="GI3" s="1466" t="s">
        <v>294</v>
      </c>
      <c r="GJ3" s="1467"/>
      <c r="GK3" s="1467"/>
      <c r="GL3" s="1467"/>
      <c r="GM3" s="1467"/>
      <c r="GN3" s="1467"/>
      <c r="GO3" s="1467"/>
      <c r="GP3" s="1467"/>
      <c r="GQ3" s="1468"/>
      <c r="GR3" s="1466" t="s">
        <v>366</v>
      </c>
      <c r="GS3" s="1467"/>
      <c r="GT3" s="1467"/>
      <c r="GU3" s="1467"/>
      <c r="GV3" s="1467"/>
      <c r="GW3" s="1467"/>
      <c r="GX3" s="1467"/>
      <c r="GY3" s="1467"/>
      <c r="GZ3" s="1468"/>
      <c r="HA3" s="1466" t="s">
        <v>224</v>
      </c>
      <c r="HB3" s="1467"/>
      <c r="HC3" s="1467"/>
      <c r="HD3" s="1467"/>
      <c r="HE3" s="1467"/>
      <c r="HF3" s="1467"/>
      <c r="HG3" s="1467"/>
      <c r="HH3" s="1467"/>
      <c r="HI3" s="1468"/>
      <c r="HJ3" s="1470" t="s">
        <v>123</v>
      </c>
      <c r="HK3" s="1470"/>
      <c r="HL3" s="1470"/>
      <c r="HM3" s="1470"/>
      <c r="HN3" s="1470"/>
      <c r="HO3" s="1470"/>
      <c r="HP3" s="1470"/>
      <c r="HQ3" s="1470"/>
      <c r="HR3" s="1470"/>
    </row>
    <row r="4" spans="1:226" ht="21" customHeight="1" x14ac:dyDescent="0.2">
      <c r="A4" s="1470"/>
      <c r="B4" s="1279">
        <v>2014</v>
      </c>
      <c r="C4" s="1279">
        <v>2015</v>
      </c>
      <c r="D4" s="1279">
        <v>2016</v>
      </c>
      <c r="E4" s="1279">
        <v>2017</v>
      </c>
      <c r="F4" s="1279">
        <v>2018</v>
      </c>
      <c r="G4" s="1279">
        <v>2019</v>
      </c>
      <c r="H4" s="1279">
        <v>2020</v>
      </c>
      <c r="I4" s="1311">
        <v>2021</v>
      </c>
      <c r="J4" s="1311">
        <v>2022</v>
      </c>
      <c r="K4" s="1279">
        <v>2014</v>
      </c>
      <c r="L4" s="1279">
        <v>2015</v>
      </c>
      <c r="M4" s="1279">
        <v>2016</v>
      </c>
      <c r="N4" s="1279">
        <v>2017</v>
      </c>
      <c r="O4" s="1279">
        <v>2018</v>
      </c>
      <c r="P4" s="1279">
        <v>2019</v>
      </c>
      <c r="Q4" s="1279">
        <v>2020</v>
      </c>
      <c r="R4" s="1311">
        <v>2021</v>
      </c>
      <c r="S4" s="1311">
        <v>2022</v>
      </c>
      <c r="T4" s="1279">
        <v>2014</v>
      </c>
      <c r="U4" s="1279">
        <v>2015</v>
      </c>
      <c r="V4" s="1279">
        <v>2016</v>
      </c>
      <c r="W4" s="1279">
        <v>2017</v>
      </c>
      <c r="X4" s="1279">
        <v>2018</v>
      </c>
      <c r="Y4" s="1279">
        <v>2019</v>
      </c>
      <c r="Z4" s="1279">
        <v>2020</v>
      </c>
      <c r="AA4" s="1311">
        <v>2021</v>
      </c>
      <c r="AB4" s="1311">
        <v>2022</v>
      </c>
      <c r="AC4" s="1279">
        <v>2014</v>
      </c>
      <c r="AD4" s="1279">
        <v>2015</v>
      </c>
      <c r="AE4" s="1279">
        <v>2016</v>
      </c>
      <c r="AF4" s="1279">
        <v>2017</v>
      </c>
      <c r="AG4" s="1279">
        <v>2018</v>
      </c>
      <c r="AH4" s="1279">
        <v>2019</v>
      </c>
      <c r="AI4" s="1279">
        <v>2020</v>
      </c>
      <c r="AJ4" s="1311">
        <v>2021</v>
      </c>
      <c r="AK4" s="1311">
        <v>2022</v>
      </c>
      <c r="AL4" s="1279">
        <v>2014</v>
      </c>
      <c r="AM4" s="1279">
        <v>2015</v>
      </c>
      <c r="AN4" s="1279">
        <v>2016</v>
      </c>
      <c r="AO4" s="1279">
        <v>2017</v>
      </c>
      <c r="AP4" s="1279">
        <v>2018</v>
      </c>
      <c r="AQ4" s="1279">
        <v>2019</v>
      </c>
      <c r="AR4" s="1279">
        <v>2020</v>
      </c>
      <c r="AS4" s="1311">
        <v>2021</v>
      </c>
      <c r="AT4" s="1311">
        <v>2022</v>
      </c>
      <c r="AU4" s="1279">
        <v>2014</v>
      </c>
      <c r="AV4" s="1279">
        <v>2015</v>
      </c>
      <c r="AW4" s="1279">
        <v>2016</v>
      </c>
      <c r="AX4" s="1279">
        <v>2017</v>
      </c>
      <c r="AY4" s="1279">
        <v>2018</v>
      </c>
      <c r="AZ4" s="1279">
        <v>2019</v>
      </c>
      <c r="BA4" s="1279">
        <v>2020</v>
      </c>
      <c r="BB4" s="1311">
        <v>2021</v>
      </c>
      <c r="BC4" s="1311">
        <v>2022</v>
      </c>
      <c r="BD4" s="1279">
        <v>2014</v>
      </c>
      <c r="BE4" s="1279">
        <v>2015</v>
      </c>
      <c r="BF4" s="1279">
        <v>2016</v>
      </c>
      <c r="BG4" s="1279">
        <v>2017</v>
      </c>
      <c r="BH4" s="1279">
        <v>2018</v>
      </c>
      <c r="BI4" s="1279">
        <v>2019</v>
      </c>
      <c r="BJ4" s="1279">
        <v>2020</v>
      </c>
      <c r="BK4" s="1311">
        <v>2021</v>
      </c>
      <c r="BL4" s="1311">
        <v>2022</v>
      </c>
      <c r="BM4" s="1279">
        <v>2014</v>
      </c>
      <c r="BN4" s="1279">
        <v>2015</v>
      </c>
      <c r="BO4" s="1279">
        <v>2016</v>
      </c>
      <c r="BP4" s="1279">
        <v>2017</v>
      </c>
      <c r="BQ4" s="1279">
        <v>2018</v>
      </c>
      <c r="BR4" s="1279">
        <v>2019</v>
      </c>
      <c r="BS4" s="1279">
        <v>2020</v>
      </c>
      <c r="BT4" s="1311">
        <v>2021</v>
      </c>
      <c r="BU4" s="1311">
        <v>2022</v>
      </c>
      <c r="BV4" s="1279">
        <v>2014</v>
      </c>
      <c r="BW4" s="1279">
        <v>2015</v>
      </c>
      <c r="BX4" s="1279">
        <v>2016</v>
      </c>
      <c r="BY4" s="1279">
        <v>2017</v>
      </c>
      <c r="BZ4" s="1279">
        <v>2018</v>
      </c>
      <c r="CA4" s="1279">
        <v>2019</v>
      </c>
      <c r="CB4" s="1279">
        <v>2020</v>
      </c>
      <c r="CC4" s="1311">
        <v>2021</v>
      </c>
      <c r="CD4" s="1311">
        <v>2022</v>
      </c>
      <c r="CE4" s="1279">
        <v>2014</v>
      </c>
      <c r="CF4" s="1279">
        <v>2015</v>
      </c>
      <c r="CG4" s="1279">
        <v>2016</v>
      </c>
      <c r="CH4" s="1279">
        <v>2017</v>
      </c>
      <c r="CI4" s="1279">
        <v>2018</v>
      </c>
      <c r="CJ4" s="1279">
        <v>2019</v>
      </c>
      <c r="CK4" s="1279">
        <v>2020</v>
      </c>
      <c r="CL4" s="1311">
        <v>2021</v>
      </c>
      <c r="CM4" s="1311">
        <v>2022</v>
      </c>
      <c r="CN4" s="1279">
        <v>2014</v>
      </c>
      <c r="CO4" s="1279">
        <v>2015</v>
      </c>
      <c r="CP4" s="1279">
        <v>2016</v>
      </c>
      <c r="CQ4" s="1279">
        <v>2017</v>
      </c>
      <c r="CR4" s="1279">
        <v>2018</v>
      </c>
      <c r="CS4" s="1279">
        <v>2019</v>
      </c>
      <c r="CT4" s="1279">
        <v>2020</v>
      </c>
      <c r="CU4" s="1311">
        <v>2021</v>
      </c>
      <c r="CV4" s="1311">
        <v>2022</v>
      </c>
      <c r="CW4" s="1279">
        <v>2014</v>
      </c>
      <c r="CX4" s="1279">
        <v>2015</v>
      </c>
      <c r="CY4" s="1279">
        <v>2016</v>
      </c>
      <c r="CZ4" s="1279">
        <v>2017</v>
      </c>
      <c r="DA4" s="1279">
        <v>2018</v>
      </c>
      <c r="DB4" s="1279">
        <v>2019</v>
      </c>
      <c r="DC4" s="1279">
        <v>2020</v>
      </c>
      <c r="DD4" s="1311">
        <v>2021</v>
      </c>
      <c r="DE4" s="1311">
        <v>2022</v>
      </c>
      <c r="DF4" s="1279">
        <v>2014</v>
      </c>
      <c r="DG4" s="1279">
        <v>2015</v>
      </c>
      <c r="DH4" s="1279">
        <v>2016</v>
      </c>
      <c r="DI4" s="1279">
        <v>2017</v>
      </c>
      <c r="DJ4" s="1279">
        <v>2018</v>
      </c>
      <c r="DK4" s="1279">
        <v>2019</v>
      </c>
      <c r="DL4" s="1279">
        <v>2020</v>
      </c>
      <c r="DM4" s="1311">
        <v>2021</v>
      </c>
      <c r="DN4" s="1311">
        <v>2022</v>
      </c>
      <c r="DO4" s="1279">
        <v>2014</v>
      </c>
      <c r="DP4" s="1279">
        <v>2015</v>
      </c>
      <c r="DQ4" s="1279">
        <v>2016</v>
      </c>
      <c r="DR4" s="1279">
        <v>2017</v>
      </c>
      <c r="DS4" s="1279">
        <v>2018</v>
      </c>
      <c r="DT4" s="1279">
        <v>2019</v>
      </c>
      <c r="DU4" s="1279">
        <v>2020</v>
      </c>
      <c r="DV4" s="1311">
        <v>2021</v>
      </c>
      <c r="DW4" s="1311">
        <v>2022</v>
      </c>
      <c r="DX4" s="1279">
        <v>2014</v>
      </c>
      <c r="DY4" s="1279">
        <v>2015</v>
      </c>
      <c r="DZ4" s="1279">
        <v>2016</v>
      </c>
      <c r="EA4" s="1279">
        <v>2017</v>
      </c>
      <c r="EB4" s="1279">
        <v>2018</v>
      </c>
      <c r="EC4" s="1279">
        <v>2019</v>
      </c>
      <c r="ED4" s="1279">
        <v>2020</v>
      </c>
      <c r="EE4" s="1311">
        <v>2021</v>
      </c>
      <c r="EF4" s="1311">
        <v>2022</v>
      </c>
      <c r="EG4" s="1279">
        <v>2014</v>
      </c>
      <c r="EH4" s="1279">
        <v>2015</v>
      </c>
      <c r="EI4" s="1279">
        <v>2016</v>
      </c>
      <c r="EJ4" s="1279">
        <v>2017</v>
      </c>
      <c r="EK4" s="1279">
        <v>2018</v>
      </c>
      <c r="EL4" s="1279">
        <v>2019</v>
      </c>
      <c r="EM4" s="1279">
        <v>2020</v>
      </c>
      <c r="EN4" s="1311">
        <v>2021</v>
      </c>
      <c r="EO4" s="1311">
        <v>2022</v>
      </c>
      <c r="EP4" s="1279">
        <v>2014</v>
      </c>
      <c r="EQ4" s="1279">
        <v>2015</v>
      </c>
      <c r="ER4" s="1279">
        <v>2016</v>
      </c>
      <c r="ES4" s="1279">
        <v>2017</v>
      </c>
      <c r="ET4" s="1279">
        <v>2018</v>
      </c>
      <c r="EU4" s="1279">
        <v>2019</v>
      </c>
      <c r="EV4" s="1279">
        <v>2020</v>
      </c>
      <c r="EW4" s="1311">
        <v>2021</v>
      </c>
      <c r="EX4" s="1311">
        <v>2022</v>
      </c>
      <c r="EY4" s="1279">
        <v>2014</v>
      </c>
      <c r="EZ4" s="1279">
        <v>2015</v>
      </c>
      <c r="FA4" s="1279">
        <v>2016</v>
      </c>
      <c r="FB4" s="1279">
        <v>2017</v>
      </c>
      <c r="FC4" s="1279">
        <v>2018</v>
      </c>
      <c r="FD4" s="1279">
        <v>2019</v>
      </c>
      <c r="FE4" s="1279">
        <v>2020</v>
      </c>
      <c r="FF4" s="1311">
        <v>2021</v>
      </c>
      <c r="FG4" s="1311">
        <v>2022</v>
      </c>
      <c r="FH4" s="1279">
        <v>2014</v>
      </c>
      <c r="FI4" s="1279">
        <v>2015</v>
      </c>
      <c r="FJ4" s="1279">
        <v>2016</v>
      </c>
      <c r="FK4" s="1279">
        <v>2017</v>
      </c>
      <c r="FL4" s="1279">
        <v>2018</v>
      </c>
      <c r="FM4" s="1279">
        <v>2019</v>
      </c>
      <c r="FN4" s="1279">
        <v>2020</v>
      </c>
      <c r="FO4" s="1311">
        <v>2021</v>
      </c>
      <c r="FP4" s="1311">
        <v>2022</v>
      </c>
      <c r="FQ4" s="1279">
        <v>2014</v>
      </c>
      <c r="FR4" s="1279">
        <v>2015</v>
      </c>
      <c r="FS4" s="1279">
        <v>2016</v>
      </c>
      <c r="FT4" s="1279">
        <v>2017</v>
      </c>
      <c r="FU4" s="1279">
        <v>2018</v>
      </c>
      <c r="FV4" s="1279">
        <v>2019</v>
      </c>
      <c r="FW4" s="1279">
        <v>2020</v>
      </c>
      <c r="FX4" s="1311">
        <v>2021</v>
      </c>
      <c r="FY4" s="1311">
        <v>2022</v>
      </c>
      <c r="FZ4" s="1279">
        <v>2014</v>
      </c>
      <c r="GA4" s="1279">
        <v>2015</v>
      </c>
      <c r="GB4" s="1279">
        <v>2016</v>
      </c>
      <c r="GC4" s="1279">
        <v>2017</v>
      </c>
      <c r="GD4" s="1279">
        <v>2018</v>
      </c>
      <c r="GE4" s="1279">
        <v>2019</v>
      </c>
      <c r="GF4" s="1279">
        <v>2020</v>
      </c>
      <c r="GG4" s="1311">
        <v>2021</v>
      </c>
      <c r="GH4" s="1311">
        <v>2022</v>
      </c>
      <c r="GI4" s="1279">
        <v>2014</v>
      </c>
      <c r="GJ4" s="1279">
        <v>2015</v>
      </c>
      <c r="GK4" s="1279">
        <v>2016</v>
      </c>
      <c r="GL4" s="1279">
        <v>2017</v>
      </c>
      <c r="GM4" s="1279">
        <v>2018</v>
      </c>
      <c r="GN4" s="1279">
        <v>2019</v>
      </c>
      <c r="GO4" s="1279">
        <v>2020</v>
      </c>
      <c r="GP4" s="1311">
        <v>2021</v>
      </c>
      <c r="GQ4" s="1311">
        <v>2022</v>
      </c>
      <c r="GR4" s="1279">
        <v>2014</v>
      </c>
      <c r="GS4" s="1279">
        <v>2015</v>
      </c>
      <c r="GT4" s="1279">
        <v>2016</v>
      </c>
      <c r="GU4" s="1279">
        <v>2017</v>
      </c>
      <c r="GV4" s="1279">
        <v>2018</v>
      </c>
      <c r="GW4" s="1279">
        <v>2019</v>
      </c>
      <c r="GX4" s="1279">
        <v>2020</v>
      </c>
      <c r="GY4" s="1311">
        <v>2021</v>
      </c>
      <c r="GZ4" s="1311">
        <v>2022</v>
      </c>
      <c r="HA4" s="1279">
        <v>2014</v>
      </c>
      <c r="HB4" s="1279">
        <v>2015</v>
      </c>
      <c r="HC4" s="1279">
        <v>2016</v>
      </c>
      <c r="HD4" s="1279">
        <v>2017</v>
      </c>
      <c r="HE4" s="1279">
        <v>2018</v>
      </c>
      <c r="HF4" s="1279">
        <v>2019</v>
      </c>
      <c r="HG4" s="1279">
        <v>2020</v>
      </c>
      <c r="HH4" s="1311">
        <v>2021</v>
      </c>
      <c r="HI4" s="1311">
        <v>2022</v>
      </c>
      <c r="HJ4" s="1279">
        <v>2014</v>
      </c>
      <c r="HK4" s="1279">
        <v>2015</v>
      </c>
      <c r="HL4" s="1279">
        <v>2016</v>
      </c>
      <c r="HM4" s="1279">
        <v>2017</v>
      </c>
      <c r="HN4" s="1279">
        <v>2018</v>
      </c>
      <c r="HO4" s="1279">
        <v>2019</v>
      </c>
      <c r="HP4" s="1311">
        <v>2020</v>
      </c>
      <c r="HQ4" s="1311">
        <v>2021</v>
      </c>
      <c r="HR4" s="1311">
        <v>2022</v>
      </c>
    </row>
    <row r="5" spans="1:226" ht="17.45" customHeight="1" x14ac:dyDescent="0.2">
      <c r="A5" s="1312" t="s">
        <v>446</v>
      </c>
      <c r="B5" s="1313" t="s">
        <v>191</v>
      </c>
      <c r="C5" s="1313" t="s">
        <v>191</v>
      </c>
      <c r="D5" s="1313"/>
      <c r="E5" s="1313"/>
      <c r="F5" s="1313"/>
      <c r="G5" s="1313"/>
      <c r="H5" s="1313"/>
      <c r="I5" s="1313"/>
      <c r="J5" s="1313"/>
      <c r="K5" s="1313" t="s">
        <v>191</v>
      </c>
      <c r="L5" s="1313" t="s">
        <v>191</v>
      </c>
      <c r="M5" s="1313"/>
      <c r="N5" s="1313"/>
      <c r="O5" s="1313"/>
      <c r="P5" s="1313"/>
      <c r="Q5" s="1313"/>
      <c r="R5" s="1313"/>
      <c r="S5" s="1313"/>
      <c r="T5" s="1313" t="s">
        <v>191</v>
      </c>
      <c r="U5" s="1313" t="s">
        <v>191</v>
      </c>
      <c r="V5" s="1313"/>
      <c r="W5" s="1313"/>
      <c r="X5" s="1313"/>
      <c r="Y5" s="1313"/>
      <c r="Z5" s="1313"/>
      <c r="AA5" s="1313"/>
      <c r="AB5" s="1313"/>
      <c r="AC5" s="1313" t="s">
        <v>191</v>
      </c>
      <c r="AD5" s="1313" t="s">
        <v>191</v>
      </c>
      <c r="AE5" s="1313"/>
      <c r="AF5" s="1313"/>
      <c r="AG5" s="1313"/>
      <c r="AH5" s="1313"/>
      <c r="AI5" s="1313"/>
      <c r="AJ5" s="1313"/>
      <c r="AK5" s="1313"/>
      <c r="AL5" s="1313" t="s">
        <v>191</v>
      </c>
      <c r="AM5" s="1313" t="s">
        <v>191</v>
      </c>
      <c r="AN5" s="1313"/>
      <c r="AO5" s="1313"/>
      <c r="AP5" s="1313"/>
      <c r="AQ5" s="1313"/>
      <c r="AR5" s="1313"/>
      <c r="AS5" s="1313"/>
      <c r="AT5" s="1313"/>
      <c r="AU5" s="1313" t="s">
        <v>191</v>
      </c>
      <c r="AV5" s="1313" t="s">
        <v>191</v>
      </c>
      <c r="AW5" s="1313"/>
      <c r="AX5" s="1313"/>
      <c r="AY5" s="1313"/>
      <c r="AZ5" s="1313"/>
      <c r="BA5" s="1313"/>
      <c r="BB5" s="1313"/>
      <c r="BC5" s="1313"/>
      <c r="BD5" s="1313" t="s">
        <v>191</v>
      </c>
      <c r="BE5" s="1313" t="s">
        <v>191</v>
      </c>
      <c r="BF5" s="1313"/>
      <c r="BG5" s="1313"/>
      <c r="BH5" s="1313"/>
      <c r="BI5" s="1313"/>
      <c r="BJ5" s="1313"/>
      <c r="BK5" s="1313"/>
      <c r="BL5" s="1313"/>
      <c r="BM5" s="1313" t="s">
        <v>191</v>
      </c>
      <c r="BN5" s="1313" t="s">
        <v>191</v>
      </c>
      <c r="BO5" s="1313"/>
      <c r="BP5" s="1313"/>
      <c r="BQ5" s="1313"/>
      <c r="BR5" s="1313"/>
      <c r="BS5" s="1313"/>
      <c r="BT5" s="1313"/>
      <c r="BU5" s="1313"/>
      <c r="BV5" s="1313" t="s">
        <v>191</v>
      </c>
      <c r="BW5" s="1313" t="s">
        <v>191</v>
      </c>
      <c r="BX5" s="1313"/>
      <c r="BY5" s="1313"/>
      <c r="BZ5" s="1313"/>
      <c r="CA5" s="1313"/>
      <c r="CB5" s="1313"/>
      <c r="CC5" s="1313"/>
      <c r="CD5" s="1313"/>
      <c r="CE5" s="1313" t="s">
        <v>191</v>
      </c>
      <c r="CF5" s="1313" t="s">
        <v>191</v>
      </c>
      <c r="CG5" s="1313"/>
      <c r="CH5" s="1313"/>
      <c r="CI5" s="1313"/>
      <c r="CJ5" s="1313"/>
      <c r="CK5" s="1313"/>
      <c r="CL5" s="1313"/>
      <c r="CM5" s="1313"/>
      <c r="CN5" s="1313" t="s">
        <v>191</v>
      </c>
      <c r="CO5" s="1313" t="s">
        <v>191</v>
      </c>
      <c r="CP5" s="1313"/>
      <c r="CQ5" s="1313"/>
      <c r="CR5" s="1313"/>
      <c r="CS5" s="1313"/>
      <c r="CT5" s="1313"/>
      <c r="CU5" s="1313"/>
      <c r="CV5" s="1313"/>
      <c r="CW5" s="1313" t="s">
        <v>191</v>
      </c>
      <c r="CX5" s="1313" t="s">
        <v>191</v>
      </c>
      <c r="CY5" s="1313"/>
      <c r="CZ5" s="1313"/>
      <c r="DA5" s="1313"/>
      <c r="DB5" s="1313"/>
      <c r="DC5" s="1313"/>
      <c r="DD5" s="1313"/>
      <c r="DE5" s="1313"/>
      <c r="DF5" s="1313" t="s">
        <v>191</v>
      </c>
      <c r="DG5" s="1313" t="s">
        <v>191</v>
      </c>
      <c r="DH5" s="1313"/>
      <c r="DI5" s="1313"/>
      <c r="DJ5" s="1313"/>
      <c r="DK5" s="1313"/>
      <c r="DL5" s="1313"/>
      <c r="DM5" s="1313"/>
      <c r="DN5" s="1313"/>
      <c r="DO5" s="1313" t="s">
        <v>191</v>
      </c>
      <c r="DP5" s="1313" t="s">
        <v>191</v>
      </c>
      <c r="DQ5" s="1313"/>
      <c r="DR5" s="1313"/>
      <c r="DS5" s="1313"/>
      <c r="DT5" s="1313"/>
      <c r="DU5" s="1313"/>
      <c r="DV5" s="1313"/>
      <c r="DW5" s="1313"/>
      <c r="DX5" s="1313" t="s">
        <v>191</v>
      </c>
      <c r="DY5" s="1313" t="s">
        <v>191</v>
      </c>
      <c r="DZ5" s="1313"/>
      <c r="EA5" s="1313"/>
      <c r="EB5" s="1313"/>
      <c r="EC5" s="1313"/>
      <c r="ED5" s="1313"/>
      <c r="EE5" s="1313"/>
      <c r="EF5" s="1313"/>
      <c r="EG5" s="1313" t="s">
        <v>191</v>
      </c>
      <c r="EH5" s="1313" t="s">
        <v>191</v>
      </c>
      <c r="EI5" s="1313"/>
      <c r="EJ5" s="1313"/>
      <c r="EK5" s="1313"/>
      <c r="EL5" s="1313"/>
      <c r="EM5" s="1313"/>
      <c r="EN5" s="1313"/>
      <c r="EO5" s="1313"/>
      <c r="EP5" s="1313" t="s">
        <v>191</v>
      </c>
      <c r="EQ5" s="1313" t="s">
        <v>191</v>
      </c>
      <c r="ER5" s="1313"/>
      <c r="ES5" s="1313"/>
      <c r="ET5" s="1313"/>
      <c r="EU5" s="1313"/>
      <c r="EV5" s="1313"/>
      <c r="EW5" s="1313"/>
      <c r="EX5" s="1313"/>
      <c r="EY5" s="1313" t="s">
        <v>191</v>
      </c>
      <c r="EZ5" s="1313" t="s">
        <v>191</v>
      </c>
      <c r="FA5" s="1313"/>
      <c r="FB5" s="1313"/>
      <c r="FC5" s="1313"/>
      <c r="FD5" s="1313"/>
      <c r="FE5" s="1313"/>
      <c r="FF5" s="1313"/>
      <c r="FG5" s="1313"/>
      <c r="FH5" s="1313" t="s">
        <v>191</v>
      </c>
      <c r="FI5" s="1313" t="s">
        <v>191</v>
      </c>
      <c r="FJ5" s="1313"/>
      <c r="FK5" s="1313"/>
      <c r="FL5" s="1313"/>
      <c r="FM5" s="1313"/>
      <c r="FN5" s="1313"/>
      <c r="FO5" s="1313"/>
      <c r="FP5" s="1313"/>
      <c r="FQ5" s="1313" t="s">
        <v>191</v>
      </c>
      <c r="FR5" s="1313" t="s">
        <v>191</v>
      </c>
      <c r="FS5" s="1313"/>
      <c r="FT5" s="1313"/>
      <c r="FU5" s="1313"/>
      <c r="FV5" s="1313"/>
      <c r="FW5" s="1313"/>
      <c r="FX5" s="1313"/>
      <c r="FY5" s="1313"/>
      <c r="FZ5" s="1313" t="s">
        <v>191</v>
      </c>
      <c r="GA5" s="1313" t="s">
        <v>191</v>
      </c>
      <c r="GB5" s="1313"/>
      <c r="GC5" s="1313"/>
      <c r="GD5" s="1313"/>
      <c r="GE5" s="1313"/>
      <c r="GF5" s="1313"/>
      <c r="GG5" s="1313"/>
      <c r="GH5" s="1313"/>
      <c r="GI5" s="1313" t="s">
        <v>191</v>
      </c>
      <c r="GJ5" s="1313" t="s">
        <v>191</v>
      </c>
      <c r="GK5" s="1313"/>
      <c r="GL5" s="1313"/>
      <c r="GM5" s="1313"/>
      <c r="GN5" s="1313"/>
      <c r="GO5" s="1313"/>
      <c r="GP5" s="1313"/>
      <c r="GQ5" s="1313"/>
      <c r="GR5" s="1313" t="s">
        <v>191</v>
      </c>
      <c r="GS5" s="1313" t="s">
        <v>191</v>
      </c>
      <c r="GT5" s="1313"/>
      <c r="GU5" s="1313"/>
      <c r="GV5" s="1313"/>
      <c r="GW5" s="1313"/>
      <c r="GX5" s="1313"/>
      <c r="GY5" s="1313"/>
      <c r="GZ5" s="1313"/>
      <c r="HA5" s="1313" t="s">
        <v>191</v>
      </c>
      <c r="HB5" s="1313" t="s">
        <v>191</v>
      </c>
      <c r="HC5" s="1313"/>
      <c r="HD5" s="1313"/>
      <c r="HE5" s="1313"/>
      <c r="HF5" s="1313"/>
      <c r="HG5" s="1313"/>
      <c r="HH5" s="1313"/>
      <c r="HI5" s="1313"/>
      <c r="HJ5" s="1313" t="s">
        <v>191</v>
      </c>
      <c r="HK5" s="1313" t="s">
        <v>191</v>
      </c>
      <c r="HL5" s="1314"/>
      <c r="HM5" s="1314"/>
      <c r="HN5" s="1314"/>
      <c r="HO5" s="1314"/>
      <c r="HP5" s="1315"/>
      <c r="HQ5" s="1314"/>
      <c r="HR5" s="1313"/>
    </row>
    <row r="6" spans="1:226" ht="17.45" customHeight="1" x14ac:dyDescent="0.2">
      <c r="A6" s="1316" t="s">
        <v>447</v>
      </c>
      <c r="B6" s="1317" t="s">
        <v>191</v>
      </c>
      <c r="C6" s="1317" t="s">
        <v>191</v>
      </c>
      <c r="D6" s="1317"/>
      <c r="E6" s="1317"/>
      <c r="F6" s="1317"/>
      <c r="G6" s="1317"/>
      <c r="H6" s="1317"/>
      <c r="I6" s="1317"/>
      <c r="J6" s="1317"/>
      <c r="K6" s="1317" t="s">
        <v>191</v>
      </c>
      <c r="L6" s="1317" t="s">
        <v>191</v>
      </c>
      <c r="M6" s="1317"/>
      <c r="N6" s="1317"/>
      <c r="O6" s="1317"/>
      <c r="P6" s="1317"/>
      <c r="Q6" s="1317"/>
      <c r="R6" s="1317"/>
      <c r="S6" s="1317"/>
      <c r="T6" s="1317" t="s">
        <v>191</v>
      </c>
      <c r="U6" s="1317" t="s">
        <v>191</v>
      </c>
      <c r="V6" s="1317"/>
      <c r="W6" s="1317"/>
      <c r="X6" s="1317"/>
      <c r="Y6" s="1317"/>
      <c r="Z6" s="1317"/>
      <c r="AA6" s="1317"/>
      <c r="AB6" s="1317"/>
      <c r="AC6" s="1317" t="s">
        <v>191</v>
      </c>
      <c r="AD6" s="1317" t="s">
        <v>191</v>
      </c>
      <c r="AE6" s="1317"/>
      <c r="AF6" s="1317"/>
      <c r="AG6" s="1317"/>
      <c r="AH6" s="1317"/>
      <c r="AI6" s="1317"/>
      <c r="AJ6" s="1317"/>
      <c r="AK6" s="1317"/>
      <c r="AL6" s="1317" t="s">
        <v>191</v>
      </c>
      <c r="AM6" s="1317" t="s">
        <v>191</v>
      </c>
      <c r="AN6" s="1317"/>
      <c r="AO6" s="1317"/>
      <c r="AP6" s="1317"/>
      <c r="AQ6" s="1317"/>
      <c r="AR6" s="1317"/>
      <c r="AS6" s="1317"/>
      <c r="AT6" s="1317"/>
      <c r="AU6" s="1317" t="s">
        <v>191</v>
      </c>
      <c r="AV6" s="1317" t="s">
        <v>191</v>
      </c>
      <c r="AW6" s="1317"/>
      <c r="AX6" s="1317"/>
      <c r="AY6" s="1317"/>
      <c r="AZ6" s="1317"/>
      <c r="BA6" s="1317"/>
      <c r="BB6" s="1317"/>
      <c r="BC6" s="1317"/>
      <c r="BD6" s="1317" t="s">
        <v>191</v>
      </c>
      <c r="BE6" s="1317" t="s">
        <v>191</v>
      </c>
      <c r="BF6" s="1317"/>
      <c r="BG6" s="1317"/>
      <c r="BH6" s="1317"/>
      <c r="BI6" s="1317"/>
      <c r="BJ6" s="1317"/>
      <c r="BK6" s="1317"/>
      <c r="BL6" s="1317"/>
      <c r="BM6" s="1317" t="s">
        <v>191</v>
      </c>
      <c r="BN6" s="1317" t="s">
        <v>191</v>
      </c>
      <c r="BO6" s="1317"/>
      <c r="BP6" s="1317"/>
      <c r="BQ6" s="1317"/>
      <c r="BR6" s="1317"/>
      <c r="BS6" s="1317"/>
      <c r="BT6" s="1317"/>
      <c r="BU6" s="1317"/>
      <c r="BV6" s="1317" t="s">
        <v>191</v>
      </c>
      <c r="BW6" s="1317" t="s">
        <v>191</v>
      </c>
      <c r="BX6" s="1317"/>
      <c r="BY6" s="1317"/>
      <c r="BZ6" s="1317"/>
      <c r="CA6" s="1317"/>
      <c r="CB6" s="1317"/>
      <c r="CC6" s="1317"/>
      <c r="CD6" s="1317"/>
      <c r="CE6" s="1317" t="s">
        <v>191</v>
      </c>
      <c r="CF6" s="1317" t="s">
        <v>191</v>
      </c>
      <c r="CG6" s="1317"/>
      <c r="CH6" s="1317"/>
      <c r="CI6" s="1317"/>
      <c r="CJ6" s="1317"/>
      <c r="CK6" s="1317"/>
      <c r="CL6" s="1317"/>
      <c r="CM6" s="1317"/>
      <c r="CN6" s="1317" t="s">
        <v>191</v>
      </c>
      <c r="CO6" s="1317" t="s">
        <v>191</v>
      </c>
      <c r="CP6" s="1317"/>
      <c r="CQ6" s="1317"/>
      <c r="CR6" s="1317"/>
      <c r="CS6" s="1317"/>
      <c r="CT6" s="1317"/>
      <c r="CU6" s="1317"/>
      <c r="CV6" s="1317"/>
      <c r="CW6" s="1317" t="s">
        <v>191</v>
      </c>
      <c r="CX6" s="1317" t="s">
        <v>191</v>
      </c>
      <c r="CY6" s="1317"/>
      <c r="CZ6" s="1317"/>
      <c r="DA6" s="1317"/>
      <c r="DB6" s="1317"/>
      <c r="DC6" s="1317"/>
      <c r="DD6" s="1317"/>
      <c r="DE6" s="1317"/>
      <c r="DF6" s="1317" t="s">
        <v>191</v>
      </c>
      <c r="DG6" s="1317" t="s">
        <v>191</v>
      </c>
      <c r="DH6" s="1317"/>
      <c r="DI6" s="1317"/>
      <c r="DJ6" s="1317"/>
      <c r="DK6" s="1317"/>
      <c r="DL6" s="1317"/>
      <c r="DM6" s="1317"/>
      <c r="DN6" s="1317"/>
      <c r="DO6" s="1317" t="s">
        <v>191</v>
      </c>
      <c r="DP6" s="1317" t="s">
        <v>191</v>
      </c>
      <c r="DQ6" s="1317"/>
      <c r="DR6" s="1317"/>
      <c r="DS6" s="1317"/>
      <c r="DT6" s="1317"/>
      <c r="DU6" s="1317"/>
      <c r="DV6" s="1317"/>
      <c r="DW6" s="1317"/>
      <c r="DX6" s="1317" t="s">
        <v>191</v>
      </c>
      <c r="DY6" s="1317" t="s">
        <v>191</v>
      </c>
      <c r="DZ6" s="1317"/>
      <c r="EA6" s="1317"/>
      <c r="EB6" s="1317"/>
      <c r="EC6" s="1317"/>
      <c r="ED6" s="1317"/>
      <c r="EE6" s="1317"/>
      <c r="EF6" s="1317"/>
      <c r="EG6" s="1317" t="s">
        <v>191</v>
      </c>
      <c r="EH6" s="1317" t="s">
        <v>191</v>
      </c>
      <c r="EI6" s="1317"/>
      <c r="EJ6" s="1317"/>
      <c r="EK6" s="1317"/>
      <c r="EL6" s="1317"/>
      <c r="EM6" s="1317"/>
      <c r="EN6" s="1317"/>
      <c r="EO6" s="1317"/>
      <c r="EP6" s="1317" t="s">
        <v>191</v>
      </c>
      <c r="EQ6" s="1317" t="s">
        <v>191</v>
      </c>
      <c r="ER6" s="1317"/>
      <c r="ES6" s="1317"/>
      <c r="ET6" s="1317"/>
      <c r="EU6" s="1317"/>
      <c r="EV6" s="1317"/>
      <c r="EW6" s="1317"/>
      <c r="EX6" s="1317"/>
      <c r="EY6" s="1317" t="s">
        <v>191</v>
      </c>
      <c r="EZ6" s="1317" t="s">
        <v>191</v>
      </c>
      <c r="FA6" s="1317"/>
      <c r="FB6" s="1317"/>
      <c r="FC6" s="1317"/>
      <c r="FD6" s="1317"/>
      <c r="FE6" s="1317"/>
      <c r="FF6" s="1317"/>
      <c r="FG6" s="1317"/>
      <c r="FH6" s="1317" t="s">
        <v>191</v>
      </c>
      <c r="FI6" s="1317" t="s">
        <v>191</v>
      </c>
      <c r="FJ6" s="1317"/>
      <c r="FK6" s="1317"/>
      <c r="FL6" s="1317"/>
      <c r="FM6" s="1317"/>
      <c r="FN6" s="1317"/>
      <c r="FO6" s="1317"/>
      <c r="FP6" s="1317"/>
      <c r="FQ6" s="1317" t="s">
        <v>191</v>
      </c>
      <c r="FR6" s="1317" t="s">
        <v>191</v>
      </c>
      <c r="FS6" s="1317"/>
      <c r="FT6" s="1317"/>
      <c r="FU6" s="1317"/>
      <c r="FV6" s="1317"/>
      <c r="FW6" s="1317"/>
      <c r="FX6" s="1317"/>
      <c r="FY6" s="1317"/>
      <c r="FZ6" s="1317" t="s">
        <v>191</v>
      </c>
      <c r="GA6" s="1317" t="s">
        <v>191</v>
      </c>
      <c r="GB6" s="1317"/>
      <c r="GC6" s="1317"/>
      <c r="GD6" s="1317"/>
      <c r="GE6" s="1317"/>
      <c r="GF6" s="1317"/>
      <c r="GG6" s="1317"/>
      <c r="GH6" s="1317"/>
      <c r="GI6" s="1317" t="s">
        <v>191</v>
      </c>
      <c r="GJ6" s="1317" t="s">
        <v>191</v>
      </c>
      <c r="GK6" s="1317"/>
      <c r="GL6" s="1317"/>
      <c r="GM6" s="1317"/>
      <c r="GN6" s="1317"/>
      <c r="GO6" s="1317"/>
      <c r="GP6" s="1317"/>
      <c r="GQ6" s="1317"/>
      <c r="GR6" s="1317" t="s">
        <v>191</v>
      </c>
      <c r="GS6" s="1317" t="s">
        <v>191</v>
      </c>
      <c r="GT6" s="1317"/>
      <c r="GU6" s="1317"/>
      <c r="GV6" s="1317"/>
      <c r="GW6" s="1317"/>
      <c r="GX6" s="1317"/>
      <c r="GY6" s="1317"/>
      <c r="GZ6" s="1317"/>
      <c r="HA6" s="1317" t="s">
        <v>191</v>
      </c>
      <c r="HB6" s="1317" t="s">
        <v>191</v>
      </c>
      <c r="HC6" s="1317"/>
      <c r="HD6" s="1317"/>
      <c r="HE6" s="1317"/>
      <c r="HF6" s="1317"/>
      <c r="HG6" s="1317"/>
      <c r="HH6" s="1317"/>
      <c r="HI6" s="1317"/>
      <c r="HJ6" s="1317" t="s">
        <v>191</v>
      </c>
      <c r="HK6" s="1317" t="s">
        <v>191</v>
      </c>
      <c r="HL6" s="1315"/>
      <c r="HM6" s="1315"/>
      <c r="HN6" s="1315"/>
      <c r="HO6" s="1315"/>
      <c r="HP6" s="1315"/>
      <c r="HQ6" s="1315"/>
      <c r="HR6" s="1317"/>
    </row>
    <row r="7" spans="1:226" ht="17.45" customHeight="1" x14ac:dyDescent="0.2">
      <c r="A7" s="1316" t="s">
        <v>448</v>
      </c>
      <c r="B7" s="1315">
        <v>190120.8</v>
      </c>
      <c r="C7" s="1315">
        <v>190120.8</v>
      </c>
      <c r="D7" s="1315">
        <v>190120.8</v>
      </c>
      <c r="E7" s="1315">
        <v>190120.8</v>
      </c>
      <c r="F7" s="1315">
        <v>190120.8</v>
      </c>
      <c r="G7" s="1315">
        <v>190120.8</v>
      </c>
      <c r="H7" s="1315">
        <v>190120.8</v>
      </c>
      <c r="I7" s="1315">
        <v>190120.8</v>
      </c>
      <c r="J7" s="1315">
        <v>190121</v>
      </c>
      <c r="K7" s="1315">
        <v>130700</v>
      </c>
      <c r="L7" s="1315">
        <v>131050</v>
      </c>
      <c r="M7" s="1315">
        <v>135944.09729999999</v>
      </c>
      <c r="N7" s="1315">
        <v>142985.14720000001</v>
      </c>
      <c r="O7" s="1318">
        <v>144261.94</v>
      </c>
      <c r="P7" s="1318">
        <v>146310.92000000001</v>
      </c>
      <c r="Q7" s="1318">
        <v>146559.9</v>
      </c>
      <c r="R7" s="1318">
        <v>146825.20179999998</v>
      </c>
      <c r="S7" s="1315">
        <v>147772.96</v>
      </c>
      <c r="T7" s="1315">
        <v>79967.360000000001</v>
      </c>
      <c r="U7" s="1315">
        <v>79978.240000000005</v>
      </c>
      <c r="V7" s="1315">
        <v>79989.121499999994</v>
      </c>
      <c r="W7" s="1315">
        <v>80000</v>
      </c>
      <c r="X7" s="1315">
        <v>80000</v>
      </c>
      <c r="Y7" s="1315">
        <v>80000</v>
      </c>
      <c r="Z7" s="1315">
        <v>80000</v>
      </c>
      <c r="AA7" s="1315">
        <v>80000</v>
      </c>
      <c r="AB7" s="1315">
        <v>80000</v>
      </c>
      <c r="AC7" s="1315">
        <v>200490</v>
      </c>
      <c r="AD7" s="1315">
        <v>200490</v>
      </c>
      <c r="AE7" s="1315">
        <v>200490</v>
      </c>
      <c r="AF7" s="1315">
        <v>200490</v>
      </c>
      <c r="AG7" s="1315">
        <v>200490</v>
      </c>
      <c r="AH7" s="1315">
        <v>200490</v>
      </c>
      <c r="AI7" s="1315">
        <v>200490</v>
      </c>
      <c r="AJ7" s="1315">
        <v>200490</v>
      </c>
      <c r="AK7" s="1315">
        <v>200490</v>
      </c>
      <c r="AL7" s="1315">
        <v>15070.9</v>
      </c>
      <c r="AM7" s="1315">
        <v>15070.9</v>
      </c>
      <c r="AN7" s="1315">
        <v>15070.9</v>
      </c>
      <c r="AO7" s="1315">
        <v>15070.9</v>
      </c>
      <c r="AP7" s="1315">
        <v>15070.9</v>
      </c>
      <c r="AQ7" s="1315">
        <v>15070.9</v>
      </c>
      <c r="AR7" s="1315">
        <v>15070.9</v>
      </c>
      <c r="AS7" s="1315">
        <v>15070.9</v>
      </c>
      <c r="AT7" s="1315">
        <v>15070</v>
      </c>
      <c r="AU7" s="1315">
        <v>197820.1</v>
      </c>
      <c r="AV7" s="1315">
        <v>211570.1</v>
      </c>
      <c r="AW7" s="1315">
        <v>228620.1</v>
      </c>
      <c r="AX7" s="1315">
        <v>240620.1</v>
      </c>
      <c r="AY7" s="1315">
        <v>240620.1</v>
      </c>
      <c r="AZ7" s="1315">
        <v>252620.1</v>
      </c>
      <c r="BA7" s="1315">
        <v>289120.09999999998</v>
      </c>
      <c r="BB7" s="1315">
        <v>308620.09999999998</v>
      </c>
      <c r="BC7" s="1315">
        <v>342620.1</v>
      </c>
      <c r="BD7" s="1315">
        <v>95000</v>
      </c>
      <c r="BE7" s="1315">
        <v>95000</v>
      </c>
      <c r="BF7" s="1315">
        <v>95000</v>
      </c>
      <c r="BG7" s="1315">
        <v>95000</v>
      </c>
      <c r="BH7" s="1315">
        <v>95000</v>
      </c>
      <c r="BI7" s="1315">
        <v>95000</v>
      </c>
      <c r="BJ7" s="1315">
        <v>95000</v>
      </c>
      <c r="BK7" s="1315">
        <v>95000</v>
      </c>
      <c r="BL7" s="1315">
        <v>95000</v>
      </c>
      <c r="BM7" s="1315">
        <v>18028.650000000001</v>
      </c>
      <c r="BN7" s="1315">
        <v>18028.650000000001</v>
      </c>
      <c r="BO7" s="1315">
        <v>26159.2176</v>
      </c>
      <c r="BP7" s="1315">
        <v>26159.2176</v>
      </c>
      <c r="BQ7" s="1315">
        <v>31262.09</v>
      </c>
      <c r="BR7" s="1315">
        <v>31262.09</v>
      </c>
      <c r="BS7" s="1315">
        <v>31262.09</v>
      </c>
      <c r="BT7" s="1315">
        <v>31262.09</v>
      </c>
      <c r="BU7" s="1315">
        <v>66555.210000000006</v>
      </c>
      <c r="BV7" s="1315">
        <v>160000</v>
      </c>
      <c r="BW7" s="1315">
        <v>175000</v>
      </c>
      <c r="BX7" s="1315">
        <v>175000</v>
      </c>
      <c r="BY7" s="1315">
        <v>175000</v>
      </c>
      <c r="BZ7" s="1315">
        <v>175000</v>
      </c>
      <c r="CA7" s="1315">
        <v>185000</v>
      </c>
      <c r="CB7" s="1315">
        <v>185000</v>
      </c>
      <c r="CC7" s="1315">
        <v>185000</v>
      </c>
      <c r="CD7" s="1315">
        <v>185000</v>
      </c>
      <c r="CE7" s="1315">
        <v>145200</v>
      </c>
      <c r="CF7" s="1315">
        <v>145200</v>
      </c>
      <c r="CG7" s="1315">
        <v>145200</v>
      </c>
      <c r="CH7" s="1315">
        <v>150745.02660000001</v>
      </c>
      <c r="CI7" s="1315">
        <v>173782.05</v>
      </c>
      <c r="CJ7" s="1315">
        <v>184282.06</v>
      </c>
      <c r="CK7" s="1315">
        <v>193582.06</v>
      </c>
      <c r="CL7" s="1315">
        <v>196582.10089999999</v>
      </c>
      <c r="CM7" s="1315">
        <v>214582.1</v>
      </c>
      <c r="CN7" s="1315">
        <v>199488.01</v>
      </c>
      <c r="CO7" s="1315">
        <v>199488.01</v>
      </c>
      <c r="CP7" s="1315">
        <v>199528.8138</v>
      </c>
      <c r="CQ7" s="1315">
        <v>199847.52830000001</v>
      </c>
      <c r="CR7" s="1315">
        <v>201174</v>
      </c>
      <c r="CS7" s="1315">
        <v>201738.12</v>
      </c>
      <c r="CT7" s="1315">
        <v>201879.84</v>
      </c>
      <c r="CU7" s="1315">
        <v>202094.39660000001</v>
      </c>
      <c r="CV7" s="1315">
        <v>211261.92</v>
      </c>
      <c r="CW7" s="1315">
        <v>142925.57</v>
      </c>
      <c r="CX7" s="1315">
        <v>143171.70000000001</v>
      </c>
      <c r="CY7" s="1315">
        <v>143231.93479999999</v>
      </c>
      <c r="CZ7" s="1315">
        <v>143534.71100000001</v>
      </c>
      <c r="DA7" s="1315">
        <v>143549.87</v>
      </c>
      <c r="DB7" s="1315">
        <v>143578.45000000001</v>
      </c>
      <c r="DC7" s="1315">
        <v>143586.26</v>
      </c>
      <c r="DD7" s="1315">
        <v>143597.42000000001</v>
      </c>
      <c r="DE7" s="1315">
        <v>143730.60999999999</v>
      </c>
      <c r="DF7" s="1315">
        <v>47500</v>
      </c>
      <c r="DG7" s="1315">
        <v>47500</v>
      </c>
      <c r="DH7" s="1315">
        <v>62500</v>
      </c>
      <c r="DI7" s="1315">
        <v>62500</v>
      </c>
      <c r="DJ7" s="1315">
        <v>62500</v>
      </c>
      <c r="DK7" s="1315">
        <v>62500</v>
      </c>
      <c r="DL7" s="1315">
        <v>63500</v>
      </c>
      <c r="DM7" s="1315">
        <v>66346.153900000005</v>
      </c>
      <c r="DN7" s="1315">
        <v>66346.153900000005</v>
      </c>
      <c r="DO7" s="1315">
        <v>51029.02</v>
      </c>
      <c r="DP7" s="1315">
        <v>51029.02</v>
      </c>
      <c r="DQ7" s="1315">
        <v>51029.024899999997</v>
      </c>
      <c r="DR7" s="1315">
        <v>51029.024899999997</v>
      </c>
      <c r="DS7" s="1315">
        <v>51029.02</v>
      </c>
      <c r="DT7" s="1315">
        <v>51029.02</v>
      </c>
      <c r="DU7" s="1315">
        <v>51029.02</v>
      </c>
      <c r="DV7" s="1315">
        <v>51029.02</v>
      </c>
      <c r="DW7" s="1315">
        <v>51029</v>
      </c>
      <c r="DX7" s="1315">
        <v>10000</v>
      </c>
      <c r="DY7" s="1315">
        <v>10000</v>
      </c>
      <c r="DZ7" s="1315">
        <v>10000</v>
      </c>
      <c r="EA7" s="1315">
        <v>10000</v>
      </c>
      <c r="EB7" s="1315">
        <v>10000</v>
      </c>
      <c r="EC7" s="1315">
        <v>10000</v>
      </c>
      <c r="ED7" s="1315">
        <v>10000</v>
      </c>
      <c r="EE7" s="1315">
        <v>10000</v>
      </c>
      <c r="EF7" s="1315">
        <v>632499.77</v>
      </c>
      <c r="EG7" s="1315">
        <v>194469.12</v>
      </c>
      <c r="EH7" s="1315">
        <v>191881.29</v>
      </c>
      <c r="EI7" s="1315">
        <v>191881.2856</v>
      </c>
      <c r="EJ7" s="1315">
        <v>191881.2856</v>
      </c>
      <c r="EK7" s="1315">
        <v>191881.29</v>
      </c>
      <c r="EL7" s="1315">
        <v>191881.29</v>
      </c>
      <c r="EM7" s="1315">
        <v>191881.29</v>
      </c>
      <c r="EN7" s="1315">
        <v>191881.29</v>
      </c>
      <c r="EO7" s="1315">
        <v>191881.29</v>
      </c>
      <c r="EP7" s="1315">
        <v>201288.43</v>
      </c>
      <c r="EQ7" s="1315">
        <v>201288.43</v>
      </c>
      <c r="ER7" s="1318">
        <v>201288.43</v>
      </c>
      <c r="ES7" s="1318">
        <v>201288.43</v>
      </c>
      <c r="ET7" s="1318">
        <v>201288.43</v>
      </c>
      <c r="EU7" s="1318">
        <v>201288.43</v>
      </c>
      <c r="EV7" s="1318">
        <v>201288.43</v>
      </c>
      <c r="EW7" s="1318">
        <v>201288.43</v>
      </c>
      <c r="EX7" s="1315">
        <v>201288</v>
      </c>
      <c r="EY7" s="1315">
        <v>34037.57</v>
      </c>
      <c r="EZ7" s="1315">
        <v>37406.19</v>
      </c>
      <c r="FA7" s="1315">
        <v>37406.186699999998</v>
      </c>
      <c r="FB7" s="1315">
        <v>37406.186699999998</v>
      </c>
      <c r="FC7" s="1315">
        <v>37406.19</v>
      </c>
      <c r="FD7" s="1315">
        <v>37406.19</v>
      </c>
      <c r="FE7" s="1315">
        <v>37406.19</v>
      </c>
      <c r="FF7" s="1315">
        <v>37406.19</v>
      </c>
      <c r="FG7" s="1315">
        <v>37406.19</v>
      </c>
      <c r="FH7" s="1315">
        <v>119632.35</v>
      </c>
      <c r="FI7" s="1315">
        <v>119632.35</v>
      </c>
      <c r="FJ7" s="1315">
        <v>119632.35</v>
      </c>
      <c r="FK7" s="1315">
        <v>119632.35</v>
      </c>
      <c r="FL7" s="1315">
        <v>119632.25</v>
      </c>
      <c r="FM7" s="1315">
        <v>119632.25</v>
      </c>
      <c r="FN7" s="1315">
        <v>119632.25</v>
      </c>
      <c r="FO7" s="1315">
        <v>119632.25</v>
      </c>
      <c r="FP7" s="1315">
        <v>119632</v>
      </c>
      <c r="FQ7" s="1315">
        <v>23200</v>
      </c>
      <c r="FR7" s="1315">
        <v>23200</v>
      </c>
      <c r="FS7" s="1315">
        <v>23200</v>
      </c>
      <c r="FT7" s="1315">
        <v>23200</v>
      </c>
      <c r="FU7" s="1315">
        <v>23200</v>
      </c>
      <c r="FV7" s="1315">
        <v>23200</v>
      </c>
      <c r="FW7" s="1315">
        <v>23200</v>
      </c>
      <c r="FX7" s="1315">
        <v>23200</v>
      </c>
      <c r="FY7" s="1315">
        <v>23200</v>
      </c>
      <c r="FZ7" s="1315">
        <v>100000</v>
      </c>
      <c r="GA7" s="1315">
        <v>100000</v>
      </c>
      <c r="GB7" s="1315">
        <v>100000</v>
      </c>
      <c r="GC7" s="1315">
        <v>100000</v>
      </c>
      <c r="GD7" s="1315">
        <v>100000</v>
      </c>
      <c r="GE7" s="1315">
        <v>100000</v>
      </c>
      <c r="GF7" s="1315">
        <v>100002.63</v>
      </c>
      <c r="GG7" s="1315">
        <v>100007.09080000001</v>
      </c>
      <c r="GH7" s="1315">
        <v>100037</v>
      </c>
      <c r="GI7" s="1315">
        <v>17500</v>
      </c>
      <c r="GJ7" s="1315">
        <v>17500.09</v>
      </c>
      <c r="GK7" s="1315">
        <v>17504.872500000001</v>
      </c>
      <c r="GL7" s="1315">
        <v>17507.522499999999</v>
      </c>
      <c r="GM7" s="1315">
        <v>17509.439999999999</v>
      </c>
      <c r="GN7" s="1315">
        <v>17530.599999999999</v>
      </c>
      <c r="GO7" s="1315">
        <v>17572.79</v>
      </c>
      <c r="GP7" s="1315">
        <v>17638.9663</v>
      </c>
      <c r="GQ7" s="1315">
        <v>17765.349999999999</v>
      </c>
      <c r="GR7" s="1315">
        <v>25000</v>
      </c>
      <c r="GS7" s="1315">
        <v>25000</v>
      </c>
      <c r="GT7" s="1315">
        <v>25000</v>
      </c>
      <c r="GU7" s="1315">
        <v>25896.4143</v>
      </c>
      <c r="GV7" s="1315">
        <v>25896.41</v>
      </c>
      <c r="GW7" s="1315">
        <v>25896.41</v>
      </c>
      <c r="GX7" s="1315">
        <v>25896.41</v>
      </c>
      <c r="GY7" s="1315">
        <v>25896.41</v>
      </c>
      <c r="GZ7" s="1315">
        <v>25896.41</v>
      </c>
      <c r="HA7" s="1315">
        <v>195350</v>
      </c>
      <c r="HB7" s="1315">
        <v>195350</v>
      </c>
      <c r="HC7" s="1315">
        <v>195350</v>
      </c>
      <c r="HD7" s="1315">
        <v>195350</v>
      </c>
      <c r="HE7" s="1315">
        <v>195350</v>
      </c>
      <c r="HF7" s="1315">
        <v>195350</v>
      </c>
      <c r="HG7" s="1315">
        <v>195350</v>
      </c>
      <c r="HH7" s="1315">
        <v>195350</v>
      </c>
      <c r="HI7" s="1315">
        <v>195350</v>
      </c>
      <c r="HJ7" s="1315">
        <v>2593817.8800000004</v>
      </c>
      <c r="HK7" s="1315">
        <v>2623955.77</v>
      </c>
      <c r="HL7" s="1315">
        <v>2669147.1347000003</v>
      </c>
      <c r="HM7" s="1315">
        <v>2695264.6447000001</v>
      </c>
      <c r="HN7" s="1315">
        <v>2726024.7800000003</v>
      </c>
      <c r="HO7" s="1315">
        <v>2761187.6300000004</v>
      </c>
      <c r="HP7" s="1315">
        <v>2808430.9600000004</v>
      </c>
      <c r="HQ7" s="1315">
        <v>2834338.8103</v>
      </c>
      <c r="HR7" s="1315">
        <v>3554535.0639000004</v>
      </c>
    </row>
    <row r="8" spans="1:226" ht="17.45" customHeight="1" x14ac:dyDescent="0.2">
      <c r="A8" s="1316" t="s">
        <v>449</v>
      </c>
      <c r="B8" s="1315"/>
      <c r="C8" s="1315"/>
      <c r="D8" s="1315"/>
      <c r="E8" s="1315"/>
      <c r="F8" s="1315"/>
      <c r="G8" s="1315"/>
      <c r="H8" s="1315"/>
      <c r="I8" s="1315"/>
      <c r="J8" s="1315"/>
      <c r="K8" s="1315"/>
      <c r="L8" s="1315"/>
      <c r="M8" s="1315"/>
      <c r="N8" s="1315"/>
      <c r="O8" s="1319"/>
      <c r="P8" s="1319"/>
      <c r="Q8" s="1319"/>
      <c r="R8" s="1319"/>
      <c r="S8" s="1315"/>
      <c r="T8" s="1315"/>
      <c r="U8" s="1315"/>
      <c r="V8" s="1315"/>
      <c r="W8" s="1315"/>
      <c r="X8" s="1315"/>
      <c r="Y8" s="1315"/>
      <c r="Z8" s="1315"/>
      <c r="AA8" s="1315"/>
      <c r="AB8" s="1320"/>
      <c r="AC8" s="1315"/>
      <c r="AD8" s="1315"/>
      <c r="AE8" s="1315"/>
      <c r="AF8" s="1315"/>
      <c r="AG8" s="1315"/>
      <c r="AH8" s="1315"/>
      <c r="AI8" s="1315"/>
      <c r="AJ8" s="1315"/>
      <c r="AK8" s="1315"/>
      <c r="AL8" s="1315"/>
      <c r="AM8" s="1315"/>
      <c r="AN8" s="1315"/>
      <c r="AO8" s="1315"/>
      <c r="AP8" s="1315"/>
      <c r="AQ8" s="1315"/>
      <c r="AR8" s="1315"/>
      <c r="AS8" s="1315"/>
      <c r="AT8" s="1315"/>
      <c r="AU8" s="1315"/>
      <c r="AV8" s="1315"/>
      <c r="AW8" s="1315"/>
      <c r="AX8" s="1315"/>
      <c r="AY8" s="1315"/>
      <c r="AZ8" s="1315"/>
      <c r="BA8" s="1315"/>
      <c r="BB8" s="1315"/>
      <c r="BC8" s="1315"/>
      <c r="BD8" s="1315"/>
      <c r="BE8" s="1315"/>
      <c r="BF8" s="1315"/>
      <c r="BG8" s="1315"/>
      <c r="BH8" s="1315"/>
      <c r="BI8" s="1315"/>
      <c r="BJ8" s="1315"/>
      <c r="BK8" s="1315"/>
      <c r="BL8" s="1315"/>
      <c r="BM8" s="1315"/>
      <c r="BN8" s="1315"/>
      <c r="BO8" s="1315"/>
      <c r="BP8" s="1315"/>
      <c r="BQ8" s="1315"/>
      <c r="BR8" s="1315"/>
      <c r="BS8" s="1315"/>
      <c r="BT8" s="1315"/>
      <c r="BU8" s="1315"/>
      <c r="BV8" s="1315"/>
      <c r="BW8" s="1315"/>
      <c r="BX8" s="1315"/>
      <c r="BY8" s="1315"/>
      <c r="BZ8" s="1315"/>
      <c r="CA8" s="1315"/>
      <c r="CB8" s="1315"/>
      <c r="CC8" s="1315"/>
      <c r="CD8" s="1315"/>
      <c r="CE8" s="1315"/>
      <c r="CF8" s="1315"/>
      <c r="CG8" s="1315"/>
      <c r="CH8" s="1315"/>
      <c r="CI8" s="1315"/>
      <c r="CJ8" s="1315"/>
      <c r="CK8" s="1315"/>
      <c r="CL8" s="1315"/>
      <c r="CM8" s="1315"/>
      <c r="CN8" s="1315"/>
      <c r="CO8" s="1315"/>
      <c r="CP8" s="1315"/>
      <c r="CQ8" s="1315"/>
      <c r="CR8" s="1315"/>
      <c r="CS8" s="1315"/>
      <c r="CT8" s="1315"/>
      <c r="CU8" s="1315"/>
      <c r="CV8" s="1315"/>
      <c r="CW8" s="1315"/>
      <c r="CX8" s="1315"/>
      <c r="CY8" s="1315"/>
      <c r="CZ8" s="1315"/>
      <c r="DA8" s="1315"/>
      <c r="DB8" s="1315"/>
      <c r="DC8" s="1315"/>
      <c r="DD8" s="1315"/>
      <c r="DE8" s="1315"/>
      <c r="DF8" s="1315"/>
      <c r="DG8" s="1315"/>
      <c r="DH8" s="1315"/>
      <c r="DI8" s="1315"/>
      <c r="DJ8" s="1315"/>
      <c r="DK8" s="1315"/>
      <c r="DL8" s="1315"/>
      <c r="DM8" s="1315"/>
      <c r="DN8" s="1315"/>
      <c r="DO8" s="1315"/>
      <c r="DP8" s="1315"/>
      <c r="DQ8" s="1315"/>
      <c r="DR8" s="1315"/>
      <c r="DS8" s="1315"/>
      <c r="DT8" s="1315"/>
      <c r="DU8" s="1315"/>
      <c r="DV8" s="1315"/>
      <c r="DW8" s="1315"/>
      <c r="DX8" s="1315"/>
      <c r="DY8" s="1315"/>
      <c r="DZ8" s="1315"/>
      <c r="EA8" s="1315"/>
      <c r="EB8" s="1315"/>
      <c r="EC8" s="1315"/>
      <c r="ED8" s="1315"/>
      <c r="EE8" s="1315"/>
      <c r="EF8" s="1315"/>
      <c r="EG8" s="1315"/>
      <c r="EH8" s="1315"/>
      <c r="EI8" s="1315"/>
      <c r="EJ8" s="1315"/>
      <c r="EK8" s="1315"/>
      <c r="EL8" s="1315"/>
      <c r="EM8" s="1315"/>
      <c r="EN8" s="1315"/>
      <c r="EO8" s="1315"/>
      <c r="EP8" s="1315"/>
      <c r="EQ8" s="1315"/>
      <c r="ER8" s="1319"/>
      <c r="ES8" s="1319"/>
      <c r="ET8" s="1319"/>
      <c r="EU8" s="1319"/>
      <c r="EV8" s="1319"/>
      <c r="EW8" s="1319"/>
      <c r="EX8" s="1320"/>
      <c r="EY8" s="1315"/>
      <c r="EZ8" s="1315"/>
      <c r="FA8" s="1315"/>
      <c r="FB8" s="1315"/>
      <c r="FC8" s="1315"/>
      <c r="FD8" s="1315"/>
      <c r="FE8" s="1315"/>
      <c r="FF8" s="1315"/>
      <c r="FG8" s="1315"/>
      <c r="FH8" s="1315"/>
      <c r="FI8" s="1315"/>
      <c r="FJ8" s="1315"/>
      <c r="FK8" s="1315"/>
      <c r="FL8" s="1315"/>
      <c r="FM8" s="1315"/>
      <c r="FN8" s="1315"/>
      <c r="FO8" s="1315"/>
      <c r="FP8" s="1315"/>
      <c r="FQ8" s="1315"/>
      <c r="FR8" s="1315"/>
      <c r="FS8" s="1315"/>
      <c r="FT8" s="1315"/>
      <c r="FU8" s="1315"/>
      <c r="FV8" s="1315"/>
      <c r="FW8" s="1315"/>
      <c r="FX8" s="1315"/>
      <c r="FY8" s="1315"/>
      <c r="FZ8" s="1315"/>
      <c r="GA8" s="1315"/>
      <c r="GB8" s="1315"/>
      <c r="GC8" s="1315"/>
      <c r="GD8" s="1315"/>
      <c r="GE8" s="1315"/>
      <c r="GF8" s="1315"/>
      <c r="GG8" s="1315"/>
      <c r="GH8" s="1315"/>
      <c r="GI8" s="1315"/>
      <c r="GJ8" s="1315"/>
      <c r="GK8" s="1315"/>
      <c r="GL8" s="1315"/>
      <c r="GM8" s="1315"/>
      <c r="GN8" s="1315"/>
      <c r="GO8" s="1315"/>
      <c r="GP8" s="1315"/>
      <c r="GQ8" s="1315"/>
      <c r="GR8" s="1315"/>
      <c r="GS8" s="1315"/>
      <c r="GT8" s="1315"/>
      <c r="GU8" s="1315"/>
      <c r="GV8" s="1315"/>
      <c r="GW8" s="1315"/>
      <c r="GX8" s="1315"/>
      <c r="GY8" s="1315"/>
      <c r="GZ8" s="1315"/>
      <c r="HA8" s="1315"/>
      <c r="HB8" s="1315"/>
      <c r="HC8" s="1315"/>
      <c r="HD8" s="1315"/>
      <c r="HE8" s="1315"/>
      <c r="HF8" s="1315"/>
      <c r="HG8" s="1315"/>
      <c r="HH8" s="1315"/>
      <c r="HI8" s="1315"/>
      <c r="HJ8" s="1315">
        <v>0</v>
      </c>
      <c r="HK8" s="1315">
        <v>0</v>
      </c>
      <c r="HL8" s="1315">
        <v>0</v>
      </c>
      <c r="HM8" s="1315">
        <v>0</v>
      </c>
      <c r="HN8" s="1315">
        <v>0</v>
      </c>
      <c r="HO8" s="1315">
        <v>0</v>
      </c>
      <c r="HP8" s="1315"/>
      <c r="HQ8" s="1315"/>
      <c r="HR8" s="1315">
        <v>0</v>
      </c>
    </row>
    <row r="9" spans="1:226" ht="17.45" customHeight="1" x14ac:dyDescent="0.2">
      <c r="A9" s="1316" t="s">
        <v>450</v>
      </c>
      <c r="B9" s="1315"/>
      <c r="C9" s="1315"/>
      <c r="D9" s="1315">
        <v>0</v>
      </c>
      <c r="E9" s="1315">
        <v>0</v>
      </c>
      <c r="F9" s="1315">
        <v>0</v>
      </c>
      <c r="G9" s="1315">
        <v>0</v>
      </c>
      <c r="H9" s="1315">
        <v>0</v>
      </c>
      <c r="I9" s="1315">
        <v>0</v>
      </c>
      <c r="J9" s="1315">
        <v>0</v>
      </c>
      <c r="K9" s="1315"/>
      <c r="L9" s="1315"/>
      <c r="M9" s="1315">
        <v>0</v>
      </c>
      <c r="N9" s="1315">
        <v>0</v>
      </c>
      <c r="O9" s="1318">
        <v>0</v>
      </c>
      <c r="P9" s="1318">
        <v>0</v>
      </c>
      <c r="Q9" s="1318">
        <v>0</v>
      </c>
      <c r="R9" s="1318">
        <v>0</v>
      </c>
      <c r="S9" s="1315">
        <v>0</v>
      </c>
      <c r="T9" s="1315"/>
      <c r="U9" s="1315"/>
      <c r="V9" s="1315">
        <v>0</v>
      </c>
      <c r="W9" s="1315">
        <v>0</v>
      </c>
      <c r="X9" s="1315">
        <v>0</v>
      </c>
      <c r="Y9" s="1315">
        <v>0</v>
      </c>
      <c r="Z9" s="1315">
        <v>0</v>
      </c>
      <c r="AA9" s="1315">
        <v>0</v>
      </c>
      <c r="AB9" s="1315">
        <v>0</v>
      </c>
      <c r="AC9" s="1315"/>
      <c r="AD9" s="1315"/>
      <c r="AE9" s="1315">
        <v>0</v>
      </c>
      <c r="AF9" s="1315">
        <v>0</v>
      </c>
      <c r="AG9" s="1315">
        <v>0</v>
      </c>
      <c r="AH9" s="1315">
        <v>0</v>
      </c>
      <c r="AI9" s="1315">
        <v>0</v>
      </c>
      <c r="AJ9" s="1315">
        <v>0</v>
      </c>
      <c r="AK9" s="1315">
        <v>0</v>
      </c>
      <c r="AL9" s="1315"/>
      <c r="AM9" s="1315"/>
      <c r="AN9" s="1315">
        <v>0</v>
      </c>
      <c r="AO9" s="1315">
        <v>0</v>
      </c>
      <c r="AP9" s="1315">
        <v>0</v>
      </c>
      <c r="AQ9" s="1315">
        <v>0</v>
      </c>
      <c r="AR9" s="1315">
        <v>0</v>
      </c>
      <c r="AS9" s="1315">
        <v>0</v>
      </c>
      <c r="AT9" s="1315">
        <v>0</v>
      </c>
      <c r="AU9" s="1315"/>
      <c r="AV9" s="1315"/>
      <c r="AW9" s="1315">
        <v>0</v>
      </c>
      <c r="AX9" s="1315">
        <v>0</v>
      </c>
      <c r="AY9" s="1315">
        <v>0</v>
      </c>
      <c r="AZ9" s="1315">
        <v>0</v>
      </c>
      <c r="BA9" s="1315">
        <v>0</v>
      </c>
      <c r="BB9" s="1315">
        <v>0</v>
      </c>
      <c r="BC9" s="1315">
        <v>0</v>
      </c>
      <c r="BD9" s="1315"/>
      <c r="BE9" s="1315"/>
      <c r="BF9" s="1315">
        <v>0</v>
      </c>
      <c r="BG9" s="1315">
        <v>0</v>
      </c>
      <c r="BH9" s="1315">
        <v>0</v>
      </c>
      <c r="BI9" s="1315">
        <v>0</v>
      </c>
      <c r="BJ9" s="1315">
        <v>0</v>
      </c>
      <c r="BK9" s="1315">
        <v>0</v>
      </c>
      <c r="BL9" s="1315">
        <v>0</v>
      </c>
      <c r="BM9" s="1315"/>
      <c r="BN9" s="1315"/>
      <c r="BO9" s="1315">
        <v>0</v>
      </c>
      <c r="BP9" s="1315">
        <v>0</v>
      </c>
      <c r="BQ9" s="1315">
        <v>0</v>
      </c>
      <c r="BR9" s="1315">
        <v>0</v>
      </c>
      <c r="BS9" s="1315">
        <v>0</v>
      </c>
      <c r="BT9" s="1315">
        <v>0</v>
      </c>
      <c r="BU9" s="1315">
        <v>0</v>
      </c>
      <c r="BV9" s="1315"/>
      <c r="BW9" s="1315"/>
      <c r="BX9" s="1315">
        <v>0</v>
      </c>
      <c r="BY9" s="1315">
        <v>0</v>
      </c>
      <c r="BZ9" s="1315">
        <v>0</v>
      </c>
      <c r="CA9" s="1315">
        <v>0</v>
      </c>
      <c r="CB9" s="1315">
        <v>0</v>
      </c>
      <c r="CC9" s="1315">
        <v>0</v>
      </c>
      <c r="CD9" s="1315">
        <v>0</v>
      </c>
      <c r="CE9" s="1315"/>
      <c r="CF9" s="1315"/>
      <c r="CG9" s="1315">
        <v>0</v>
      </c>
      <c r="CH9" s="1315">
        <v>0</v>
      </c>
      <c r="CI9" s="1315">
        <v>0</v>
      </c>
      <c r="CJ9" s="1315">
        <v>0</v>
      </c>
      <c r="CK9" s="1315">
        <v>0</v>
      </c>
      <c r="CL9" s="1315">
        <v>0</v>
      </c>
      <c r="CM9" s="1315">
        <v>0</v>
      </c>
      <c r="CN9" s="1315"/>
      <c r="CO9" s="1315"/>
      <c r="CP9" s="1315">
        <v>0</v>
      </c>
      <c r="CQ9" s="1315">
        <v>0</v>
      </c>
      <c r="CR9" s="1315">
        <v>88.74</v>
      </c>
      <c r="CS9" s="1315">
        <v>39.29</v>
      </c>
      <c r="CT9" s="1315">
        <v>559.17999999999995</v>
      </c>
      <c r="CU9" s="1315">
        <v>197.10633000000001</v>
      </c>
      <c r="CV9" s="1315">
        <v>331.83</v>
      </c>
      <c r="CW9" s="1315">
        <v>9.84</v>
      </c>
      <c r="CX9" s="1315">
        <v>116.58</v>
      </c>
      <c r="CY9" s="1315">
        <v>7.8000100000000003</v>
      </c>
      <c r="CZ9" s="1315">
        <v>0</v>
      </c>
      <c r="DA9" s="1315">
        <v>0</v>
      </c>
      <c r="DB9" s="1315">
        <v>0</v>
      </c>
      <c r="DC9" s="1315">
        <v>0</v>
      </c>
      <c r="DD9" s="1315">
        <v>55.424999999999997</v>
      </c>
      <c r="DE9" s="1315">
        <v>0</v>
      </c>
      <c r="DF9" s="1315"/>
      <c r="DG9" s="1315"/>
      <c r="DH9" s="1315">
        <v>0</v>
      </c>
      <c r="DI9" s="1315">
        <v>0</v>
      </c>
      <c r="DJ9" s="1315">
        <v>0</v>
      </c>
      <c r="DK9" s="1315">
        <v>0</v>
      </c>
      <c r="DL9" s="1315">
        <v>0</v>
      </c>
      <c r="DM9" s="1315">
        <v>0</v>
      </c>
      <c r="DN9" s="1315">
        <v>0</v>
      </c>
      <c r="DO9" s="1315"/>
      <c r="DP9" s="1315"/>
      <c r="DQ9" s="1315">
        <v>0</v>
      </c>
      <c r="DR9" s="1315">
        <v>0</v>
      </c>
      <c r="DS9" s="1315"/>
      <c r="DT9" s="1315"/>
      <c r="DU9" s="1315">
        <v>0</v>
      </c>
      <c r="DV9" s="1315">
        <v>0</v>
      </c>
      <c r="DW9" s="1315">
        <v>0</v>
      </c>
      <c r="DX9" s="1315"/>
      <c r="DY9" s="1315"/>
      <c r="DZ9" s="1315"/>
      <c r="EA9" s="1315"/>
      <c r="EB9" s="1315">
        <v>0</v>
      </c>
      <c r="EC9" s="1315">
        <v>0</v>
      </c>
      <c r="ED9" s="1315">
        <v>0</v>
      </c>
      <c r="EE9" s="1315">
        <v>0</v>
      </c>
      <c r="EF9" s="1315">
        <v>0</v>
      </c>
      <c r="EG9" s="1315"/>
      <c r="EH9" s="1315"/>
      <c r="EI9" s="1315">
        <v>0</v>
      </c>
      <c r="EJ9" s="1315">
        <v>0</v>
      </c>
      <c r="EK9" s="1315">
        <v>0</v>
      </c>
      <c r="EL9" s="1315">
        <v>0</v>
      </c>
      <c r="EM9" s="1315">
        <v>0</v>
      </c>
      <c r="EN9" s="1315">
        <v>0</v>
      </c>
      <c r="EO9" s="1315">
        <v>0</v>
      </c>
      <c r="EP9" s="1315"/>
      <c r="EQ9" s="1315"/>
      <c r="ER9" s="1318">
        <v>0</v>
      </c>
      <c r="ES9" s="1318">
        <v>0</v>
      </c>
      <c r="ET9" s="1318">
        <v>0</v>
      </c>
      <c r="EU9" s="1318">
        <v>0</v>
      </c>
      <c r="EV9" s="1318">
        <v>0</v>
      </c>
      <c r="EW9" s="1318">
        <v>0</v>
      </c>
      <c r="EX9" s="1320">
        <v>0</v>
      </c>
      <c r="EY9" s="1315"/>
      <c r="EZ9" s="1315"/>
      <c r="FA9" s="1315">
        <v>0</v>
      </c>
      <c r="FB9" s="1315">
        <v>0</v>
      </c>
      <c r="FC9" s="1315">
        <v>0</v>
      </c>
      <c r="FD9" s="1315">
        <v>0</v>
      </c>
      <c r="FE9" s="1315">
        <v>0</v>
      </c>
      <c r="FF9" s="1315">
        <v>0</v>
      </c>
      <c r="FG9" s="1315">
        <v>0</v>
      </c>
      <c r="FH9" s="1315"/>
      <c r="FI9" s="1315"/>
      <c r="FJ9" s="1315">
        <v>0</v>
      </c>
      <c r="FK9" s="1315">
        <v>0</v>
      </c>
      <c r="FL9" s="1315"/>
      <c r="FM9" s="1315"/>
      <c r="FN9" s="1315">
        <v>0</v>
      </c>
      <c r="FO9" s="1315">
        <v>0</v>
      </c>
      <c r="FP9" s="1315">
        <v>0</v>
      </c>
      <c r="FQ9" s="1315"/>
      <c r="FR9" s="1315"/>
      <c r="FS9" s="1315"/>
      <c r="FT9" s="1315"/>
      <c r="FU9" s="1315"/>
      <c r="FV9" s="1315">
        <v>0</v>
      </c>
      <c r="FW9" s="1315">
        <v>0</v>
      </c>
      <c r="FX9" s="1315">
        <v>0</v>
      </c>
      <c r="FY9" s="1315">
        <v>0</v>
      </c>
      <c r="FZ9" s="1315"/>
      <c r="GA9" s="1315"/>
      <c r="GB9" s="1315">
        <v>0</v>
      </c>
      <c r="GC9" s="1315">
        <v>0</v>
      </c>
      <c r="GD9" s="1315">
        <v>0</v>
      </c>
      <c r="GE9" s="1315">
        <v>0</v>
      </c>
      <c r="GF9" s="1315">
        <v>0</v>
      </c>
      <c r="GG9" s="1315">
        <v>0</v>
      </c>
      <c r="GH9" s="1315">
        <v>0</v>
      </c>
      <c r="GI9" s="1315"/>
      <c r="GJ9" s="1315"/>
      <c r="GK9" s="1315">
        <v>0</v>
      </c>
      <c r="GL9" s="1315">
        <v>0</v>
      </c>
      <c r="GM9" s="1315">
        <v>0</v>
      </c>
      <c r="GN9" s="1315">
        <v>0</v>
      </c>
      <c r="GO9" s="1315">
        <v>0</v>
      </c>
      <c r="GP9" s="1315">
        <v>0</v>
      </c>
      <c r="GQ9" s="1315">
        <v>0</v>
      </c>
      <c r="GR9" s="1315"/>
      <c r="GS9" s="1315"/>
      <c r="GT9" s="1315">
        <v>0</v>
      </c>
      <c r="GU9" s="1315">
        <v>0</v>
      </c>
      <c r="GV9" s="1315">
        <v>0</v>
      </c>
      <c r="GW9" s="1315">
        <v>0</v>
      </c>
      <c r="GX9" s="1315">
        <v>0</v>
      </c>
      <c r="GY9" s="1315">
        <v>0</v>
      </c>
      <c r="GZ9" s="1315">
        <v>0</v>
      </c>
      <c r="HA9" s="1315"/>
      <c r="HB9" s="1315"/>
      <c r="HC9" s="1315">
        <v>0</v>
      </c>
      <c r="HD9" s="1315">
        <v>0</v>
      </c>
      <c r="HE9" s="1315">
        <v>0</v>
      </c>
      <c r="HF9" s="1315">
        <v>0</v>
      </c>
      <c r="HG9" s="1315">
        <v>0</v>
      </c>
      <c r="HH9" s="1315">
        <v>0</v>
      </c>
      <c r="HI9" s="1315">
        <v>0</v>
      </c>
      <c r="HJ9" s="1315">
        <v>9.84</v>
      </c>
      <c r="HK9" s="1315">
        <v>116.58</v>
      </c>
      <c r="HL9" s="1315">
        <v>7.8000100000000003</v>
      </c>
      <c r="HM9" s="1315">
        <v>0</v>
      </c>
      <c r="HN9" s="1315">
        <v>88.74</v>
      </c>
      <c r="HO9" s="1315">
        <v>39.29</v>
      </c>
      <c r="HP9" s="1315">
        <v>559.17999999999995</v>
      </c>
      <c r="HQ9" s="1315">
        <v>252.53133000000003</v>
      </c>
      <c r="HR9" s="1315">
        <v>331.83</v>
      </c>
    </row>
    <row r="10" spans="1:226" ht="17.45" customHeight="1" x14ac:dyDescent="0.2">
      <c r="A10" s="1321" t="s">
        <v>451</v>
      </c>
      <c r="B10" s="1315">
        <v>26829.48</v>
      </c>
      <c r="C10" s="1315">
        <v>26829.48</v>
      </c>
      <c r="D10" s="1315">
        <v>26829.48</v>
      </c>
      <c r="E10" s="1315">
        <v>26829.48</v>
      </c>
      <c r="F10" s="1315">
        <v>26829.48</v>
      </c>
      <c r="G10" s="1315">
        <v>26829.48</v>
      </c>
      <c r="H10" s="1315">
        <v>30037.37</v>
      </c>
      <c r="I10" s="1315">
        <v>44150.542928800001</v>
      </c>
      <c r="J10" s="1315">
        <v>60082</v>
      </c>
      <c r="K10" s="1315">
        <v>3060</v>
      </c>
      <c r="L10" s="1315">
        <v>16109.4</v>
      </c>
      <c r="M10" s="1315">
        <v>31398.792600000001</v>
      </c>
      <c r="N10" s="1315">
        <v>39698.678099999997</v>
      </c>
      <c r="O10" s="1318">
        <v>48373.05</v>
      </c>
      <c r="P10" s="1318">
        <v>64669.05</v>
      </c>
      <c r="Q10" s="1318">
        <v>76747.05</v>
      </c>
      <c r="R10" s="1318">
        <v>89617.051300000006</v>
      </c>
      <c r="S10" s="1315">
        <v>135592.65</v>
      </c>
      <c r="T10" s="1315"/>
      <c r="U10" s="1315"/>
      <c r="V10" s="1315"/>
      <c r="W10" s="1315"/>
      <c r="X10" s="1315"/>
      <c r="Y10" s="1315">
        <v>11262.12</v>
      </c>
      <c r="Z10" s="1315">
        <v>11916.27</v>
      </c>
      <c r="AA10" s="1315">
        <v>23860.687250000003</v>
      </c>
      <c r="AB10" s="1320">
        <v>22895</v>
      </c>
      <c r="AC10" s="1315"/>
      <c r="AD10" s="1315"/>
      <c r="AE10" s="1315"/>
      <c r="AF10" s="1315"/>
      <c r="AG10" s="1315"/>
      <c r="AH10" s="1315"/>
      <c r="AI10" s="1315">
        <v>0</v>
      </c>
      <c r="AJ10" s="1315">
        <v>0</v>
      </c>
      <c r="AK10" s="1315">
        <v>0</v>
      </c>
      <c r="AL10" s="1315">
        <v>572012.56999999995</v>
      </c>
      <c r="AM10" s="1315">
        <v>659829.17000000004</v>
      </c>
      <c r="AN10" s="1315">
        <v>748077.13950990001</v>
      </c>
      <c r="AO10" s="1315">
        <v>832478.1</v>
      </c>
      <c r="AP10" s="1315">
        <v>905663.18</v>
      </c>
      <c r="AQ10" s="1315">
        <v>943968.08</v>
      </c>
      <c r="AR10" s="1315">
        <v>976937.47</v>
      </c>
      <c r="AS10" s="1315">
        <v>1019057.22</v>
      </c>
      <c r="AT10" s="1315">
        <v>1037608.88</v>
      </c>
      <c r="AU10" s="1315">
        <v>19844.419999999998</v>
      </c>
      <c r="AV10" s="1315">
        <v>20594.419999999998</v>
      </c>
      <c r="AW10" s="1315">
        <v>20744.419999999998</v>
      </c>
      <c r="AX10" s="1315">
        <v>20744.419999999998</v>
      </c>
      <c r="AY10" s="1315">
        <v>20744.419999999998</v>
      </c>
      <c r="AZ10" s="1315">
        <v>20744.419999999998</v>
      </c>
      <c r="BA10" s="1315">
        <v>21215.57</v>
      </c>
      <c r="BB10" s="1315">
        <v>21675.48</v>
      </c>
      <c r="BC10" s="1315">
        <v>21200.959999999999</v>
      </c>
      <c r="BD10" s="1315">
        <v>12500</v>
      </c>
      <c r="BE10" s="1315">
        <v>12500</v>
      </c>
      <c r="BF10" s="1315">
        <v>12500</v>
      </c>
      <c r="BG10" s="1315">
        <v>12500</v>
      </c>
      <c r="BH10" s="1315">
        <v>12500</v>
      </c>
      <c r="BI10" s="1315">
        <v>13042.08</v>
      </c>
      <c r="BJ10" s="1315">
        <v>23550.83</v>
      </c>
      <c r="BK10" s="1315">
        <v>33012.730000000003</v>
      </c>
      <c r="BL10" s="1315">
        <v>34037.08</v>
      </c>
      <c r="BM10" s="1315">
        <v>61971.16</v>
      </c>
      <c r="BN10" s="1315">
        <v>61971.16</v>
      </c>
      <c r="BO10" s="1315">
        <v>106587.6457928</v>
      </c>
      <c r="BP10" s="1315">
        <v>106587.6457928</v>
      </c>
      <c r="BQ10" s="1315">
        <v>168484.78</v>
      </c>
      <c r="BR10" s="1315">
        <v>168484.78</v>
      </c>
      <c r="BS10" s="1315">
        <v>168826.22</v>
      </c>
      <c r="BT10" s="1315">
        <v>168484.78</v>
      </c>
      <c r="BU10" s="1315">
        <v>171390.57</v>
      </c>
      <c r="BV10" s="1315"/>
      <c r="BW10" s="1315"/>
      <c r="BX10" s="1315"/>
      <c r="BY10" s="1315"/>
      <c r="BZ10" s="1315"/>
      <c r="CA10" s="1315"/>
      <c r="CB10" s="1315"/>
      <c r="CC10" s="1315"/>
      <c r="CD10" s="1315"/>
      <c r="CE10" s="1315"/>
      <c r="CF10" s="1315"/>
      <c r="CG10" s="1315"/>
      <c r="CH10" s="1315"/>
      <c r="CI10" s="1315"/>
      <c r="CJ10" s="1315"/>
      <c r="CK10" s="1315"/>
      <c r="CL10" s="1315">
        <v>9999.9600000000009</v>
      </c>
      <c r="CM10" s="1315">
        <v>9999.9599999999991</v>
      </c>
      <c r="CN10" s="1315">
        <v>21548.639999999999</v>
      </c>
      <c r="CO10" s="1315">
        <v>59901.22</v>
      </c>
      <c r="CP10" s="1315">
        <v>120458.51</v>
      </c>
      <c r="CQ10" s="1315">
        <v>180789.76000000001</v>
      </c>
      <c r="CR10" s="1315">
        <v>270640.24</v>
      </c>
      <c r="CS10" s="1315">
        <v>364088.11</v>
      </c>
      <c r="CT10" s="1315">
        <v>496750.08000000002</v>
      </c>
      <c r="CU10" s="1315">
        <v>640736.9</v>
      </c>
      <c r="CV10" s="1315">
        <v>1328517.3899999999</v>
      </c>
      <c r="CW10" s="1315">
        <v>336638.47</v>
      </c>
      <c r="CX10" s="1315">
        <v>343204.53</v>
      </c>
      <c r="CY10" s="1315">
        <v>364150.12</v>
      </c>
      <c r="CZ10" s="1315">
        <v>469960.96000000002</v>
      </c>
      <c r="DA10" s="1315">
        <v>514086.43</v>
      </c>
      <c r="DB10" s="1315">
        <v>543973.81000000006</v>
      </c>
      <c r="DC10" s="1315">
        <v>610558.75</v>
      </c>
      <c r="DD10" s="1315">
        <v>706711.8</v>
      </c>
      <c r="DE10" s="1315">
        <v>759154.42</v>
      </c>
      <c r="DF10" s="1315">
        <v>13000</v>
      </c>
      <c r="DG10" s="1315">
        <v>13000</v>
      </c>
      <c r="DH10" s="1315">
        <v>13000</v>
      </c>
      <c r="DI10" s="1315">
        <v>13000</v>
      </c>
      <c r="DJ10" s="1315">
        <v>13500</v>
      </c>
      <c r="DK10" s="1315">
        <v>14000</v>
      </c>
      <c r="DL10" s="1315">
        <v>28000</v>
      </c>
      <c r="DM10" s="1315">
        <v>28000</v>
      </c>
      <c r="DN10" s="1315">
        <v>28000</v>
      </c>
      <c r="DO10" s="1315">
        <v>53151.32</v>
      </c>
      <c r="DP10" s="1315">
        <v>76040.639999999999</v>
      </c>
      <c r="DQ10" s="1315">
        <v>101115.32550000001</v>
      </c>
      <c r="DR10" s="1315">
        <v>131442.61056</v>
      </c>
      <c r="DS10" s="1315">
        <v>172783.66</v>
      </c>
      <c r="DT10" s="1315">
        <v>223507.17</v>
      </c>
      <c r="DU10" s="1315">
        <v>284324.96000000002</v>
      </c>
      <c r="DV10" s="1315">
        <v>353518.0602444</v>
      </c>
      <c r="DW10" s="1315">
        <v>387892</v>
      </c>
      <c r="DX10" s="1315">
        <v>43000.37</v>
      </c>
      <c r="DY10" s="1315">
        <v>45071.14</v>
      </c>
      <c r="DZ10" s="1315">
        <v>47151.08</v>
      </c>
      <c r="EA10" s="1315">
        <v>50179.64</v>
      </c>
      <c r="EB10" s="1315">
        <v>52677.75</v>
      </c>
      <c r="EC10" s="1315">
        <v>55460.5</v>
      </c>
      <c r="ED10" s="1315">
        <v>62200.1</v>
      </c>
      <c r="EE10" s="1315">
        <v>622499.77026000002</v>
      </c>
      <c r="EF10" s="1315">
        <v>404304.56</v>
      </c>
      <c r="EG10" s="1315">
        <v>18226.669999999998</v>
      </c>
      <c r="EH10" s="1315">
        <v>9524.2800000000007</v>
      </c>
      <c r="EI10" s="1315">
        <v>9537.86</v>
      </c>
      <c r="EJ10" s="1315">
        <v>58671.68</v>
      </c>
      <c r="EK10" s="1315">
        <v>77023.929999999993</v>
      </c>
      <c r="EL10" s="1315">
        <v>84782.18</v>
      </c>
      <c r="EM10" s="1315">
        <v>68058.38</v>
      </c>
      <c r="EN10" s="1315">
        <v>105890.84582</v>
      </c>
      <c r="EO10" s="1320">
        <v>127595.21</v>
      </c>
      <c r="EP10" s="1315">
        <v>5107.1400000000003</v>
      </c>
      <c r="EQ10" s="1315">
        <v>10349.82</v>
      </c>
      <c r="ER10" s="1318">
        <v>15712.42</v>
      </c>
      <c r="ES10" s="1318">
        <v>22099.52</v>
      </c>
      <c r="ET10" s="1318"/>
      <c r="EU10" s="1318"/>
      <c r="EV10" s="1318"/>
      <c r="EW10" s="1318">
        <v>439.77</v>
      </c>
      <c r="EX10" s="1320">
        <v>432</v>
      </c>
      <c r="EY10" s="1315">
        <v>51683.08</v>
      </c>
      <c r="EZ10" s="1315">
        <v>83292.17</v>
      </c>
      <c r="FA10" s="1315">
        <v>83292.17</v>
      </c>
      <c r="FB10" s="1315">
        <v>83292.17</v>
      </c>
      <c r="FC10" s="1315">
        <v>83292.17</v>
      </c>
      <c r="FD10" s="1315">
        <v>83292.17</v>
      </c>
      <c r="FE10" s="1315">
        <v>83292.17</v>
      </c>
      <c r="FF10" s="1315">
        <v>83292.173760000005</v>
      </c>
      <c r="FG10" s="1320">
        <v>83292.173760000005</v>
      </c>
      <c r="FH10" s="1315">
        <v>219802.63</v>
      </c>
      <c r="FI10" s="1315">
        <v>219802.63</v>
      </c>
      <c r="FJ10" s="1315">
        <v>30315.919999999998</v>
      </c>
      <c r="FK10" s="1315">
        <v>30315.919999999998</v>
      </c>
      <c r="FL10" s="1315">
        <v>30315.919999999998</v>
      </c>
      <c r="FM10" s="1315">
        <v>30315.919999999998</v>
      </c>
      <c r="FN10" s="1315">
        <v>30315.919999999998</v>
      </c>
      <c r="FO10" s="1315">
        <v>30315.92006</v>
      </c>
      <c r="FP10" s="1320">
        <v>30316</v>
      </c>
      <c r="FQ10" s="1315">
        <v>12346.16</v>
      </c>
      <c r="FR10" s="1315">
        <v>11588.26</v>
      </c>
      <c r="FS10" s="1315">
        <v>12222.67</v>
      </c>
      <c r="FT10" s="1315">
        <v>12355.37</v>
      </c>
      <c r="FU10" s="1315">
        <v>13169.99</v>
      </c>
      <c r="FV10" s="1315">
        <v>12127.6</v>
      </c>
      <c r="FW10" s="1315">
        <v>11609.28</v>
      </c>
      <c r="FX10" s="1315">
        <v>11263.00208</v>
      </c>
      <c r="FY10" s="1320">
        <v>9728</v>
      </c>
      <c r="FZ10" s="1315">
        <v>230612.74</v>
      </c>
      <c r="GA10" s="1315">
        <v>297405.98</v>
      </c>
      <c r="GB10" s="1315">
        <v>369066.47629999998</v>
      </c>
      <c r="GC10" s="1315">
        <v>446478.10395999998</v>
      </c>
      <c r="GD10" s="1315">
        <v>537445.80000000005</v>
      </c>
      <c r="GE10" s="1315">
        <v>646014.38</v>
      </c>
      <c r="GF10" s="1315">
        <v>788389.21</v>
      </c>
      <c r="GG10" s="1315">
        <v>909264.18047000002</v>
      </c>
      <c r="GH10" s="1320">
        <v>1041807.46</v>
      </c>
      <c r="GI10" s="1315">
        <v>24877.85</v>
      </c>
      <c r="GJ10" s="1315">
        <v>30803.919999999998</v>
      </c>
      <c r="GK10" s="1315">
        <v>32682.847880000001</v>
      </c>
      <c r="GL10" s="1315">
        <v>33843.776510000003</v>
      </c>
      <c r="GM10" s="1315">
        <v>40588.339999999997</v>
      </c>
      <c r="GN10" s="1315">
        <v>44681.64</v>
      </c>
      <c r="GO10" s="1315">
        <v>47146.39</v>
      </c>
      <c r="GP10" s="1315">
        <v>54862.643179999999</v>
      </c>
      <c r="GQ10" s="1320">
        <v>50863.49</v>
      </c>
      <c r="GR10" s="1315">
        <v>17000</v>
      </c>
      <c r="GS10" s="1315">
        <v>17000</v>
      </c>
      <c r="GT10" s="1315">
        <v>17000</v>
      </c>
      <c r="GU10" s="1315">
        <v>26860.560000000001</v>
      </c>
      <c r="GV10" s="1315">
        <v>26860.560000000001</v>
      </c>
      <c r="GW10" s="1315">
        <v>34122.800000000003</v>
      </c>
      <c r="GX10" s="1315">
        <v>39657.47</v>
      </c>
      <c r="GY10" s="1315">
        <v>46202.073749999996</v>
      </c>
      <c r="GZ10" s="1320">
        <v>47498.13</v>
      </c>
      <c r="HA10" s="1315"/>
      <c r="HB10" s="1315"/>
      <c r="HC10" s="1315"/>
      <c r="HD10" s="1315">
        <v>2596.37</v>
      </c>
      <c r="HE10" s="1315">
        <v>8329.77</v>
      </c>
      <c r="HF10" s="1315">
        <v>11606.23</v>
      </c>
      <c r="HG10" s="1315">
        <v>16013.22</v>
      </c>
      <c r="HH10" s="1315">
        <v>18127.415207099999</v>
      </c>
      <c r="HI10" s="1320">
        <v>31065.34</v>
      </c>
      <c r="HJ10" s="1315">
        <v>1743212.6999999997</v>
      </c>
      <c r="HK10" s="1315">
        <v>2014818.22</v>
      </c>
      <c r="HL10" s="1315">
        <v>2161842.8775826995</v>
      </c>
      <c r="HM10" s="1315">
        <v>2600724.7649228</v>
      </c>
      <c r="HN10" s="1315">
        <v>3023309.4700000007</v>
      </c>
      <c r="HO10" s="1315">
        <v>3396972.52</v>
      </c>
      <c r="HP10" s="1315">
        <v>3875546.71</v>
      </c>
      <c r="HQ10" s="1315">
        <v>5020983.0063103</v>
      </c>
      <c r="HR10" s="1315">
        <v>5823273.2737599993</v>
      </c>
    </row>
    <row r="11" spans="1:226" ht="17.45" customHeight="1" x14ac:dyDescent="0.2">
      <c r="A11" s="1316" t="s">
        <v>452</v>
      </c>
      <c r="B11" s="1315">
        <v>14.09</v>
      </c>
      <c r="C11" s="1315"/>
      <c r="D11" s="1315">
        <v>-31.64</v>
      </c>
      <c r="E11" s="1315">
        <v>-4.41</v>
      </c>
      <c r="F11" s="1315">
        <v>4146.5200000000004</v>
      </c>
      <c r="G11" s="1315">
        <v>263.38</v>
      </c>
      <c r="H11" s="1315">
        <v>-180.09</v>
      </c>
      <c r="I11" s="1315">
        <v>5551.8099999999995</v>
      </c>
      <c r="J11" s="1315">
        <v>4660</v>
      </c>
      <c r="K11" s="1315">
        <v>1.18</v>
      </c>
      <c r="L11" s="1315"/>
      <c r="M11" s="1315">
        <v>0</v>
      </c>
      <c r="N11" s="1315">
        <v>0</v>
      </c>
      <c r="O11" s="1318">
        <v>3.28</v>
      </c>
      <c r="P11" s="1318">
        <v>0</v>
      </c>
      <c r="Q11" s="1318">
        <v>0</v>
      </c>
      <c r="R11" s="1318">
        <v>0</v>
      </c>
      <c r="S11" s="1315">
        <v>0</v>
      </c>
      <c r="T11" s="1315"/>
      <c r="U11" s="1315">
        <v>-5.82</v>
      </c>
      <c r="V11" s="1315">
        <v>8.9709199999999996</v>
      </c>
      <c r="W11" s="1315">
        <v>3.1435300000000002</v>
      </c>
      <c r="X11" s="1315">
        <v>-170.25</v>
      </c>
      <c r="Y11" s="1315">
        <v>23.21</v>
      </c>
      <c r="Z11" s="1315">
        <v>-1234.26</v>
      </c>
      <c r="AA11" s="1315">
        <v>194.61660000000001</v>
      </c>
      <c r="AB11" s="1320">
        <v>272.51353999999998</v>
      </c>
      <c r="AC11" s="1315"/>
      <c r="AD11" s="1315"/>
      <c r="AE11" s="1315">
        <v>0</v>
      </c>
      <c r="AF11" s="1315">
        <v>0</v>
      </c>
      <c r="AG11" s="1315">
        <v>-24.34</v>
      </c>
      <c r="AH11" s="1315">
        <v>-90.05</v>
      </c>
      <c r="AI11" s="1315">
        <v>-767.57</v>
      </c>
      <c r="AJ11" s="1315">
        <v>106.69381</v>
      </c>
      <c r="AK11" s="1315">
        <v>0</v>
      </c>
      <c r="AL11" s="1315"/>
      <c r="AM11" s="1315"/>
      <c r="AN11" s="1315">
        <v>0.88815999999999995</v>
      </c>
      <c r="AO11" s="1315">
        <v>8.42</v>
      </c>
      <c r="AP11" s="1315">
        <v>1089.1099999999999</v>
      </c>
      <c r="AQ11" s="1315">
        <v>6340.68</v>
      </c>
      <c r="AR11" s="1315">
        <v>-18937.25</v>
      </c>
      <c r="AS11" s="1315">
        <v>39417.230000000003</v>
      </c>
      <c r="AT11" s="1315">
        <v>41200.589999999997</v>
      </c>
      <c r="AU11" s="1315">
        <v>-24.3</v>
      </c>
      <c r="AV11" s="1315">
        <v>618.64</v>
      </c>
      <c r="AW11" s="1315">
        <v>-59.79</v>
      </c>
      <c r="AX11" s="1315">
        <v>329.16135000000003</v>
      </c>
      <c r="AY11" s="1315">
        <v>-17.54</v>
      </c>
      <c r="AZ11" s="1315">
        <v>-60.28</v>
      </c>
      <c r="BA11" s="1315">
        <v>-761.49</v>
      </c>
      <c r="BB11" s="1315">
        <v>269.49086</v>
      </c>
      <c r="BC11" s="1315">
        <v>131.51</v>
      </c>
      <c r="BD11" s="1315">
        <v>2.0699999999999998</v>
      </c>
      <c r="BE11" s="1315"/>
      <c r="BF11" s="1315">
        <v>0</v>
      </c>
      <c r="BG11" s="1315">
        <v>85.800389999999993</v>
      </c>
      <c r="BH11" s="1315">
        <v>52.99</v>
      </c>
      <c r="BI11" s="1315">
        <v>232.44</v>
      </c>
      <c r="BJ11" s="1315">
        <v>343.3</v>
      </c>
      <c r="BK11" s="1315">
        <v>-576.96</v>
      </c>
      <c r="BL11" s="1315"/>
      <c r="BM11" s="1315">
        <v>37.590000000000003</v>
      </c>
      <c r="BN11" s="1315">
        <v>274.10000000000002</v>
      </c>
      <c r="BO11" s="1315">
        <v>91.072159999999997</v>
      </c>
      <c r="BP11" s="1315">
        <v>931.6437962</v>
      </c>
      <c r="BQ11" s="1315">
        <v>-440.39</v>
      </c>
      <c r="BR11" s="1315">
        <v>127.75</v>
      </c>
      <c r="BS11" s="1315">
        <v>-301.02</v>
      </c>
      <c r="BT11" s="1315">
        <v>1395.1931889</v>
      </c>
      <c r="BU11" s="1315">
        <v>1634.49</v>
      </c>
      <c r="BV11" s="1315">
        <v>406.37</v>
      </c>
      <c r="BW11" s="1315">
        <v>0.79</v>
      </c>
      <c r="BX11" s="1315">
        <v>0</v>
      </c>
      <c r="BY11" s="1315">
        <v>0</v>
      </c>
      <c r="BZ11" s="1315">
        <v>5.16</v>
      </c>
      <c r="CA11" s="1315">
        <v>1.96</v>
      </c>
      <c r="CB11" s="1315">
        <v>0.01</v>
      </c>
      <c r="CC11" s="1315">
        <v>4.8499999999999996</v>
      </c>
      <c r="CD11" s="1315">
        <v>0</v>
      </c>
      <c r="CE11" s="1315">
        <v>-1.03</v>
      </c>
      <c r="CF11" s="1315">
        <v>-29.75</v>
      </c>
      <c r="CG11" s="1315">
        <v>-165.01493139999999</v>
      </c>
      <c r="CH11" s="1315">
        <v>95.441581299999996</v>
      </c>
      <c r="CI11" s="1315">
        <v>145.41</v>
      </c>
      <c r="CJ11" s="1315">
        <v>368.55</v>
      </c>
      <c r="CK11" s="1315">
        <v>-359.57</v>
      </c>
      <c r="CL11" s="1315">
        <v>-41.59</v>
      </c>
      <c r="CM11" s="1315">
        <v>25.82</v>
      </c>
      <c r="CN11" s="1315">
        <v>272.99</v>
      </c>
      <c r="CO11" s="1315">
        <v>-200.48</v>
      </c>
      <c r="CP11" s="1315">
        <v>-4123.7249099999999</v>
      </c>
      <c r="CQ11" s="1315">
        <v>3230.6428299999998</v>
      </c>
      <c r="CR11" s="1315">
        <v>3015.65</v>
      </c>
      <c r="CS11" s="1315">
        <v>-301.06</v>
      </c>
      <c r="CT11" s="1315">
        <v>-19196.72</v>
      </c>
      <c r="CU11" s="1315">
        <v>20743.759999999998</v>
      </c>
      <c r="CV11" s="1315">
        <v>8479.6</v>
      </c>
      <c r="CW11" s="1315">
        <v>18606.57</v>
      </c>
      <c r="CX11" s="1315">
        <v>40289.65</v>
      </c>
      <c r="CY11" s="1315">
        <v>25087.930779999999</v>
      </c>
      <c r="CZ11" s="1315">
        <v>27308.205709999998</v>
      </c>
      <c r="DA11" s="1315">
        <v>30809.06</v>
      </c>
      <c r="DB11" s="1315">
        <v>17121.37</v>
      </c>
      <c r="DC11" s="1315">
        <v>-32282.68</v>
      </c>
      <c r="DD11" s="1315">
        <v>61576.92</v>
      </c>
      <c r="DE11" s="1315">
        <v>13420.88</v>
      </c>
      <c r="DF11" s="1315"/>
      <c r="DG11" s="1315"/>
      <c r="DH11" s="1315">
        <v>12.6955457</v>
      </c>
      <c r="DI11" s="1315">
        <v>25.017820400000002</v>
      </c>
      <c r="DJ11" s="1315">
        <v>58.610300000000002</v>
      </c>
      <c r="DK11" s="1315">
        <v>33.560200000000002</v>
      </c>
      <c r="DL11" s="1315">
        <v>121.7396</v>
      </c>
      <c r="DM11" s="1315">
        <v>115.61028060000001</v>
      </c>
      <c r="DN11" s="1315">
        <v>52.06</v>
      </c>
      <c r="DO11" s="1315"/>
      <c r="DP11" s="1315"/>
      <c r="DQ11" s="1315">
        <v>0</v>
      </c>
      <c r="DR11" s="1315">
        <v>0</v>
      </c>
      <c r="DS11" s="1315"/>
      <c r="DT11" s="1315"/>
      <c r="DU11" s="1315">
        <v>-26.23</v>
      </c>
      <c r="DV11" s="1315">
        <v>-47.68</v>
      </c>
      <c r="DW11" s="1315">
        <v>46</v>
      </c>
      <c r="DX11" s="1315">
        <v>859.16</v>
      </c>
      <c r="DY11" s="1315">
        <v>1183.28</v>
      </c>
      <c r="DZ11" s="1315">
        <v>1143.21</v>
      </c>
      <c r="EA11" s="1315">
        <v>465.64</v>
      </c>
      <c r="EB11" s="1315">
        <v>2359.5</v>
      </c>
      <c r="EC11" s="1315">
        <v>2407.66</v>
      </c>
      <c r="ED11" s="1315">
        <v>1752.59</v>
      </c>
      <c r="EE11" s="1315">
        <v>3569.45568</v>
      </c>
      <c r="EF11" s="1315">
        <v>4109.5600000000004</v>
      </c>
      <c r="EG11" s="1315">
        <v>2104.86</v>
      </c>
      <c r="EH11" s="1315">
        <v>4119.82</v>
      </c>
      <c r="EI11" s="1315">
        <v>967.10113000000001</v>
      </c>
      <c r="EJ11" s="1315">
        <v>380.71496000000002</v>
      </c>
      <c r="EK11" s="1315">
        <v>983.2</v>
      </c>
      <c r="EL11" s="1315">
        <v>-570.89</v>
      </c>
      <c r="EM11" s="1315">
        <v>-2550.7199999999998</v>
      </c>
      <c r="EN11" s="1315">
        <v>3013.3653399999998</v>
      </c>
      <c r="EO11" s="1320">
        <v>109.86</v>
      </c>
      <c r="EP11" s="1315"/>
      <c r="EQ11" s="1315"/>
      <c r="ER11" s="1318">
        <v>0</v>
      </c>
      <c r="ES11" s="1318">
        <v>28.70036</v>
      </c>
      <c r="ET11" s="1315">
        <v>-1.28</v>
      </c>
      <c r="EU11" s="1318">
        <v>20.51</v>
      </c>
      <c r="EV11" s="1315">
        <v>-384.36</v>
      </c>
      <c r="EW11" s="1315">
        <v>513.74</v>
      </c>
      <c r="EX11" s="1320">
        <v>877</v>
      </c>
      <c r="EY11" s="1315"/>
      <c r="EZ11" s="1315">
        <v>13.75</v>
      </c>
      <c r="FA11" s="1315">
        <v>-294.85464000000002</v>
      </c>
      <c r="FB11" s="1315">
        <v>1562.7705100000001</v>
      </c>
      <c r="FC11" s="1315">
        <v>-3939.54</v>
      </c>
      <c r="FD11" s="1315">
        <v>-6507.34</v>
      </c>
      <c r="FE11" s="1315">
        <v>-3418.5</v>
      </c>
      <c r="FF11" s="1315">
        <v>125.23911999999999</v>
      </c>
      <c r="FG11" s="1320">
        <v>503.2</v>
      </c>
      <c r="FH11" s="1315">
        <v>1040.9100000000001</v>
      </c>
      <c r="FI11" s="1315">
        <v>4993.0200000000004</v>
      </c>
      <c r="FJ11" s="1315">
        <v>1125.9639500000001</v>
      </c>
      <c r="FK11" s="1315">
        <v>3612.3613799999998</v>
      </c>
      <c r="FL11" s="1315">
        <v>2747.21</v>
      </c>
      <c r="FM11" s="1315">
        <v>3349.36</v>
      </c>
      <c r="FN11" s="1315">
        <v>-5674.18</v>
      </c>
      <c r="FO11" s="1315">
        <v>1936.50154</v>
      </c>
      <c r="FP11" s="1320">
        <v>3838</v>
      </c>
      <c r="FQ11" s="1315">
        <v>253.15</v>
      </c>
      <c r="FR11" s="1315">
        <v>123.87</v>
      </c>
      <c r="FS11" s="1315"/>
      <c r="FT11" s="1315">
        <v>382.44</v>
      </c>
      <c r="FU11" s="1315">
        <v>380.24</v>
      </c>
      <c r="FV11" s="1315">
        <v>496.14</v>
      </c>
      <c r="FW11" s="1315">
        <v>137.22</v>
      </c>
      <c r="FX11" s="1315">
        <v>812.40399000000002</v>
      </c>
      <c r="FY11" s="1320">
        <v>746</v>
      </c>
      <c r="FZ11" s="1315">
        <v>3620.43</v>
      </c>
      <c r="GA11" s="1315">
        <v>6534.87</v>
      </c>
      <c r="GB11" s="1315">
        <v>4243.6242400000001</v>
      </c>
      <c r="GC11" s="1315">
        <v>8729.8009199999997</v>
      </c>
      <c r="GD11" s="1315">
        <v>15335.99</v>
      </c>
      <c r="GE11" s="1315">
        <v>11621.18</v>
      </c>
      <c r="GF11" s="1315">
        <v>-14083.46</v>
      </c>
      <c r="GG11" s="1315">
        <v>30772.365509999996</v>
      </c>
      <c r="GH11" s="1320">
        <v>20386.72</v>
      </c>
      <c r="GI11" s="1315">
        <v>135.75</v>
      </c>
      <c r="GJ11" s="1315">
        <v>1619.47</v>
      </c>
      <c r="GK11" s="1315">
        <v>304.30054000000001</v>
      </c>
      <c r="GL11" s="1315">
        <v>6878.3048500000004</v>
      </c>
      <c r="GM11" s="1315">
        <v>674.5</v>
      </c>
      <c r="GN11" s="1315">
        <v>1536.78</v>
      </c>
      <c r="GO11" s="1315">
        <v>-3346.93</v>
      </c>
      <c r="GP11" s="1315">
        <v>2903.7865299999999</v>
      </c>
      <c r="GQ11" s="1320">
        <v>1450.31</v>
      </c>
      <c r="GR11" s="1315">
        <v>-8.99</v>
      </c>
      <c r="GS11" s="1315">
        <v>0.01</v>
      </c>
      <c r="GT11" s="1315">
        <v>5.58751</v>
      </c>
      <c r="GU11" s="1315">
        <v>-2.1812999999999998</v>
      </c>
      <c r="GV11" s="1315">
        <v>-145.12</v>
      </c>
      <c r="GW11" s="1315">
        <v>-3.76</v>
      </c>
      <c r="GX11" s="1315">
        <v>137.85</v>
      </c>
      <c r="GY11" s="1315">
        <v>-56.498590000000007</v>
      </c>
      <c r="GZ11" s="1320">
        <v>230.87</v>
      </c>
      <c r="HA11" s="1315">
        <v>238.3</v>
      </c>
      <c r="HB11" s="1315">
        <v>594.79999999999995</v>
      </c>
      <c r="HC11" s="1315">
        <v>255.92207999999999</v>
      </c>
      <c r="HD11" s="1315">
        <v>971.40729280000005</v>
      </c>
      <c r="HE11" s="1315">
        <v>1408.7</v>
      </c>
      <c r="HF11" s="1315"/>
      <c r="HG11" s="1315"/>
      <c r="HH11" s="1315"/>
      <c r="HI11" s="1315"/>
      <c r="HJ11" s="1315">
        <v>27559.1</v>
      </c>
      <c r="HK11" s="1315">
        <v>60130.020000000011</v>
      </c>
      <c r="HL11" s="1315">
        <v>28572.2425343</v>
      </c>
      <c r="HM11" s="1315">
        <v>55023.025980700011</v>
      </c>
      <c r="HN11" s="1315">
        <v>58476.670299999991</v>
      </c>
      <c r="HO11" s="1315">
        <v>36411.150199999996</v>
      </c>
      <c r="HP11" s="1315">
        <v>-101012.3204</v>
      </c>
      <c r="HQ11" s="1315">
        <v>172300.30385950001</v>
      </c>
      <c r="HR11" s="1315">
        <v>102174.98353999999</v>
      </c>
    </row>
    <row r="12" spans="1:226" s="1278" customFormat="1" ht="17.45" customHeight="1" x14ac:dyDescent="0.2">
      <c r="A12" s="1322" t="s">
        <v>453</v>
      </c>
      <c r="B12" s="1317">
        <f>B7+B9+B8+B10+B11</f>
        <v>216964.37</v>
      </c>
      <c r="C12" s="1317">
        <f>C7+C9+C8+C10+C11</f>
        <v>216950.28</v>
      </c>
      <c r="D12" s="1317">
        <v>216918.63999999998</v>
      </c>
      <c r="E12" s="1317">
        <v>216945.87</v>
      </c>
      <c r="F12" s="1317">
        <v>221096.8</v>
      </c>
      <c r="G12" s="1317">
        <v>217213.66</v>
      </c>
      <c r="H12" s="1317">
        <v>219978.08</v>
      </c>
      <c r="I12" s="1317">
        <v>239823.15292879997</v>
      </c>
      <c r="J12" s="1317">
        <v>254863</v>
      </c>
      <c r="K12" s="1317">
        <f>K7+K9+K8+K10+K11</f>
        <v>133761.18</v>
      </c>
      <c r="L12" s="1317">
        <f>L7+L9+L8+L10+L11</f>
        <v>147159.4</v>
      </c>
      <c r="M12" s="1317">
        <v>167342.88990000001</v>
      </c>
      <c r="N12" s="1317">
        <v>182683.8253</v>
      </c>
      <c r="O12" s="1323">
        <v>192638.27</v>
      </c>
      <c r="P12" s="1323">
        <v>210979.97000000003</v>
      </c>
      <c r="Q12" s="1323">
        <v>223306.95</v>
      </c>
      <c r="R12" s="1323">
        <v>236442.25309999997</v>
      </c>
      <c r="S12" s="1324">
        <v>283365.61</v>
      </c>
      <c r="T12" s="1317">
        <f>T7+T9+T8+T10+T11</f>
        <v>79967.360000000001</v>
      </c>
      <c r="U12" s="1317">
        <f>U7+U9+U8+U10+U11</f>
        <v>79972.42</v>
      </c>
      <c r="V12" s="1317">
        <v>79998.092420000001</v>
      </c>
      <c r="W12" s="1317">
        <v>80003.143530000001</v>
      </c>
      <c r="X12" s="1317">
        <v>79829.75</v>
      </c>
      <c r="Y12" s="1317">
        <v>91285.33</v>
      </c>
      <c r="Z12" s="1317">
        <v>90682.010000000009</v>
      </c>
      <c r="AA12" s="1317">
        <v>104055.30385</v>
      </c>
      <c r="AB12" s="1317">
        <v>103167.51354</v>
      </c>
      <c r="AC12" s="1317">
        <f>AC7+AC9+AC8+AC10+AC11</f>
        <v>200490</v>
      </c>
      <c r="AD12" s="1317">
        <f>AD7+AD9+AD8+AD10+AD11</f>
        <v>200490</v>
      </c>
      <c r="AE12" s="1317">
        <v>200490</v>
      </c>
      <c r="AF12" s="1317">
        <v>200490</v>
      </c>
      <c r="AG12" s="1317">
        <v>200465.66</v>
      </c>
      <c r="AH12" s="1317">
        <v>200399.95</v>
      </c>
      <c r="AI12" s="1317">
        <v>199722.43</v>
      </c>
      <c r="AJ12" s="1317">
        <v>200596.69381</v>
      </c>
      <c r="AK12" s="1317">
        <v>200490</v>
      </c>
      <c r="AL12" s="1317">
        <f>AL7+AL9+AL8+AL10+AL11</f>
        <v>587083.47</v>
      </c>
      <c r="AM12" s="1317">
        <f>AM7+AM9+AM8+AM10+AM11</f>
        <v>674900.07000000007</v>
      </c>
      <c r="AN12" s="1317">
        <v>763148.9276699</v>
      </c>
      <c r="AO12" s="1317">
        <v>847557.42</v>
      </c>
      <c r="AP12" s="1317">
        <v>921823.19000000006</v>
      </c>
      <c r="AQ12" s="1317">
        <v>965379.66</v>
      </c>
      <c r="AR12" s="1317">
        <v>973071.12</v>
      </c>
      <c r="AS12" s="1317">
        <v>1073545.3500000001</v>
      </c>
      <c r="AT12" s="1317">
        <v>1093879.47</v>
      </c>
      <c r="AU12" s="1317">
        <f>AU7+AU9+AU8+AU10+AU11</f>
        <v>217640.22000000003</v>
      </c>
      <c r="AV12" s="1317">
        <f>AV7+AV9+AV8+AV10+AV11</f>
        <v>232783.16000000003</v>
      </c>
      <c r="AW12" s="1317">
        <v>249304.73</v>
      </c>
      <c r="AX12" s="1317">
        <v>261693.68135000003</v>
      </c>
      <c r="AY12" s="1317">
        <v>261346.98</v>
      </c>
      <c r="AZ12" s="1317">
        <v>273304.24</v>
      </c>
      <c r="BA12" s="1317">
        <v>309574.18</v>
      </c>
      <c r="BB12" s="1317">
        <v>330565.07085999998</v>
      </c>
      <c r="BC12" s="1317">
        <v>363952.57</v>
      </c>
      <c r="BD12" s="1317">
        <f>BD7+BD9+BD8+BD10+BD11</f>
        <v>107502.07</v>
      </c>
      <c r="BE12" s="1317">
        <f>BE7+BE9+BE8+BE10+BE11</f>
        <v>107500</v>
      </c>
      <c r="BF12" s="1317">
        <v>107500</v>
      </c>
      <c r="BG12" s="1317">
        <v>107585.80039</v>
      </c>
      <c r="BH12" s="1317">
        <v>107552.99</v>
      </c>
      <c r="BI12" s="1317">
        <v>108274.52</v>
      </c>
      <c r="BJ12" s="1317">
        <v>118894.13</v>
      </c>
      <c r="BK12" s="1317">
        <v>127435.77</v>
      </c>
      <c r="BL12" s="1317">
        <v>129037.08</v>
      </c>
      <c r="BM12" s="1317">
        <f>BM7+BM9+BM8+BM10+BM11</f>
        <v>80037.399999999994</v>
      </c>
      <c r="BN12" s="1317">
        <f>BN7+BN9+BN8+BN10+BN11</f>
        <v>80273.91</v>
      </c>
      <c r="BO12" s="1317">
        <v>132837.93555280002</v>
      </c>
      <c r="BP12" s="1317">
        <v>133678.507189</v>
      </c>
      <c r="BQ12" s="1317">
        <v>199306.47999999998</v>
      </c>
      <c r="BR12" s="1317">
        <v>199874.62</v>
      </c>
      <c r="BS12" s="1317">
        <v>199787.29</v>
      </c>
      <c r="BT12" s="1317">
        <v>201142.06318890001</v>
      </c>
      <c r="BU12" s="1317">
        <v>239580.27000000002</v>
      </c>
      <c r="BV12" s="1317">
        <f>BV7+BV9+BV8+BV10+BV11</f>
        <v>160406.37</v>
      </c>
      <c r="BW12" s="1317">
        <f>BW7+BW9+BW8+BW10+BW11</f>
        <v>175000.79</v>
      </c>
      <c r="BX12" s="1317">
        <v>175000</v>
      </c>
      <c r="BY12" s="1317">
        <v>175000</v>
      </c>
      <c r="BZ12" s="1317">
        <v>175005.16</v>
      </c>
      <c r="CA12" s="1317">
        <v>185001.96</v>
      </c>
      <c r="CB12" s="1317">
        <v>185000.01</v>
      </c>
      <c r="CC12" s="1317">
        <v>185004.85</v>
      </c>
      <c r="CD12" s="1317">
        <v>185000</v>
      </c>
      <c r="CE12" s="1317">
        <f>CE7+CE9+CE8+CE10+CE11</f>
        <v>145198.97</v>
      </c>
      <c r="CF12" s="1317">
        <f>CF7+CF9+CF8+CF10+CF11</f>
        <v>145170.25</v>
      </c>
      <c r="CG12" s="1317">
        <v>145034.98506860001</v>
      </c>
      <c r="CH12" s="1317">
        <v>150840.46818130001</v>
      </c>
      <c r="CI12" s="1317">
        <v>173927.46</v>
      </c>
      <c r="CJ12" s="1317">
        <v>184650.61</v>
      </c>
      <c r="CK12" s="1317">
        <v>193222.49</v>
      </c>
      <c r="CL12" s="1317">
        <v>206540.47089999999</v>
      </c>
      <c r="CM12" s="1317">
        <v>224607.88</v>
      </c>
      <c r="CN12" s="1317">
        <f>CN7+CN9+CN8+CN10+CN11</f>
        <v>221309.64</v>
      </c>
      <c r="CO12" s="1317">
        <f>CO7+CO9+CO8+CO10+CO11</f>
        <v>259188.75</v>
      </c>
      <c r="CP12" s="1317">
        <v>315863.59889000002</v>
      </c>
      <c r="CQ12" s="1317">
        <v>383867.93113000004</v>
      </c>
      <c r="CR12" s="1317">
        <v>474918.63</v>
      </c>
      <c r="CS12" s="1317">
        <v>565564.46</v>
      </c>
      <c r="CT12" s="1317">
        <v>679992.38</v>
      </c>
      <c r="CU12" s="1317">
        <v>863772.16293000011</v>
      </c>
      <c r="CV12" s="1317">
        <v>1548590.74</v>
      </c>
      <c r="CW12" s="1317">
        <f>CW7+CW9+CW8+CW10+CW11</f>
        <v>498180.45</v>
      </c>
      <c r="CX12" s="1317">
        <f>CX7+CX9+CX8+CX10+CX11</f>
        <v>526782.46000000008</v>
      </c>
      <c r="CY12" s="1317">
        <v>532477.78558999998</v>
      </c>
      <c r="CZ12" s="1317">
        <v>640803.8767100001</v>
      </c>
      <c r="DA12" s="1317">
        <v>688445.3600000001</v>
      </c>
      <c r="DB12" s="1317">
        <v>704673.63</v>
      </c>
      <c r="DC12" s="1317">
        <v>721862.33</v>
      </c>
      <c r="DD12" s="1317">
        <v>911941.56500000006</v>
      </c>
      <c r="DE12" s="1317">
        <v>916305.91</v>
      </c>
      <c r="DF12" s="1317">
        <f>DF7+DF9+DF8+DF10+DF11</f>
        <v>60500</v>
      </c>
      <c r="DG12" s="1317">
        <f>DG7+DG9+DG8+DG10+DG11</f>
        <v>60500</v>
      </c>
      <c r="DH12" s="1317">
        <v>75512.6955457</v>
      </c>
      <c r="DI12" s="1317">
        <v>75525.017820399997</v>
      </c>
      <c r="DJ12" s="1317">
        <v>76058.6103</v>
      </c>
      <c r="DK12" s="1317">
        <v>76533.560200000007</v>
      </c>
      <c r="DL12" s="1317">
        <v>91621.739600000001</v>
      </c>
      <c r="DM12" s="1317">
        <v>94461.764180600003</v>
      </c>
      <c r="DN12" s="1317">
        <v>94398.213900000002</v>
      </c>
      <c r="DO12" s="1317">
        <f>DO7+DO9+DO8+DO10+DO11</f>
        <v>104180.34</v>
      </c>
      <c r="DP12" s="1317">
        <f>DP7+DP9+DP8+DP10+DP11</f>
        <v>127069.66</v>
      </c>
      <c r="DQ12" s="1317">
        <v>152144.3504</v>
      </c>
      <c r="DR12" s="1317">
        <v>182471.63545999999</v>
      </c>
      <c r="DS12" s="1317">
        <v>223812.68</v>
      </c>
      <c r="DT12" s="1317">
        <v>274536.19</v>
      </c>
      <c r="DU12" s="1317">
        <v>335327.75000000006</v>
      </c>
      <c r="DV12" s="1317">
        <v>404499.40024440002</v>
      </c>
      <c r="DW12" s="1317">
        <v>438967</v>
      </c>
      <c r="DX12" s="1317">
        <f>DX7+DX9+DX8+DX10+DX11</f>
        <v>53859.530000000006</v>
      </c>
      <c r="DY12" s="1317">
        <f>DY7+DY9+DY8+DY10+DY11</f>
        <v>56254.42</v>
      </c>
      <c r="DZ12" s="1317">
        <v>58294.29</v>
      </c>
      <c r="EA12" s="1317">
        <v>60645.279999999999</v>
      </c>
      <c r="EB12" s="1317">
        <v>65037.25</v>
      </c>
      <c r="EC12" s="1317">
        <v>67868.160000000003</v>
      </c>
      <c r="ED12" s="1317">
        <v>73952.69</v>
      </c>
      <c r="EE12" s="1317">
        <v>636069.22594000003</v>
      </c>
      <c r="EF12" s="1317">
        <v>1040913.8900000001</v>
      </c>
      <c r="EG12" s="1317">
        <f>EG7+EG9+EG8+EG10+EG11</f>
        <v>214800.64999999997</v>
      </c>
      <c r="EH12" s="1317">
        <f>EH7+EH9+EH8+EH10+EH11</f>
        <v>205525.39</v>
      </c>
      <c r="EI12" s="1317">
        <v>202386.24672999998</v>
      </c>
      <c r="EJ12" s="1317">
        <v>250933.68056000001</v>
      </c>
      <c r="EK12" s="1317">
        <v>269888.42</v>
      </c>
      <c r="EL12" s="1317">
        <v>276092.57999999996</v>
      </c>
      <c r="EM12" s="1317">
        <v>257388.95</v>
      </c>
      <c r="EN12" s="1317">
        <v>300785.50116000004</v>
      </c>
      <c r="EO12" s="1317">
        <v>319586.36</v>
      </c>
      <c r="EP12" s="1317">
        <f>EP7+EP9+EP8+EP10+EP11</f>
        <v>206395.57</v>
      </c>
      <c r="EQ12" s="1317">
        <f>EQ7+EQ9+EQ8+EQ10+EQ11</f>
        <v>211638.25</v>
      </c>
      <c r="ER12" s="1323">
        <v>217000.85</v>
      </c>
      <c r="ES12" s="1323">
        <v>223416.65035999997</v>
      </c>
      <c r="ET12" s="1323">
        <v>201287.15</v>
      </c>
      <c r="EU12" s="1323">
        <v>201308.94</v>
      </c>
      <c r="EV12" s="1323">
        <v>200904.07</v>
      </c>
      <c r="EW12" s="1323">
        <v>202241.93999999997</v>
      </c>
      <c r="EX12" s="1324">
        <v>202597</v>
      </c>
      <c r="EY12" s="1317">
        <f>EY7+EY9+EY8+EY10+EY11</f>
        <v>85720.65</v>
      </c>
      <c r="EZ12" s="1317">
        <f>EZ7+EZ9+EZ8+EZ10+EZ11</f>
        <v>120712.11</v>
      </c>
      <c r="FA12" s="1317">
        <v>120403.50206</v>
      </c>
      <c r="FB12" s="1317">
        <v>122261.12721000001</v>
      </c>
      <c r="FC12" s="1317">
        <v>116758.82</v>
      </c>
      <c r="FD12" s="1317">
        <v>114191.02</v>
      </c>
      <c r="FE12" s="1317">
        <v>117279.86</v>
      </c>
      <c r="FF12" s="1317">
        <v>120823.60288000001</v>
      </c>
      <c r="FG12" s="1317">
        <v>121201.56376</v>
      </c>
      <c r="FH12" s="1317">
        <f>FH7+FH9+FH8+FH10+FH11</f>
        <v>340475.88999999996</v>
      </c>
      <c r="FI12" s="1317">
        <f>FI7+FI9+FI8+FI10+FI11</f>
        <v>344428</v>
      </c>
      <c r="FJ12" s="1317">
        <v>151074.23395000002</v>
      </c>
      <c r="FK12" s="1317">
        <v>153560.63138000001</v>
      </c>
      <c r="FL12" s="1317">
        <v>152695.37999999998</v>
      </c>
      <c r="FM12" s="1317">
        <v>153297.52999999997</v>
      </c>
      <c r="FN12" s="1317">
        <v>144273.99</v>
      </c>
      <c r="FO12" s="1317">
        <v>151884.6716</v>
      </c>
      <c r="FP12" s="1317">
        <v>153786</v>
      </c>
      <c r="FQ12" s="1317">
        <f>FQ7+FQ9+FQ8+FQ10+FQ11</f>
        <v>35799.310000000005</v>
      </c>
      <c r="FR12" s="1317">
        <f>FR7+FR9+FR8+FR10+FR11</f>
        <v>34912.130000000005</v>
      </c>
      <c r="FS12" s="1317">
        <v>35422.67</v>
      </c>
      <c r="FT12" s="1317">
        <v>35937.810000000005</v>
      </c>
      <c r="FU12" s="1317">
        <v>36750.229999999996</v>
      </c>
      <c r="FV12" s="1317">
        <v>35823.74</v>
      </c>
      <c r="FW12" s="1317">
        <v>34946.5</v>
      </c>
      <c r="FX12" s="1317">
        <v>35275.406069999997</v>
      </c>
      <c r="FY12" s="1317">
        <v>33674</v>
      </c>
      <c r="FZ12" s="1317">
        <f>FZ7+FZ9+FZ8+FZ10+FZ11</f>
        <v>334233.17</v>
      </c>
      <c r="GA12" s="1317">
        <f>GA7+GA9+GA8+GA10+GA11</f>
        <v>403940.85</v>
      </c>
      <c r="GB12" s="1317">
        <v>473310.10053999996</v>
      </c>
      <c r="GC12" s="1317">
        <v>555207.90487999993</v>
      </c>
      <c r="GD12" s="1317">
        <v>652781.79</v>
      </c>
      <c r="GE12" s="1317">
        <v>757635.56</v>
      </c>
      <c r="GF12" s="1317">
        <v>874308.38</v>
      </c>
      <c r="GG12" s="1317">
        <v>1040043.6367800001</v>
      </c>
      <c r="GH12" s="1317">
        <v>1162231.18</v>
      </c>
      <c r="GI12" s="1317">
        <f>GI7+GI9+GI8+GI10+GI11</f>
        <v>42513.599999999999</v>
      </c>
      <c r="GJ12" s="1317">
        <f>GJ7+GJ9+GJ8+GJ10+GJ11</f>
        <v>49923.479999999996</v>
      </c>
      <c r="GK12" s="1317">
        <v>50492.020919999995</v>
      </c>
      <c r="GL12" s="1317">
        <v>58229.603860000003</v>
      </c>
      <c r="GM12" s="1317">
        <v>58772.28</v>
      </c>
      <c r="GN12" s="1317">
        <v>63749.02</v>
      </c>
      <c r="GO12" s="1317">
        <v>61372.25</v>
      </c>
      <c r="GP12" s="1317">
        <v>75405.396009999997</v>
      </c>
      <c r="GQ12" s="1317">
        <v>70079.149999999994</v>
      </c>
      <c r="GR12" s="1317">
        <f>GR7+GR9+GR8+GR10+GR11</f>
        <v>41991.01</v>
      </c>
      <c r="GS12" s="1317">
        <f>GS7+GS9+GS8+GS10+GS11</f>
        <v>42000.01</v>
      </c>
      <c r="GT12" s="1317">
        <v>42005.587509999998</v>
      </c>
      <c r="GU12" s="1317">
        <v>52754.793000000005</v>
      </c>
      <c r="GV12" s="1317">
        <v>52611.85</v>
      </c>
      <c r="GW12" s="1317">
        <v>60015.450000000004</v>
      </c>
      <c r="GX12" s="1317">
        <v>65691.73000000001</v>
      </c>
      <c r="GY12" s="1317">
        <v>72041.985159999997</v>
      </c>
      <c r="GZ12" s="1317">
        <v>73625.409999999989</v>
      </c>
      <c r="HA12" s="1317">
        <f>HA7+HA9+HA8+HA10+HA11</f>
        <v>195588.3</v>
      </c>
      <c r="HB12" s="1317">
        <f>HB7+HB9+HB8+HB10+HB11</f>
        <v>195944.8</v>
      </c>
      <c r="HC12" s="1317">
        <v>195605.92207999999</v>
      </c>
      <c r="HD12" s="1317">
        <v>198917.77729279999</v>
      </c>
      <c r="HE12" s="1317">
        <v>205088.47</v>
      </c>
      <c r="HF12" s="1317">
        <v>206956.23</v>
      </c>
      <c r="HG12" s="1317">
        <v>211363.22</v>
      </c>
      <c r="HH12" s="1317">
        <v>213477.41520709998</v>
      </c>
      <c r="HI12" s="1317">
        <v>226415.34</v>
      </c>
      <c r="HJ12" s="1317">
        <v>4364599.5199999996</v>
      </c>
      <c r="HK12" s="1317">
        <v>4699020.59</v>
      </c>
      <c r="HL12" s="1317">
        <v>4859570.054827</v>
      </c>
      <c r="HM12" s="1317">
        <v>5351012.4356035003</v>
      </c>
      <c r="HN12" s="1317">
        <v>5807899.6603000015</v>
      </c>
      <c r="HO12" s="1317">
        <v>6194610.5902000004</v>
      </c>
      <c r="HP12" s="1317">
        <v>6583524.5296000019</v>
      </c>
      <c r="HQ12" s="1317">
        <v>8027874.6517998008</v>
      </c>
      <c r="HR12" s="1317">
        <v>9480315.1512000002</v>
      </c>
    </row>
    <row r="13" spans="1:226" ht="17.45" customHeight="1" x14ac:dyDescent="0.2">
      <c r="A13" s="1316" t="s">
        <v>454</v>
      </c>
      <c r="B13" s="1315"/>
      <c r="C13" s="1315"/>
      <c r="D13" s="1315">
        <v>0</v>
      </c>
      <c r="E13" s="1315">
        <v>0</v>
      </c>
      <c r="F13" s="1317">
        <v>0</v>
      </c>
      <c r="G13" s="1317">
        <v>0</v>
      </c>
      <c r="H13" s="1317">
        <v>0</v>
      </c>
      <c r="I13" s="1315">
        <v>15000</v>
      </c>
      <c r="J13" s="1315">
        <v>50000</v>
      </c>
      <c r="K13" s="1315"/>
      <c r="L13" s="1315"/>
      <c r="M13" s="1315">
        <v>0</v>
      </c>
      <c r="N13" s="1315">
        <v>0</v>
      </c>
      <c r="O13" s="1318">
        <v>7000</v>
      </c>
      <c r="P13" s="1318">
        <v>7000</v>
      </c>
      <c r="Q13" s="1318">
        <v>7000</v>
      </c>
      <c r="R13" s="1318">
        <v>7000</v>
      </c>
      <c r="S13" s="1315">
        <v>7000</v>
      </c>
      <c r="T13" s="1315"/>
      <c r="U13" s="1315"/>
      <c r="V13" s="1315">
        <v>0</v>
      </c>
      <c r="W13" s="1315">
        <v>0</v>
      </c>
      <c r="X13" s="1315">
        <v>0</v>
      </c>
      <c r="Y13" s="1315">
        <v>0</v>
      </c>
      <c r="Z13" s="1315">
        <v>0</v>
      </c>
      <c r="AA13" s="1315">
        <v>0</v>
      </c>
      <c r="AB13" s="1315">
        <v>0</v>
      </c>
      <c r="AC13" s="1315"/>
      <c r="AD13" s="1315"/>
      <c r="AE13" s="1315">
        <v>0</v>
      </c>
      <c r="AF13" s="1315">
        <v>0</v>
      </c>
      <c r="AG13" s="1315">
        <v>0</v>
      </c>
      <c r="AH13" s="1315">
        <v>0</v>
      </c>
      <c r="AI13" s="1315">
        <v>0</v>
      </c>
      <c r="AJ13" s="1315">
        <v>0</v>
      </c>
      <c r="AK13" s="1315">
        <v>0</v>
      </c>
      <c r="AL13" s="1315"/>
      <c r="AM13" s="1315"/>
      <c r="AN13" s="1315">
        <v>0</v>
      </c>
      <c r="AO13" s="1315">
        <v>0</v>
      </c>
      <c r="AP13" s="1315">
        <v>0</v>
      </c>
      <c r="AQ13" s="1315">
        <v>0</v>
      </c>
      <c r="AR13" s="1315">
        <v>0</v>
      </c>
      <c r="AS13" s="1315">
        <v>0</v>
      </c>
      <c r="AT13" s="1315">
        <v>0</v>
      </c>
      <c r="AU13" s="1315"/>
      <c r="AV13" s="1315"/>
      <c r="AW13" s="1315">
        <v>0</v>
      </c>
      <c r="AX13" s="1315">
        <v>0</v>
      </c>
      <c r="AY13" s="1315">
        <v>6000</v>
      </c>
      <c r="AZ13" s="1315">
        <v>6000</v>
      </c>
      <c r="BA13" s="1315">
        <v>6000</v>
      </c>
      <c r="BB13" s="1315">
        <v>6000</v>
      </c>
      <c r="BC13" s="1315">
        <v>6000</v>
      </c>
      <c r="BD13" s="1315"/>
      <c r="BE13" s="1315"/>
      <c r="BF13" s="1315">
        <v>0</v>
      </c>
      <c r="BG13" s="1315">
        <v>0</v>
      </c>
      <c r="BH13" s="1315">
        <v>0</v>
      </c>
      <c r="BI13" s="1315">
        <v>0</v>
      </c>
      <c r="BJ13" s="1315">
        <v>0</v>
      </c>
      <c r="BK13" s="1315">
        <v>0</v>
      </c>
      <c r="BL13" s="1315">
        <v>0</v>
      </c>
      <c r="BM13" s="1315"/>
      <c r="BN13" s="1315"/>
      <c r="BO13" s="1315">
        <v>0</v>
      </c>
      <c r="BP13" s="1315">
        <v>0</v>
      </c>
      <c r="BQ13" s="1315">
        <v>0</v>
      </c>
      <c r="BR13" s="1315">
        <v>0</v>
      </c>
      <c r="BS13" s="1315">
        <v>0</v>
      </c>
      <c r="BT13" s="1315">
        <v>0</v>
      </c>
      <c r="BU13" s="1315">
        <v>0</v>
      </c>
      <c r="BV13" s="1315"/>
      <c r="BW13" s="1315"/>
      <c r="BX13" s="1315">
        <v>0</v>
      </c>
      <c r="BY13" s="1315">
        <v>0</v>
      </c>
      <c r="BZ13" s="1315">
        <v>0</v>
      </c>
      <c r="CA13" s="1315">
        <v>0</v>
      </c>
      <c r="CB13" s="1315">
        <v>0</v>
      </c>
      <c r="CC13" s="1315">
        <v>0</v>
      </c>
      <c r="CD13" s="1315">
        <v>0</v>
      </c>
      <c r="CE13" s="1315"/>
      <c r="CF13" s="1315"/>
      <c r="CG13" s="1315">
        <v>0</v>
      </c>
      <c r="CH13" s="1315">
        <v>0</v>
      </c>
      <c r="CI13" s="1315">
        <v>0</v>
      </c>
      <c r="CJ13" s="1315">
        <v>0</v>
      </c>
      <c r="CK13" s="1315">
        <v>0</v>
      </c>
      <c r="CL13" s="1315">
        <v>3000</v>
      </c>
      <c r="CM13" s="1315">
        <v>3000</v>
      </c>
      <c r="CN13" s="1315"/>
      <c r="CO13" s="1315"/>
      <c r="CP13" s="1315">
        <v>0</v>
      </c>
      <c r="CQ13" s="1315">
        <v>0</v>
      </c>
      <c r="CR13" s="1315">
        <v>0</v>
      </c>
      <c r="CS13" s="1315">
        <v>0</v>
      </c>
      <c r="CT13" s="1315">
        <v>0</v>
      </c>
      <c r="CU13" s="1315">
        <v>60000</v>
      </c>
      <c r="CV13" s="1315">
        <v>60000</v>
      </c>
      <c r="CW13" s="1315"/>
      <c r="CX13" s="1315"/>
      <c r="CY13" s="1315">
        <v>0</v>
      </c>
      <c r="CZ13" s="1315">
        <v>0</v>
      </c>
      <c r="DA13" s="1315">
        <v>0</v>
      </c>
      <c r="DB13" s="1315">
        <v>0</v>
      </c>
      <c r="DC13" s="1315">
        <v>0</v>
      </c>
      <c r="DD13" s="1315">
        <v>120000</v>
      </c>
      <c r="DE13" s="1315">
        <v>120000</v>
      </c>
      <c r="DF13" s="1315"/>
      <c r="DG13" s="1315"/>
      <c r="DH13" s="1315">
        <v>0</v>
      </c>
      <c r="DI13" s="1315">
        <v>0</v>
      </c>
      <c r="DJ13" s="1315">
        <v>10000</v>
      </c>
      <c r="DK13" s="1315">
        <v>10000</v>
      </c>
      <c r="DL13" s="1315">
        <v>10000</v>
      </c>
      <c r="DM13" s="1315">
        <v>10000</v>
      </c>
      <c r="DN13" s="1315">
        <v>22500</v>
      </c>
      <c r="DO13" s="1315"/>
      <c r="DP13" s="1315"/>
      <c r="DQ13" s="1315">
        <v>0</v>
      </c>
      <c r="DR13" s="1315">
        <v>0</v>
      </c>
      <c r="DS13" s="1315"/>
      <c r="DT13" s="1315"/>
      <c r="DU13" s="1315"/>
      <c r="DV13" s="1315"/>
      <c r="DW13" s="1315"/>
      <c r="DX13" s="1315"/>
      <c r="DY13" s="1315"/>
      <c r="DZ13" s="1315"/>
      <c r="EA13" s="1315"/>
      <c r="EB13" s="1315">
        <v>0</v>
      </c>
      <c r="EC13" s="1315">
        <v>0</v>
      </c>
      <c r="ED13" s="1315">
        <v>0</v>
      </c>
      <c r="EE13" s="1315">
        <v>0</v>
      </c>
      <c r="EF13" s="1315">
        <v>0</v>
      </c>
      <c r="EG13" s="1315"/>
      <c r="EH13" s="1315"/>
      <c r="EI13" s="1315">
        <v>0</v>
      </c>
      <c r="EJ13" s="1315">
        <v>0</v>
      </c>
      <c r="EK13" s="1315"/>
      <c r="EL13" s="1315"/>
      <c r="EM13" s="1315"/>
      <c r="EN13" s="1315"/>
      <c r="EO13" s="1315">
        <v>49600</v>
      </c>
      <c r="EP13" s="1315"/>
      <c r="EQ13" s="1315"/>
      <c r="ER13" s="1318">
        <v>2177.1654600000002</v>
      </c>
      <c r="ES13" s="1318">
        <v>1706.3240800000001</v>
      </c>
      <c r="ET13" s="1318">
        <v>1052.03</v>
      </c>
      <c r="EU13" s="1318">
        <v>471.79</v>
      </c>
      <c r="EV13" s="1318"/>
      <c r="EW13" s="1318"/>
      <c r="EX13" s="1320">
        <v>40000</v>
      </c>
      <c r="EY13" s="1315"/>
      <c r="EZ13" s="1315"/>
      <c r="FA13" s="1315">
        <v>0</v>
      </c>
      <c r="FB13" s="1315">
        <v>0</v>
      </c>
      <c r="FC13" s="1315">
        <v>0</v>
      </c>
      <c r="FD13" s="1315">
        <v>0</v>
      </c>
      <c r="FE13" s="1315">
        <v>0</v>
      </c>
      <c r="FF13" s="1315">
        <v>0</v>
      </c>
      <c r="FG13" s="1315">
        <v>0</v>
      </c>
      <c r="FH13" s="1315"/>
      <c r="FI13" s="1315"/>
      <c r="FJ13" s="1315">
        <v>0</v>
      </c>
      <c r="FK13" s="1315">
        <v>0</v>
      </c>
      <c r="FL13" s="1315"/>
      <c r="FM13" s="1315"/>
      <c r="FN13" s="1315"/>
      <c r="FO13" s="1315"/>
      <c r="FP13" s="1315"/>
      <c r="FQ13" s="1315"/>
      <c r="FR13" s="1315"/>
      <c r="FS13" s="1315"/>
      <c r="FT13" s="1315"/>
      <c r="FU13" s="1315"/>
      <c r="FV13" s="1315">
        <v>0</v>
      </c>
      <c r="FW13" s="1315">
        <v>0</v>
      </c>
      <c r="FX13" s="1315">
        <v>0</v>
      </c>
      <c r="FY13" s="1315">
        <v>0</v>
      </c>
      <c r="FZ13" s="1315"/>
      <c r="GA13" s="1315"/>
      <c r="GB13" s="1315">
        <v>0</v>
      </c>
      <c r="GC13" s="1315">
        <v>0</v>
      </c>
      <c r="GD13" s="1315">
        <v>0</v>
      </c>
      <c r="GE13" s="1315">
        <v>0</v>
      </c>
      <c r="GF13" s="1315">
        <v>0</v>
      </c>
      <c r="GG13" s="1315">
        <v>0</v>
      </c>
      <c r="GH13" s="1315">
        <v>0</v>
      </c>
      <c r="GI13" s="1315"/>
      <c r="GJ13" s="1315"/>
      <c r="GK13" s="1315">
        <v>0</v>
      </c>
      <c r="GL13" s="1315">
        <v>0</v>
      </c>
      <c r="GM13" s="1315">
        <v>0</v>
      </c>
      <c r="GN13" s="1315">
        <v>0</v>
      </c>
      <c r="GO13" s="1315">
        <v>0</v>
      </c>
      <c r="GP13" s="1315">
        <v>0</v>
      </c>
      <c r="GQ13" s="1315">
        <v>0</v>
      </c>
      <c r="GR13" s="1315"/>
      <c r="GS13" s="1315"/>
      <c r="GT13" s="1315">
        <v>0</v>
      </c>
      <c r="GU13" s="1315">
        <v>0</v>
      </c>
      <c r="GV13" s="1315">
        <v>0</v>
      </c>
      <c r="GW13" s="1315">
        <v>0</v>
      </c>
      <c r="GX13" s="1315">
        <v>0</v>
      </c>
      <c r="GY13" s="1315">
        <v>0</v>
      </c>
      <c r="GZ13" s="1315">
        <v>12500</v>
      </c>
      <c r="HA13" s="1315"/>
      <c r="HB13" s="1315"/>
      <c r="HC13" s="1315">
        <v>0</v>
      </c>
      <c r="HD13" s="1315">
        <v>0</v>
      </c>
      <c r="HE13" s="1315">
        <v>0</v>
      </c>
      <c r="HF13" s="1315">
        <v>0</v>
      </c>
      <c r="HG13" s="1315">
        <v>0</v>
      </c>
      <c r="HH13" s="1315">
        <v>0</v>
      </c>
      <c r="HI13" s="1315">
        <v>48800</v>
      </c>
      <c r="HJ13" s="1315">
        <v>0</v>
      </c>
      <c r="HK13" s="1315">
        <v>0</v>
      </c>
      <c r="HL13" s="1315">
        <v>2177.1654600000002</v>
      </c>
      <c r="HM13" s="1315">
        <v>1706.3240800000001</v>
      </c>
      <c r="HN13" s="1315">
        <v>24052.03</v>
      </c>
      <c r="HO13" s="1315">
        <v>23471.79</v>
      </c>
      <c r="HP13" s="1315">
        <v>23000</v>
      </c>
      <c r="HQ13" s="1315">
        <v>221000</v>
      </c>
      <c r="HR13" s="1315">
        <v>419400</v>
      </c>
    </row>
    <row r="14" spans="1:226" ht="17.45" customHeight="1" x14ac:dyDescent="0.2">
      <c r="A14" s="1316" t="s">
        <v>455</v>
      </c>
      <c r="B14" s="1315"/>
      <c r="C14" s="1315"/>
      <c r="D14" s="1315"/>
      <c r="E14" s="1315"/>
      <c r="F14" s="1315"/>
      <c r="G14" s="1315"/>
      <c r="H14" s="1315"/>
      <c r="I14" s="1315"/>
      <c r="J14" s="1315"/>
      <c r="K14" s="1315"/>
      <c r="L14" s="1315"/>
      <c r="M14" s="1315"/>
      <c r="N14" s="1315"/>
      <c r="O14" s="1319"/>
      <c r="P14" s="1319"/>
      <c r="Q14" s="1319"/>
      <c r="R14" s="1319"/>
      <c r="S14" s="1315"/>
      <c r="T14" s="1315"/>
      <c r="U14" s="1315"/>
      <c r="V14" s="1315"/>
      <c r="W14" s="1315"/>
      <c r="X14" s="1315"/>
      <c r="Y14" s="1315"/>
      <c r="Z14" s="1315"/>
      <c r="AA14" s="1315"/>
      <c r="AB14" s="1320"/>
      <c r="AC14" s="1315"/>
      <c r="AD14" s="1315"/>
      <c r="AE14" s="1315"/>
      <c r="AF14" s="1315"/>
      <c r="AG14" s="1315"/>
      <c r="AH14" s="1315"/>
      <c r="AI14" s="1315"/>
      <c r="AJ14" s="1315"/>
      <c r="AK14" s="1315"/>
      <c r="AL14" s="1315"/>
      <c r="AM14" s="1315"/>
      <c r="AN14" s="1315"/>
      <c r="AO14" s="1315"/>
      <c r="AP14" s="1315"/>
      <c r="AQ14" s="1315"/>
      <c r="AR14" s="1315"/>
      <c r="AS14" s="1315"/>
      <c r="AT14" s="1315"/>
      <c r="AU14" s="1315"/>
      <c r="AV14" s="1315"/>
      <c r="AW14" s="1315"/>
      <c r="AX14" s="1315"/>
      <c r="AY14" s="1315"/>
      <c r="AZ14" s="1315"/>
      <c r="BA14" s="1315"/>
      <c r="BB14" s="1315"/>
      <c r="BC14" s="1315"/>
      <c r="BD14" s="1315"/>
      <c r="BE14" s="1315"/>
      <c r="BF14" s="1315"/>
      <c r="BG14" s="1315"/>
      <c r="BH14" s="1315"/>
      <c r="BI14" s="1315"/>
      <c r="BJ14" s="1315"/>
      <c r="BK14" s="1315"/>
      <c r="BL14" s="1315"/>
      <c r="BM14" s="1315"/>
      <c r="BN14" s="1315"/>
      <c r="BO14" s="1315"/>
      <c r="BP14" s="1315"/>
      <c r="BQ14" s="1315"/>
      <c r="BR14" s="1315"/>
      <c r="BS14" s="1315"/>
      <c r="BT14" s="1315"/>
      <c r="BU14" s="1315"/>
      <c r="BV14" s="1315"/>
      <c r="BW14" s="1315"/>
      <c r="BX14" s="1315"/>
      <c r="BY14" s="1315"/>
      <c r="BZ14" s="1315"/>
      <c r="CA14" s="1315"/>
      <c r="CB14" s="1315"/>
      <c r="CC14" s="1315"/>
      <c r="CD14" s="1315"/>
      <c r="CE14" s="1315"/>
      <c r="CF14" s="1315"/>
      <c r="CG14" s="1315"/>
      <c r="CH14" s="1315"/>
      <c r="CI14" s="1315"/>
      <c r="CJ14" s="1315"/>
      <c r="CK14" s="1315"/>
      <c r="CL14" s="1315"/>
      <c r="CM14" s="1315"/>
      <c r="CN14" s="1315"/>
      <c r="CO14" s="1315"/>
      <c r="CP14" s="1315"/>
      <c r="CQ14" s="1315"/>
      <c r="CR14" s="1315"/>
      <c r="CS14" s="1315"/>
      <c r="CT14" s="1315"/>
      <c r="CU14" s="1315"/>
      <c r="CV14" s="1315"/>
      <c r="CW14" s="1315"/>
      <c r="CX14" s="1315"/>
      <c r="CY14" s="1315"/>
      <c r="CZ14" s="1315"/>
      <c r="DA14" s="1315"/>
      <c r="DB14" s="1315"/>
      <c r="DC14" s="1315"/>
      <c r="DD14" s="1315"/>
      <c r="DE14" s="1315"/>
      <c r="DF14" s="1315"/>
      <c r="DG14" s="1315"/>
      <c r="DH14" s="1315"/>
      <c r="DI14" s="1315"/>
      <c r="DJ14" s="1315"/>
      <c r="DK14" s="1315"/>
      <c r="DL14" s="1315"/>
      <c r="DM14" s="1315"/>
      <c r="DN14" s="1315"/>
      <c r="DO14" s="1315"/>
      <c r="DP14" s="1315"/>
      <c r="DQ14" s="1315"/>
      <c r="DR14" s="1315"/>
      <c r="DS14" s="1315"/>
      <c r="DT14" s="1315"/>
      <c r="DU14" s="1315"/>
      <c r="DV14" s="1315"/>
      <c r="DW14" s="1315"/>
      <c r="DX14" s="1315"/>
      <c r="DY14" s="1315"/>
      <c r="DZ14" s="1315"/>
      <c r="EA14" s="1315"/>
      <c r="EB14" s="1315"/>
      <c r="EC14" s="1315"/>
      <c r="ED14" s="1315"/>
      <c r="EE14" s="1315"/>
      <c r="EF14" s="1315"/>
      <c r="EG14" s="1315"/>
      <c r="EH14" s="1315"/>
      <c r="EI14" s="1315"/>
      <c r="EJ14" s="1315"/>
      <c r="EK14" s="1315"/>
      <c r="EL14" s="1315"/>
      <c r="EM14" s="1315"/>
      <c r="EN14" s="1315"/>
      <c r="EO14" s="1315"/>
      <c r="EP14" s="1315"/>
      <c r="EQ14" s="1315"/>
      <c r="ER14" s="1319"/>
      <c r="ES14" s="1319"/>
      <c r="ET14" s="1319"/>
      <c r="EU14" s="1319"/>
      <c r="EV14" s="1319"/>
      <c r="EW14" s="1319"/>
      <c r="EX14" s="1320"/>
      <c r="EY14" s="1315"/>
      <c r="EZ14" s="1315"/>
      <c r="FA14" s="1315"/>
      <c r="FB14" s="1315"/>
      <c r="FC14" s="1315"/>
      <c r="FD14" s="1315"/>
      <c r="FE14" s="1315"/>
      <c r="FF14" s="1315"/>
      <c r="FG14" s="1315"/>
      <c r="FH14" s="1315"/>
      <c r="FI14" s="1315"/>
      <c r="FJ14" s="1315"/>
      <c r="FK14" s="1315"/>
      <c r="FL14" s="1315"/>
      <c r="FM14" s="1315"/>
      <c r="FN14" s="1315"/>
      <c r="FO14" s="1315"/>
      <c r="FP14" s="1315"/>
      <c r="FQ14" s="1315"/>
      <c r="FR14" s="1315"/>
      <c r="FS14" s="1315"/>
      <c r="FT14" s="1315"/>
      <c r="FU14" s="1315"/>
      <c r="FV14" s="1315"/>
      <c r="FW14" s="1315"/>
      <c r="FX14" s="1315"/>
      <c r="FY14" s="1315"/>
      <c r="FZ14" s="1315"/>
      <c r="GA14" s="1315"/>
      <c r="GB14" s="1315"/>
      <c r="GC14" s="1315"/>
      <c r="GD14" s="1315"/>
      <c r="GE14" s="1315"/>
      <c r="GF14" s="1315"/>
      <c r="GG14" s="1315"/>
      <c r="GH14" s="1315"/>
      <c r="GI14" s="1315"/>
      <c r="GJ14" s="1315"/>
      <c r="GK14" s="1315"/>
      <c r="GL14" s="1315"/>
      <c r="GM14" s="1315"/>
      <c r="GN14" s="1315"/>
      <c r="GO14" s="1315"/>
      <c r="GP14" s="1315"/>
      <c r="GQ14" s="1315"/>
      <c r="GR14" s="1315"/>
      <c r="GS14" s="1315"/>
      <c r="GT14" s="1315"/>
      <c r="GU14" s="1315"/>
      <c r="GV14" s="1315"/>
      <c r="GW14" s="1315"/>
      <c r="GX14" s="1315"/>
      <c r="GY14" s="1315"/>
      <c r="GZ14" s="1315"/>
      <c r="HA14" s="1315"/>
      <c r="HB14" s="1315"/>
      <c r="HC14" s="1315"/>
      <c r="HD14" s="1315"/>
      <c r="HE14" s="1315"/>
      <c r="HF14" s="1315"/>
      <c r="HG14" s="1315"/>
      <c r="HH14" s="1315"/>
      <c r="HI14" s="1315"/>
      <c r="HJ14" s="1315">
        <v>0</v>
      </c>
      <c r="HK14" s="1315">
        <v>0</v>
      </c>
      <c r="HL14" s="1315">
        <v>0</v>
      </c>
      <c r="HM14" s="1315">
        <v>0</v>
      </c>
      <c r="HN14" s="1315">
        <v>0</v>
      </c>
      <c r="HO14" s="1315">
        <v>0</v>
      </c>
      <c r="HP14" s="1315">
        <v>0</v>
      </c>
      <c r="HQ14" s="1315">
        <v>0</v>
      </c>
      <c r="HR14" s="1315">
        <v>0</v>
      </c>
    </row>
    <row r="15" spans="1:226" ht="17.45" customHeight="1" x14ac:dyDescent="0.2">
      <c r="A15" s="1316" t="s">
        <v>452</v>
      </c>
      <c r="B15" s="1315">
        <v>406.23</v>
      </c>
      <c r="C15" s="1315">
        <v>3357.32</v>
      </c>
      <c r="D15" s="1315">
        <v>62813.3</v>
      </c>
      <c r="E15" s="1315">
        <v>218542.79</v>
      </c>
      <c r="F15" s="1315">
        <v>333981.98</v>
      </c>
      <c r="G15" s="1315">
        <v>193485.11000000002</v>
      </c>
      <c r="H15" s="1315">
        <v>-76417.279999999999</v>
      </c>
      <c r="I15" s="1315">
        <v>316326.95</v>
      </c>
      <c r="J15" s="1315">
        <v>340152</v>
      </c>
      <c r="K15" s="1315">
        <v>-17.68</v>
      </c>
      <c r="L15" s="1315">
        <v>71.430000000000007</v>
      </c>
      <c r="M15" s="1315">
        <v>-125.76495</v>
      </c>
      <c r="N15" s="1315">
        <v>241.81798000000001</v>
      </c>
      <c r="O15" s="1318">
        <v>62.03</v>
      </c>
      <c r="P15" s="1318">
        <v>54.99</v>
      </c>
      <c r="Q15" s="1318">
        <v>-894.25</v>
      </c>
      <c r="R15" s="1318">
        <v>82.13</v>
      </c>
      <c r="S15" s="1315">
        <v>-553.80999999999995</v>
      </c>
      <c r="T15" s="1315">
        <v>110.17</v>
      </c>
      <c r="U15" s="1315">
        <v>-103.45</v>
      </c>
      <c r="V15" s="1315">
        <v>26.39282</v>
      </c>
      <c r="W15" s="1315">
        <v>87.875680000000003</v>
      </c>
      <c r="X15" s="1315">
        <v>-986.7</v>
      </c>
      <c r="Y15" s="1315">
        <v>-33.36</v>
      </c>
      <c r="Z15" s="1315">
        <v>-8199.6299999999992</v>
      </c>
      <c r="AA15" s="1315">
        <v>1952.9290499999997</v>
      </c>
      <c r="AB15" s="1320">
        <v>3184.3134399999999</v>
      </c>
      <c r="AC15" s="1315">
        <v>1.88</v>
      </c>
      <c r="AD15" s="1315">
        <v>8.7899999999999991</v>
      </c>
      <c r="AE15" s="1315">
        <v>5.4785599999999999</v>
      </c>
      <c r="AF15" s="1315">
        <v>14.873239999999999</v>
      </c>
      <c r="AG15" s="1315">
        <v>-233.92</v>
      </c>
      <c r="AH15" s="1315">
        <v>-690.88</v>
      </c>
      <c r="AI15" s="1315">
        <v>-5547.42</v>
      </c>
      <c r="AJ15" s="1315">
        <v>881.26709000000005</v>
      </c>
      <c r="AK15" s="1315">
        <v>106</v>
      </c>
      <c r="AL15" s="1315">
        <v>6771.23</v>
      </c>
      <c r="AM15" s="1315">
        <v>20761.3</v>
      </c>
      <c r="AN15" s="1315">
        <v>13623.1677263</v>
      </c>
      <c r="AO15" s="1315">
        <v>61551.37</v>
      </c>
      <c r="AP15" s="1315">
        <v>79263.08</v>
      </c>
      <c r="AQ15" s="1315">
        <v>89674.51</v>
      </c>
      <c r="AR15" s="1315">
        <v>14886.8</v>
      </c>
      <c r="AS15" s="1315">
        <v>179841.9</v>
      </c>
      <c r="AT15" s="1315">
        <v>206091.76</v>
      </c>
      <c r="AU15" s="1315">
        <v>-237.23</v>
      </c>
      <c r="AV15" s="1315">
        <v>1553.61</v>
      </c>
      <c r="AW15" s="1315">
        <v>-1216.3321599999999</v>
      </c>
      <c r="AX15" s="1315">
        <v>1430.0281199999999</v>
      </c>
      <c r="AY15" s="1315">
        <v>142.58000000000001</v>
      </c>
      <c r="AZ15" s="1315">
        <v>634.16</v>
      </c>
      <c r="BA15" s="1315">
        <v>-1884.48</v>
      </c>
      <c r="BB15" s="1315">
        <v>5622.4746032000003</v>
      </c>
      <c r="BC15" s="1315">
        <v>1666.65</v>
      </c>
      <c r="BD15" s="1315">
        <v>2.02</v>
      </c>
      <c r="BE15" s="1315"/>
      <c r="BF15" s="1315">
        <v>0</v>
      </c>
      <c r="BG15" s="1315">
        <v>28.60013</v>
      </c>
      <c r="BH15" s="1315">
        <v>96.41</v>
      </c>
      <c r="BI15" s="1315">
        <v>292.94</v>
      </c>
      <c r="BJ15" s="1315">
        <v>-2499.7199999999998</v>
      </c>
      <c r="BK15" s="1315">
        <v>1087.06</v>
      </c>
      <c r="BL15" s="1315">
        <v>2434.77</v>
      </c>
      <c r="BM15" s="1315"/>
      <c r="BN15" s="1315">
        <v>59.69</v>
      </c>
      <c r="BO15" s="1315">
        <v>39.2065749</v>
      </c>
      <c r="BP15" s="1315">
        <v>1054.5757346</v>
      </c>
      <c r="BQ15" s="1315">
        <v>36.71</v>
      </c>
      <c r="BR15" s="1315">
        <v>30.61</v>
      </c>
      <c r="BS15" s="1315">
        <v>672.6</v>
      </c>
      <c r="BT15" s="1315">
        <v>19745.060404399999</v>
      </c>
      <c r="BU15" s="1315">
        <v>22574.33</v>
      </c>
      <c r="BV15" s="1315">
        <v>482.3</v>
      </c>
      <c r="BW15" s="1315">
        <v>1372.76</v>
      </c>
      <c r="BX15" s="1315">
        <v>-3026.0814799999998</v>
      </c>
      <c r="BY15" s="1315">
        <v>1729.7180499999999</v>
      </c>
      <c r="BZ15" s="1315">
        <v>978.66</v>
      </c>
      <c r="CA15" s="1315">
        <v>2260.02</v>
      </c>
      <c r="CB15" s="1315">
        <v>-10750.24</v>
      </c>
      <c r="CC15" s="1315">
        <v>7045.26</v>
      </c>
      <c r="CD15" s="1315">
        <v>10770.96</v>
      </c>
      <c r="CE15" s="1315"/>
      <c r="CF15" s="1315">
        <v>-92.51</v>
      </c>
      <c r="CG15" s="1315">
        <v>-634.5732974</v>
      </c>
      <c r="CH15" s="1315">
        <v>515.9771581</v>
      </c>
      <c r="CI15" s="1315">
        <v>327.27999999999997</v>
      </c>
      <c r="CJ15" s="1315">
        <v>799.45</v>
      </c>
      <c r="CK15" s="1315">
        <v>-2050.35</v>
      </c>
      <c r="CL15" s="1315">
        <v>-159.26</v>
      </c>
      <c r="CM15" s="1315">
        <v>146.53</v>
      </c>
      <c r="CN15" s="1315">
        <v>3105.25</v>
      </c>
      <c r="CO15" s="1315">
        <v>6126.1</v>
      </c>
      <c r="CP15" s="1315">
        <v>5360.9271399999998</v>
      </c>
      <c r="CQ15" s="1315">
        <v>39814.368130000003</v>
      </c>
      <c r="CR15" s="1315">
        <v>62202.04</v>
      </c>
      <c r="CS15" s="1315">
        <v>111212.55</v>
      </c>
      <c r="CT15" s="1315">
        <v>4960.09</v>
      </c>
      <c r="CU15" s="1315">
        <v>255500.83</v>
      </c>
      <c r="CV15" s="1315">
        <v>216967.58</v>
      </c>
      <c r="CW15" s="1315">
        <v>47940.24</v>
      </c>
      <c r="CX15" s="1315">
        <v>117546.92</v>
      </c>
      <c r="CY15" s="1315">
        <v>97123.25</v>
      </c>
      <c r="CZ15" s="1315">
        <v>178666.09</v>
      </c>
      <c r="DA15" s="1315">
        <v>205506.37</v>
      </c>
      <c r="DB15" s="1315">
        <v>178271.52</v>
      </c>
      <c r="DC15" s="1315">
        <v>-25253.040000000001</v>
      </c>
      <c r="DD15" s="1315">
        <v>299349.13</v>
      </c>
      <c r="DE15" s="1315">
        <v>282746.59000000003</v>
      </c>
      <c r="DF15" s="1315"/>
      <c r="DG15" s="1315">
        <v>29.9346</v>
      </c>
      <c r="DH15" s="1315">
        <v>-28.413128100000002</v>
      </c>
      <c r="DI15" s="1315">
        <v>1135.2453012999999</v>
      </c>
      <c r="DJ15" s="1315">
        <v>280.90410000000003</v>
      </c>
      <c r="DK15" s="1315">
        <v>28.1523</v>
      </c>
      <c r="DL15" s="1315">
        <v>-2435.7446</v>
      </c>
      <c r="DM15" s="1315">
        <v>1618.7338401000002</v>
      </c>
      <c r="DN15" s="1315">
        <v>627.12</v>
      </c>
      <c r="DO15" s="1315">
        <v>586.9</v>
      </c>
      <c r="DP15" s="1315">
        <v>9714.5300000000007</v>
      </c>
      <c r="DQ15" s="1315">
        <v>3603.13</v>
      </c>
      <c r="DR15" s="1315">
        <v>20242.504840000001</v>
      </c>
      <c r="DS15" s="1315">
        <v>33342.090000000004</v>
      </c>
      <c r="DT15" s="1315">
        <v>23959.02</v>
      </c>
      <c r="DU15" s="1315">
        <v>3346.63</v>
      </c>
      <c r="DV15" s="1315">
        <v>17256.98</v>
      </c>
      <c r="DW15" s="1315">
        <v>11544</v>
      </c>
      <c r="DX15" s="1315">
        <v>10819114</v>
      </c>
      <c r="DY15" s="1315">
        <v>15866865.199999999</v>
      </c>
      <c r="DZ15" s="1315">
        <v>10397154.16</v>
      </c>
      <c r="EA15" s="1315">
        <v>19499763.870000001</v>
      </c>
      <c r="EB15" s="1315">
        <v>19673349.34</v>
      </c>
      <c r="EC15" s="1315">
        <v>21677845.890000001</v>
      </c>
      <c r="ED15" s="1315">
        <v>-434053.72</v>
      </c>
      <c r="EE15" s="1315">
        <v>27287079.07057</v>
      </c>
      <c r="EF15" s="1315">
        <v>40023933.609999999</v>
      </c>
      <c r="EG15" s="1315">
        <v>6115.67</v>
      </c>
      <c r="EH15" s="1315">
        <v>21840.47</v>
      </c>
      <c r="EI15" s="1315">
        <v>1005.7293100000001</v>
      </c>
      <c r="EJ15" s="1315">
        <v>30452.544709999998</v>
      </c>
      <c r="EK15" s="1315">
        <v>34529.93</v>
      </c>
      <c r="EL15" s="1315">
        <v>56879.79</v>
      </c>
      <c r="EM15" s="1315">
        <v>-57243.69</v>
      </c>
      <c r="EN15" s="1315">
        <v>96582.765919999991</v>
      </c>
      <c r="EO15" s="1320">
        <v>65312.3</v>
      </c>
      <c r="EP15" s="1315"/>
      <c r="EQ15" s="1315"/>
      <c r="ER15" s="1318">
        <v>0</v>
      </c>
      <c r="ES15" s="1318">
        <v>251.73567</v>
      </c>
      <c r="ET15" s="1318">
        <v>378.05</v>
      </c>
      <c r="EU15" s="1318">
        <v>3939.91</v>
      </c>
      <c r="EV15" s="1315">
        <v>-7184.38</v>
      </c>
      <c r="EW15" s="1315">
        <v>18827.444339999998</v>
      </c>
      <c r="EX15" s="1320">
        <v>28819</v>
      </c>
      <c r="EY15" s="1315">
        <v>0.35</v>
      </c>
      <c r="EZ15" s="1315">
        <v>0.39</v>
      </c>
      <c r="FA15" s="1315"/>
      <c r="FB15" s="1315">
        <v>163.64026999999999</v>
      </c>
      <c r="FC15" s="1315">
        <v>161.57</v>
      </c>
      <c r="FD15" s="1315">
        <v>44.2</v>
      </c>
      <c r="FE15" s="1315">
        <v>122.4</v>
      </c>
      <c r="FF15" s="1315">
        <v>114.14048000000001</v>
      </c>
      <c r="FG15" s="1320">
        <v>28.45</v>
      </c>
      <c r="FH15" s="1315">
        <v>3319.32</v>
      </c>
      <c r="FI15" s="1315">
        <v>10583.14</v>
      </c>
      <c r="FJ15" s="1315">
        <v>2258.1056400000002</v>
      </c>
      <c r="FK15" s="1315">
        <v>12720.76771</v>
      </c>
      <c r="FL15" s="1315">
        <v>15580.91</v>
      </c>
      <c r="FM15" s="1315">
        <v>17260.86</v>
      </c>
      <c r="FN15" s="1315">
        <v>-39493.339999999997</v>
      </c>
      <c r="FO15" s="1315">
        <v>9442.2860099999998</v>
      </c>
      <c r="FP15" s="1320">
        <v>21650</v>
      </c>
      <c r="FQ15" s="1315">
        <v>0.38</v>
      </c>
      <c r="FR15" s="1315">
        <v>106.65</v>
      </c>
      <c r="FS15" s="1315"/>
      <c r="FT15" s="1315">
        <v>331.42</v>
      </c>
      <c r="FU15" s="1315">
        <v>449.74</v>
      </c>
      <c r="FV15" s="1315">
        <v>661.79</v>
      </c>
      <c r="FW15" s="1315">
        <v>-168.27</v>
      </c>
      <c r="FX15" s="1315">
        <v>1333.12626</v>
      </c>
      <c r="FY15" s="1320">
        <v>2135</v>
      </c>
      <c r="FZ15" s="1315">
        <v>26189.26</v>
      </c>
      <c r="GA15" s="1315">
        <v>50082.11</v>
      </c>
      <c r="GB15" s="1315">
        <v>33540.11</v>
      </c>
      <c r="GC15" s="1315">
        <v>77637.740000000005</v>
      </c>
      <c r="GD15" s="1315">
        <v>94271.35</v>
      </c>
      <c r="GE15" s="1315">
        <v>105638.63</v>
      </c>
      <c r="GF15" s="1315">
        <v>-158719.46</v>
      </c>
      <c r="GG15" s="1315">
        <v>1538085.37353</v>
      </c>
      <c r="GH15" s="1320">
        <v>2017283.5899999999</v>
      </c>
      <c r="GI15" s="1315"/>
      <c r="GJ15" s="1315">
        <v>316.44</v>
      </c>
      <c r="GK15" s="1315">
        <v>151.62663000000001</v>
      </c>
      <c r="GL15" s="1315">
        <v>3754.2455199999999</v>
      </c>
      <c r="GM15" s="1315">
        <v>3954.79</v>
      </c>
      <c r="GN15" s="1315">
        <v>1419.14</v>
      </c>
      <c r="GO15" s="1315">
        <v>-4587.8500000000004</v>
      </c>
      <c r="GP15" s="1315">
        <v>4449.88616</v>
      </c>
      <c r="GQ15" s="1320">
        <v>4836.7700000000004</v>
      </c>
      <c r="GR15" s="1315">
        <v>-17.510000000000002</v>
      </c>
      <c r="GS15" s="1315">
        <v>-385.71</v>
      </c>
      <c r="GT15" s="1315">
        <v>-395.15496000000002</v>
      </c>
      <c r="GU15" s="1315">
        <v>-249.98170999999999</v>
      </c>
      <c r="GV15" s="1315">
        <v>-909.04</v>
      </c>
      <c r="GW15" s="1315">
        <v>-107.22</v>
      </c>
      <c r="GX15" s="1315">
        <v>-3921.08</v>
      </c>
      <c r="GY15" s="1315">
        <v>-175.69721000000001</v>
      </c>
      <c r="GZ15" s="1315">
        <v>2402.1799999999998</v>
      </c>
      <c r="HA15" s="1315">
        <v>11855.07</v>
      </c>
      <c r="HB15" s="1315">
        <v>24780.38</v>
      </c>
      <c r="HC15" s="1315">
        <v>21118.719290000001</v>
      </c>
      <c r="HD15" s="1315">
        <v>39495.183607500003</v>
      </c>
      <c r="HE15" s="1315">
        <v>51627.94</v>
      </c>
      <c r="HF15" s="1315">
        <v>74239.37</v>
      </c>
      <c r="HG15" s="1315">
        <v>23831.4</v>
      </c>
      <c r="HH15" s="1315">
        <v>138305.6608172</v>
      </c>
      <c r="HI15" s="1320">
        <v>155001.84</v>
      </c>
      <c r="HJ15" s="1315">
        <v>10925727.850000001</v>
      </c>
      <c r="HK15" s="1315">
        <v>16134595.4946</v>
      </c>
      <c r="HL15" s="1315">
        <v>10632396.983715698</v>
      </c>
      <c r="HM15" s="1315">
        <v>20189377.000141498</v>
      </c>
      <c r="HN15" s="1315">
        <v>20588394.094100002</v>
      </c>
      <c r="HO15" s="1315">
        <v>22537801.1523</v>
      </c>
      <c r="HP15" s="1315">
        <v>-793484.02459999989</v>
      </c>
      <c r="HQ15" s="1315">
        <v>30200195.501864903</v>
      </c>
      <c r="HR15" s="1315">
        <v>43419861.533440009</v>
      </c>
    </row>
    <row r="16" spans="1:226" ht="17.45" customHeight="1" x14ac:dyDescent="0.2">
      <c r="A16" s="1316" t="s">
        <v>456</v>
      </c>
      <c r="B16" s="1315"/>
      <c r="C16" s="1315"/>
      <c r="D16" s="1315"/>
      <c r="E16" s="1315"/>
      <c r="F16" s="1315"/>
      <c r="G16" s="1315"/>
      <c r="H16" s="1315"/>
      <c r="I16" s="1315"/>
      <c r="J16" s="1315"/>
      <c r="K16" s="1315"/>
      <c r="L16" s="1315"/>
      <c r="M16" s="1315"/>
      <c r="N16" s="1315"/>
      <c r="O16" s="1319"/>
      <c r="P16" s="1319"/>
      <c r="Q16" s="1319"/>
      <c r="R16" s="1319"/>
      <c r="S16" s="1315"/>
      <c r="T16" s="1315"/>
      <c r="U16" s="1315"/>
      <c r="V16" s="1315"/>
      <c r="W16" s="1315"/>
      <c r="X16" s="1315"/>
      <c r="Y16" s="1315"/>
      <c r="Z16" s="1315"/>
      <c r="AA16" s="1315"/>
      <c r="AB16" s="1320"/>
      <c r="AC16" s="1315"/>
      <c r="AD16" s="1315"/>
      <c r="AE16" s="1315"/>
      <c r="AF16" s="1315"/>
      <c r="AG16" s="1315"/>
      <c r="AH16" s="1315"/>
      <c r="AI16" s="1315"/>
      <c r="AJ16" s="1315"/>
      <c r="AK16" s="1315"/>
      <c r="AL16" s="1315"/>
      <c r="AM16" s="1315"/>
      <c r="AN16" s="1315"/>
      <c r="AO16" s="1315"/>
      <c r="AP16" s="1315"/>
      <c r="AQ16" s="1315"/>
      <c r="AR16" s="1315"/>
      <c r="AS16" s="1315"/>
      <c r="AT16" s="1315"/>
      <c r="AU16" s="1315"/>
      <c r="AV16" s="1315"/>
      <c r="AW16" s="1315"/>
      <c r="AX16" s="1315"/>
      <c r="AY16" s="1315"/>
      <c r="AZ16" s="1315"/>
      <c r="BA16" s="1315"/>
      <c r="BB16" s="1315"/>
      <c r="BC16" s="1315"/>
      <c r="BD16" s="1315"/>
      <c r="BE16" s="1315"/>
      <c r="BF16" s="1315"/>
      <c r="BG16" s="1315"/>
      <c r="BH16" s="1315"/>
      <c r="BI16" s="1315"/>
      <c r="BJ16" s="1315"/>
      <c r="BK16" s="1315"/>
      <c r="BL16" s="1315"/>
      <c r="BM16" s="1315"/>
      <c r="BN16" s="1315"/>
      <c r="BO16" s="1315"/>
      <c r="BP16" s="1315"/>
      <c r="BQ16" s="1315"/>
      <c r="BR16" s="1315"/>
      <c r="BS16" s="1315"/>
      <c r="BT16" s="1315"/>
      <c r="BU16" s="1315"/>
      <c r="BV16" s="1315"/>
      <c r="BW16" s="1315"/>
      <c r="BX16" s="1315"/>
      <c r="BY16" s="1315"/>
      <c r="BZ16" s="1315"/>
      <c r="CA16" s="1315"/>
      <c r="CB16" s="1315"/>
      <c r="CC16" s="1315"/>
      <c r="CD16" s="1315"/>
      <c r="CE16" s="1315"/>
      <c r="CF16" s="1315"/>
      <c r="CG16" s="1315"/>
      <c r="CH16" s="1315"/>
      <c r="CI16" s="1315"/>
      <c r="CJ16" s="1315"/>
      <c r="CK16" s="1315"/>
      <c r="CL16" s="1315"/>
      <c r="CM16" s="1315"/>
      <c r="CN16" s="1315"/>
      <c r="CO16" s="1315"/>
      <c r="CP16" s="1315"/>
      <c r="CQ16" s="1315"/>
      <c r="CR16" s="1315"/>
      <c r="CS16" s="1315"/>
      <c r="CT16" s="1315"/>
      <c r="CU16" s="1315"/>
      <c r="CV16" s="1315"/>
      <c r="CW16" s="1315">
        <v>6688.79</v>
      </c>
      <c r="CX16" s="1315">
        <v>5620.79</v>
      </c>
      <c r="CY16" s="1315">
        <v>5770.76</v>
      </c>
      <c r="CZ16" s="1315">
        <v>6035.48</v>
      </c>
      <c r="DA16" s="1315">
        <v>6144.79</v>
      </c>
      <c r="DB16" s="1315">
        <v>6480.79</v>
      </c>
      <c r="DC16" s="1315">
        <v>6551.99</v>
      </c>
      <c r="DD16" s="1315">
        <v>6866.79</v>
      </c>
      <c r="DE16" s="1315">
        <v>6795.59</v>
      </c>
      <c r="DF16" s="1315"/>
      <c r="DG16" s="1315"/>
      <c r="DH16" s="1315"/>
      <c r="DI16" s="1315"/>
      <c r="DJ16" s="1315"/>
      <c r="DK16" s="1315"/>
      <c r="DL16" s="1315"/>
      <c r="DM16" s="1315"/>
      <c r="DN16" s="1315"/>
      <c r="DO16" s="1315"/>
      <c r="DP16" s="1315">
        <v>2033.45</v>
      </c>
      <c r="DQ16" s="1315">
        <v>2033.45</v>
      </c>
      <c r="DR16" s="1315"/>
      <c r="DS16" s="1315"/>
      <c r="DT16" s="1315"/>
      <c r="DU16" s="1315"/>
      <c r="DV16" s="1315"/>
      <c r="DW16" s="1315">
        <v>4974</v>
      </c>
      <c r="DX16" s="1315"/>
      <c r="DY16" s="1315"/>
      <c r="DZ16" s="1315"/>
      <c r="EA16" s="1315"/>
      <c r="EB16" s="1315"/>
      <c r="EC16" s="1315"/>
      <c r="ED16" s="1315"/>
      <c r="EE16" s="1315"/>
      <c r="EF16" s="1315"/>
      <c r="EG16" s="1315"/>
      <c r="EH16" s="1315"/>
      <c r="EI16" s="1315"/>
      <c r="EJ16" s="1315"/>
      <c r="EK16" s="1315">
        <v>11.11</v>
      </c>
      <c r="EL16" s="1315">
        <v>222.48</v>
      </c>
      <c r="EM16" s="1315">
        <v>222.48</v>
      </c>
      <c r="EN16" s="1315">
        <v>0</v>
      </c>
      <c r="EO16" s="1315">
        <v>2623.06</v>
      </c>
      <c r="EP16" s="1315"/>
      <c r="EQ16" s="1315"/>
      <c r="ER16" s="1319"/>
      <c r="ES16" s="1319"/>
      <c r="ET16" s="1319"/>
      <c r="EU16" s="1319"/>
      <c r="EV16" s="1319"/>
      <c r="EW16" s="1319"/>
      <c r="EX16" s="1320"/>
      <c r="EY16" s="1315"/>
      <c r="EZ16" s="1315"/>
      <c r="FA16" s="1315"/>
      <c r="FB16" s="1315"/>
      <c r="FC16" s="1315"/>
      <c r="FD16" s="1315"/>
      <c r="FE16" s="1315"/>
      <c r="FF16" s="1315"/>
      <c r="FG16" s="1315"/>
      <c r="FH16" s="1315"/>
      <c r="FI16" s="1315"/>
      <c r="FJ16" s="1315"/>
      <c r="FK16" s="1315"/>
      <c r="FL16" s="1315"/>
      <c r="FM16" s="1315"/>
      <c r="FN16" s="1315"/>
      <c r="FO16" s="1315"/>
      <c r="FP16" s="1320"/>
      <c r="FQ16" s="1315"/>
      <c r="FR16" s="1315"/>
      <c r="FS16" s="1315"/>
      <c r="FT16" s="1315"/>
      <c r="FU16" s="1315"/>
      <c r="FV16" s="1315"/>
      <c r="FW16" s="1315"/>
      <c r="FX16" s="1315">
        <v>333.33694000000003</v>
      </c>
      <c r="FY16" s="1320">
        <v>0</v>
      </c>
      <c r="FZ16" s="1315"/>
      <c r="GA16" s="1315"/>
      <c r="GB16" s="1315"/>
      <c r="GC16" s="1315"/>
      <c r="GD16" s="1315"/>
      <c r="GE16" s="1315"/>
      <c r="GF16" s="1315"/>
      <c r="GG16" s="1315"/>
      <c r="GH16" s="1320"/>
      <c r="GI16" s="1315"/>
      <c r="GJ16" s="1315"/>
      <c r="GK16" s="1315"/>
      <c r="GL16" s="1315"/>
      <c r="GM16" s="1315"/>
      <c r="GN16" s="1315"/>
      <c r="GO16" s="1315"/>
      <c r="GP16" s="1315"/>
      <c r="GQ16" s="1320"/>
      <c r="GR16" s="1315"/>
      <c r="GS16" s="1315"/>
      <c r="GT16" s="1315"/>
      <c r="GU16" s="1315"/>
      <c r="GV16" s="1315"/>
      <c r="GW16" s="1315"/>
      <c r="GX16" s="1315"/>
      <c r="GY16" s="1315"/>
      <c r="GZ16" s="1315"/>
      <c r="HA16" s="1315"/>
      <c r="HB16" s="1315"/>
      <c r="HC16" s="1315"/>
      <c r="HD16" s="1315"/>
      <c r="HE16" s="1315"/>
      <c r="HF16" s="1315"/>
      <c r="HG16" s="1315"/>
      <c r="HH16" s="1315">
        <v>2596.3683599999999</v>
      </c>
      <c r="HI16" s="1315">
        <v>-906.97</v>
      </c>
      <c r="HJ16" s="1315">
        <v>6688.79</v>
      </c>
      <c r="HK16" s="1315">
        <v>7654.24</v>
      </c>
      <c r="HL16" s="1315">
        <v>7804.21</v>
      </c>
      <c r="HM16" s="1315">
        <v>6035.48</v>
      </c>
      <c r="HN16" s="1315">
        <v>6155.9</v>
      </c>
      <c r="HO16" s="1315">
        <v>6703.2699999999995</v>
      </c>
      <c r="HP16" s="1315">
        <v>6774.4699999999993</v>
      </c>
      <c r="HQ16" s="1315">
        <v>9796.4953000000005</v>
      </c>
      <c r="HR16" s="1315">
        <v>13485.68</v>
      </c>
    </row>
    <row r="17" spans="1:226" ht="17.45" customHeight="1" x14ac:dyDescent="0.2">
      <c r="A17" s="1316" t="s">
        <v>457</v>
      </c>
      <c r="B17" s="1315">
        <v>283532.55</v>
      </c>
      <c r="C17" s="1315">
        <v>428568.66</v>
      </c>
      <c r="D17" s="1315">
        <v>596437.26</v>
      </c>
      <c r="E17" s="1315">
        <v>846026.23999999999</v>
      </c>
      <c r="F17" s="1315">
        <v>1097021.2</v>
      </c>
      <c r="G17" s="1315">
        <v>1400916.25</v>
      </c>
      <c r="H17" s="1315">
        <v>1712450.26</v>
      </c>
      <c r="I17" s="1315">
        <v>2248634.12</v>
      </c>
      <c r="J17" s="1315">
        <v>2824017</v>
      </c>
      <c r="K17" s="1315">
        <v>27385.73</v>
      </c>
      <c r="L17" s="1315">
        <v>41685.24</v>
      </c>
      <c r="M17" s="1315">
        <v>60235.185230000003</v>
      </c>
      <c r="N17" s="1315">
        <v>80689.131080000006</v>
      </c>
      <c r="O17" s="1318">
        <v>102806.72</v>
      </c>
      <c r="P17" s="1318">
        <v>126090.02</v>
      </c>
      <c r="Q17" s="1318">
        <v>152260.81</v>
      </c>
      <c r="R17" s="1318">
        <v>182383.11</v>
      </c>
      <c r="S17" s="1315">
        <v>224832.8</v>
      </c>
      <c r="T17" s="1315">
        <v>141588.84</v>
      </c>
      <c r="U17" s="1315">
        <v>203945.69</v>
      </c>
      <c r="V17" s="1315">
        <v>279704.47869000002</v>
      </c>
      <c r="W17" s="1315">
        <v>362884.77435000002</v>
      </c>
      <c r="X17" s="1315">
        <v>449578.4</v>
      </c>
      <c r="Y17" s="1315">
        <v>553849.48</v>
      </c>
      <c r="Z17" s="1315">
        <v>659001.34</v>
      </c>
      <c r="AA17" s="1315">
        <v>760167.63219999999</v>
      </c>
      <c r="AB17" s="1320">
        <v>873926.65150000004</v>
      </c>
      <c r="AC17" s="1315">
        <v>201450.66</v>
      </c>
      <c r="AD17" s="1315">
        <f>2712.32+204.53+1.23+375.33+118.16+199340.31+15330.53+29834.78+15736.07+2502.29+4831.52+309.81</f>
        <v>271296.88</v>
      </c>
      <c r="AE17" s="1315">
        <v>307354.60933780001</v>
      </c>
      <c r="AF17" s="1315">
        <v>367455.42868999997</v>
      </c>
      <c r="AG17" s="1315">
        <v>428737.08999999997</v>
      </c>
      <c r="AH17" s="1315">
        <v>495722.25</v>
      </c>
      <c r="AI17" s="1315">
        <v>582506.01000000013</v>
      </c>
      <c r="AJ17" s="1315">
        <v>657775.49358000001</v>
      </c>
      <c r="AK17" s="1315">
        <v>742439</v>
      </c>
      <c r="AL17" s="1315">
        <v>1170844.6200000001</v>
      </c>
      <c r="AM17" s="1315">
        <v>1460553.78</v>
      </c>
      <c r="AN17" s="1315">
        <v>1693135.5781700001</v>
      </c>
      <c r="AO17" s="1315">
        <v>1914891.5</v>
      </c>
      <c r="AP17" s="1315">
        <v>2094467.64</v>
      </c>
      <c r="AQ17" s="1315">
        <v>2376801.2999999998</v>
      </c>
      <c r="AR17" s="1315">
        <v>2689574.13</v>
      </c>
      <c r="AS17" s="1315">
        <v>3226435.62</v>
      </c>
      <c r="AT17" s="1315">
        <v>3853196.46</v>
      </c>
      <c r="AU17" s="1315">
        <v>46269.21</v>
      </c>
      <c r="AV17" s="1315">
        <v>88206.12</v>
      </c>
      <c r="AW17" s="1315">
        <v>142164.10923</v>
      </c>
      <c r="AX17" s="1315">
        <v>222765.90549</v>
      </c>
      <c r="AY17" s="1315">
        <v>319296.69</v>
      </c>
      <c r="AZ17" s="1315">
        <v>445300.68</v>
      </c>
      <c r="BA17" s="1315">
        <v>586336.85</v>
      </c>
      <c r="BB17" s="1315">
        <v>738575.38260999997</v>
      </c>
      <c r="BC17" s="1315">
        <v>899363.41</v>
      </c>
      <c r="BD17" s="1315">
        <f>7001.81+49.26+45517.03+93543.79+2303.16+210.97+6146.42</f>
        <v>154772.44</v>
      </c>
      <c r="BE17" s="1315">
        <f>7989.23+42.47+20681.58+112465.33+2722.86+2894.31+13873.99</f>
        <v>160669.76999999999</v>
      </c>
      <c r="BF17" s="1315">
        <v>217027.71403999999</v>
      </c>
      <c r="BG17" s="1315">
        <v>278449.36102999997</v>
      </c>
      <c r="BH17" s="1315">
        <v>358066.46</v>
      </c>
      <c r="BI17" s="1315">
        <v>454799.49</v>
      </c>
      <c r="BJ17" s="1315">
        <v>598206.01</v>
      </c>
      <c r="BK17" s="1315">
        <v>827686.61</v>
      </c>
      <c r="BL17" s="1315">
        <v>1161961.21</v>
      </c>
      <c r="BM17" s="1315">
        <v>7085.31</v>
      </c>
      <c r="BN17" s="1315">
        <v>17798.39</v>
      </c>
      <c r="BO17" s="1315">
        <v>37901.929898199996</v>
      </c>
      <c r="BP17" s="1315">
        <v>70510.950570100002</v>
      </c>
      <c r="BQ17" s="1315">
        <v>102815.4</v>
      </c>
      <c r="BR17" s="1315">
        <v>148344.17000000001</v>
      </c>
      <c r="BS17" s="1315">
        <v>199522.27</v>
      </c>
      <c r="BT17" s="1315">
        <v>265507.126797</v>
      </c>
      <c r="BU17" s="1315">
        <v>350094.09</v>
      </c>
      <c r="BV17" s="1315">
        <f>269192.65+79038.78+1393.07+107933.38+8845.34</f>
        <v>466403.22000000009</v>
      </c>
      <c r="BW17" s="1315">
        <f>311822.59+113691.64+3242.51+102421.85+31690.72</f>
        <v>562869.31000000006</v>
      </c>
      <c r="BX17" s="1315">
        <v>658185.84062000003</v>
      </c>
      <c r="BY17" s="1315">
        <v>797173.17917000002</v>
      </c>
      <c r="BZ17" s="1315">
        <v>940904.03</v>
      </c>
      <c r="CA17" s="1315">
        <v>1110117.78</v>
      </c>
      <c r="CB17" s="1315">
        <v>1277795.31</v>
      </c>
      <c r="CC17" s="1315">
        <v>1459618.0648000001</v>
      </c>
      <c r="CD17" s="1315">
        <v>1671980.36</v>
      </c>
      <c r="CE17" s="1315">
        <v>125433.5</v>
      </c>
      <c r="CF17" s="1315">
        <v>155514.74</v>
      </c>
      <c r="CG17" s="1315">
        <v>176750.1424361</v>
      </c>
      <c r="CH17" s="1315">
        <v>205312.88262210001</v>
      </c>
      <c r="CI17" s="1315">
        <v>245125.62</v>
      </c>
      <c r="CJ17" s="1315">
        <v>298394.78999999998</v>
      </c>
      <c r="CK17" s="1315">
        <v>360401.98</v>
      </c>
      <c r="CL17" s="1315">
        <v>425315.54909650004</v>
      </c>
      <c r="CM17" s="1315">
        <v>504636.54</v>
      </c>
      <c r="CN17" s="1315">
        <v>1433966.72</v>
      </c>
      <c r="CO17" s="1315">
        <v>1927919.56</v>
      </c>
      <c r="CP17" s="1315">
        <v>2440064.3378900001</v>
      </c>
      <c r="CQ17" s="1315">
        <v>3238193.26768</v>
      </c>
      <c r="CR17" s="1315">
        <v>4231927.1900000004</v>
      </c>
      <c r="CS17" s="1315">
        <v>5363471.3099999996</v>
      </c>
      <c r="CT17" s="1315">
        <v>6527081.46</v>
      </c>
      <c r="CU17" s="1315">
        <v>8552302.0999999996</v>
      </c>
      <c r="CV17" s="1315">
        <v>10434250.210000001</v>
      </c>
      <c r="CW17" s="1315">
        <v>1381248.72</v>
      </c>
      <c r="CX17" s="1315">
        <v>1725875.4</v>
      </c>
      <c r="CY17" s="1315">
        <v>2025478.67927</v>
      </c>
      <c r="CZ17" s="1315">
        <v>2516953.1699600001</v>
      </c>
      <c r="DA17" s="1315">
        <v>3099339.21</v>
      </c>
      <c r="DB17" s="1315">
        <v>3855243.32</v>
      </c>
      <c r="DC17" s="1315">
        <v>4735562.42</v>
      </c>
      <c r="DD17" s="1315">
        <v>6021555.9400000004</v>
      </c>
      <c r="DE17" s="1315">
        <v>7368214.96</v>
      </c>
      <c r="DF17" s="1315">
        <v>327812.35889999999</v>
      </c>
      <c r="DG17" s="1315">
        <v>405776.64030000003</v>
      </c>
      <c r="DH17" s="1315">
        <v>518567.94159409998</v>
      </c>
      <c r="DI17" s="1315">
        <v>674206.04705329996</v>
      </c>
      <c r="DJ17" s="1315">
        <v>813362.34909999999</v>
      </c>
      <c r="DK17" s="1315">
        <v>994870.76150000002</v>
      </c>
      <c r="DL17" s="1315">
        <v>991652.08369999996</v>
      </c>
      <c r="DM17" s="1315">
        <v>1021565.7334426</v>
      </c>
      <c r="DN17" s="1315">
        <v>1082431.3700000001</v>
      </c>
      <c r="DO17" s="1315">
        <v>280436.71000000002</v>
      </c>
      <c r="DP17" s="1315">
        <v>392270.95</v>
      </c>
      <c r="DQ17" s="1315">
        <v>531515.54601000005</v>
      </c>
      <c r="DR17" s="1315">
        <v>703533.20348000003</v>
      </c>
      <c r="DS17" s="1315">
        <v>954102.01</v>
      </c>
      <c r="DT17" s="1315">
        <v>1316765.6100000001</v>
      </c>
      <c r="DU17" s="1315">
        <v>1786071.26</v>
      </c>
      <c r="DV17" s="1315">
        <v>2233332.8197399997</v>
      </c>
      <c r="DW17" s="1315">
        <v>2766755</v>
      </c>
      <c r="DX17" s="1315">
        <v>152921155.97</v>
      </c>
      <c r="DY17" s="1315">
        <v>175409846.50999999</v>
      </c>
      <c r="DZ17" s="1315">
        <v>199864164.58000001</v>
      </c>
      <c r="EA17" s="1315">
        <v>226328909.30000001</v>
      </c>
      <c r="EB17" s="1315">
        <v>253356457.69999999</v>
      </c>
      <c r="EC17" s="1315">
        <v>278671195.56999999</v>
      </c>
      <c r="ED17" s="1315">
        <v>308199818.20999998</v>
      </c>
      <c r="EE17" s="1315">
        <v>340375097.09053999</v>
      </c>
      <c r="EF17" s="1315">
        <v>371003945.51999998</v>
      </c>
      <c r="EG17" s="1315">
        <v>1021780.91</v>
      </c>
      <c r="EH17" s="1315">
        <v>1417327.61</v>
      </c>
      <c r="EI17" s="1315">
        <v>1904177.6382299999</v>
      </c>
      <c r="EJ17" s="1315">
        <v>2452958.7567599998</v>
      </c>
      <c r="EK17" s="1315">
        <v>3101374.06</v>
      </c>
      <c r="EL17" s="1315">
        <v>3814355.6</v>
      </c>
      <c r="EM17" s="1315">
        <v>4548074.82</v>
      </c>
      <c r="EN17" s="1315">
        <v>5589363.4551600004</v>
      </c>
      <c r="EO17" s="1209">
        <v>6728219.9699999997</v>
      </c>
      <c r="EP17" s="1315">
        <v>366152.04</v>
      </c>
      <c r="EQ17" s="1315">
        <v>448449.26</v>
      </c>
      <c r="ER17" s="1318">
        <v>568626.57857999997</v>
      </c>
      <c r="ES17" s="1318">
        <v>748870.22886000003</v>
      </c>
      <c r="ET17" s="1318">
        <v>991724.09</v>
      </c>
      <c r="EU17" s="1318">
        <v>1258024.53</v>
      </c>
      <c r="EV17" s="1318">
        <v>1579692.92</v>
      </c>
      <c r="EW17" s="1318">
        <v>1944538.6394400001</v>
      </c>
      <c r="EX17" s="1320">
        <v>2361700</v>
      </c>
      <c r="EY17" s="1315">
        <v>17177.39</v>
      </c>
      <c r="EZ17" s="1315">
        <v>59296.58</v>
      </c>
      <c r="FA17" s="1315">
        <v>105348.58356</v>
      </c>
      <c r="FB17" s="1315">
        <v>162715.95180000001</v>
      </c>
      <c r="FC17" s="1315">
        <v>240589.87</v>
      </c>
      <c r="FD17" s="1315">
        <v>320150.82</v>
      </c>
      <c r="FE17" s="1315">
        <v>380784.5</v>
      </c>
      <c r="FF17" s="1315">
        <v>432504.21512000001</v>
      </c>
      <c r="FG17" s="1320">
        <v>497433.01</v>
      </c>
      <c r="FH17" s="1315">
        <v>489735.33</v>
      </c>
      <c r="FI17" s="1315">
        <v>619573.99</v>
      </c>
      <c r="FJ17" s="1315">
        <v>683807.16214999999</v>
      </c>
      <c r="FK17" s="1315">
        <v>860074.12225999997</v>
      </c>
      <c r="FL17" s="1315">
        <v>1052723.76</v>
      </c>
      <c r="FM17" s="1315">
        <v>1262277.8899999999</v>
      </c>
      <c r="FN17" s="1315">
        <v>1477961.99</v>
      </c>
      <c r="FO17" s="1315">
        <v>1688718.6582800001</v>
      </c>
      <c r="FP17" s="1320">
        <v>1906793</v>
      </c>
      <c r="FQ17" s="1315">
        <v>49751.58</v>
      </c>
      <c r="FR17" s="1315">
        <v>58362.3</v>
      </c>
      <c r="FS17" s="1315">
        <v>66907.45</v>
      </c>
      <c r="FT17" s="1315">
        <v>77658.36</v>
      </c>
      <c r="FU17" s="1315">
        <v>87675.47</v>
      </c>
      <c r="FV17" s="1315">
        <v>98489.06</v>
      </c>
      <c r="FW17" s="1315">
        <v>102536.23</v>
      </c>
      <c r="FX17" s="1315">
        <v>105830.05920999999</v>
      </c>
      <c r="FY17" s="1320">
        <v>104908</v>
      </c>
      <c r="FZ17" s="1315">
        <v>2679504.0299999998</v>
      </c>
      <c r="GA17" s="1315">
        <v>3286035.73</v>
      </c>
      <c r="GB17" s="1315">
        <v>3963416.99541</v>
      </c>
      <c r="GC17" s="1315">
        <v>4832375.7461299999</v>
      </c>
      <c r="GD17" s="1315">
        <v>5555589.9000000004</v>
      </c>
      <c r="GE17" s="1315">
        <v>6495439.1600000001</v>
      </c>
      <c r="GF17" s="1315">
        <v>7612300.6299999999</v>
      </c>
      <c r="GG17" s="1315">
        <v>9240747.504900001</v>
      </c>
      <c r="GH17" s="1320">
        <v>10975903.970000001</v>
      </c>
      <c r="GI17" s="1315">
        <v>57552.84</v>
      </c>
      <c r="GJ17" s="1315">
        <v>83947.37</v>
      </c>
      <c r="GK17" s="1315">
        <v>124174.01044</v>
      </c>
      <c r="GL17" s="1315">
        <v>174823.81511</v>
      </c>
      <c r="GM17" s="1315">
        <v>246386.19</v>
      </c>
      <c r="GN17" s="1315">
        <v>326953.74</v>
      </c>
      <c r="GO17" s="1315">
        <v>411966.32</v>
      </c>
      <c r="GP17" s="1315">
        <v>529823.85699</v>
      </c>
      <c r="GQ17" s="1320">
        <v>674426.93</v>
      </c>
      <c r="GR17" s="1315">
        <v>153147.54</v>
      </c>
      <c r="GS17" s="1315">
        <v>174030.63</v>
      </c>
      <c r="GT17" s="1315">
        <v>228593.32306</v>
      </c>
      <c r="GU17" s="1315">
        <v>301344.24131000001</v>
      </c>
      <c r="GV17" s="1315">
        <v>398184.62</v>
      </c>
      <c r="GW17" s="1315">
        <v>512856.36</v>
      </c>
      <c r="GX17" s="1315">
        <v>667268.03</v>
      </c>
      <c r="GY17" s="1315">
        <v>862948.76693000004</v>
      </c>
      <c r="GZ17" s="1320">
        <v>1117806.6499999999</v>
      </c>
      <c r="HA17" s="1315">
        <v>644234.29</v>
      </c>
      <c r="HB17" s="1315">
        <v>764684.82</v>
      </c>
      <c r="HC17" s="1315">
        <v>903340.07</v>
      </c>
      <c r="HD17" s="1315">
        <v>1077050.8742616</v>
      </c>
      <c r="HE17" s="1315">
        <v>1263789.77</v>
      </c>
      <c r="HF17" s="1315">
        <v>1556700.65</v>
      </c>
      <c r="HG17" s="1315">
        <v>1945087.09</v>
      </c>
      <c r="HH17" s="1315">
        <v>2635104.5138878999</v>
      </c>
      <c r="HI17" s="1320">
        <v>3335090.63</v>
      </c>
      <c r="HJ17" s="1315">
        <v>164448422.50889999</v>
      </c>
      <c r="HK17" s="1315">
        <v>190164505.9303</v>
      </c>
      <c r="HL17" s="1315">
        <v>218097079.74384618</v>
      </c>
      <c r="HM17" s="1315">
        <v>249295826.4376671</v>
      </c>
      <c r="HN17" s="1315">
        <v>281532045.43909997</v>
      </c>
      <c r="HO17" s="1315">
        <v>313257130.59149998</v>
      </c>
      <c r="HP17" s="1315">
        <v>349783912.93369997</v>
      </c>
      <c r="HQ17" s="1315">
        <v>392025532.06272399</v>
      </c>
      <c r="HR17" s="1315">
        <v>433464326.74150002</v>
      </c>
    </row>
    <row r="18" spans="1:226" ht="17.45" customHeight="1" x14ac:dyDescent="0.2">
      <c r="A18" s="1316" t="s">
        <v>458</v>
      </c>
      <c r="B18" s="1315"/>
      <c r="C18" s="1315"/>
      <c r="D18" s="1315">
        <v>0</v>
      </c>
      <c r="E18" s="1315">
        <v>0</v>
      </c>
      <c r="F18" s="1315">
        <v>0</v>
      </c>
      <c r="G18" s="1315">
        <v>0</v>
      </c>
      <c r="H18" s="1315">
        <v>0</v>
      </c>
      <c r="I18" s="1315">
        <v>0</v>
      </c>
      <c r="J18" s="1315">
        <v>0</v>
      </c>
      <c r="K18" s="1315"/>
      <c r="L18" s="1315"/>
      <c r="M18" s="1315">
        <v>0</v>
      </c>
      <c r="N18" s="1315">
        <v>0</v>
      </c>
      <c r="O18" s="1318">
        <v>0</v>
      </c>
      <c r="P18" s="1318">
        <v>0</v>
      </c>
      <c r="Q18" s="1318">
        <v>0</v>
      </c>
      <c r="R18" s="1318">
        <v>0</v>
      </c>
      <c r="S18" s="1315">
        <v>0</v>
      </c>
      <c r="T18" s="1315"/>
      <c r="U18" s="1315"/>
      <c r="V18" s="1315">
        <v>0</v>
      </c>
      <c r="W18" s="1315">
        <v>0</v>
      </c>
      <c r="X18" s="1315">
        <v>0</v>
      </c>
      <c r="Y18" s="1315">
        <v>0</v>
      </c>
      <c r="Z18" s="1315">
        <v>0</v>
      </c>
      <c r="AA18" s="1315">
        <v>0</v>
      </c>
      <c r="AB18" s="1315">
        <v>0</v>
      </c>
      <c r="AC18" s="1315"/>
      <c r="AD18" s="1315"/>
      <c r="AE18" s="1315">
        <v>0</v>
      </c>
      <c r="AF18" s="1315">
        <v>0</v>
      </c>
      <c r="AG18" s="1315">
        <v>0</v>
      </c>
      <c r="AH18" s="1315">
        <v>0</v>
      </c>
      <c r="AI18" s="1315">
        <v>0</v>
      </c>
      <c r="AJ18" s="1315">
        <v>0</v>
      </c>
      <c r="AK18" s="1315">
        <v>0</v>
      </c>
      <c r="AL18" s="1315"/>
      <c r="AM18" s="1315"/>
      <c r="AN18" s="1315">
        <v>0</v>
      </c>
      <c r="AO18" s="1315">
        <v>0</v>
      </c>
      <c r="AP18" s="1315">
        <v>0</v>
      </c>
      <c r="AQ18" s="1315">
        <v>0</v>
      </c>
      <c r="AR18" s="1315">
        <v>0</v>
      </c>
      <c r="AS18" s="1315">
        <v>0</v>
      </c>
      <c r="AT18" s="1315">
        <v>0</v>
      </c>
      <c r="AU18" s="1315"/>
      <c r="AV18" s="1315"/>
      <c r="AW18" s="1315">
        <v>0</v>
      </c>
      <c r="AX18" s="1315">
        <v>0</v>
      </c>
      <c r="AY18" s="1315">
        <v>0</v>
      </c>
      <c r="AZ18" s="1315">
        <v>0</v>
      </c>
      <c r="BA18" s="1315">
        <v>0</v>
      </c>
      <c r="BB18" s="1315">
        <v>0</v>
      </c>
      <c r="BC18" s="1315">
        <v>0</v>
      </c>
      <c r="BD18" s="1315"/>
      <c r="BE18" s="1315"/>
      <c r="BF18" s="1315">
        <v>0</v>
      </c>
      <c r="BG18" s="1315">
        <v>0</v>
      </c>
      <c r="BH18" s="1315">
        <v>0</v>
      </c>
      <c r="BI18" s="1315">
        <v>0</v>
      </c>
      <c r="BJ18" s="1315">
        <v>0</v>
      </c>
      <c r="BK18" s="1315">
        <v>0</v>
      </c>
      <c r="BL18" s="1315">
        <v>0</v>
      </c>
      <c r="BM18" s="1315"/>
      <c r="BN18" s="1315"/>
      <c r="BO18" s="1315">
        <v>0</v>
      </c>
      <c r="BP18" s="1315">
        <v>0</v>
      </c>
      <c r="BQ18" s="1315">
        <v>0</v>
      </c>
      <c r="BR18" s="1315">
        <v>0</v>
      </c>
      <c r="BS18" s="1315">
        <v>0</v>
      </c>
      <c r="BT18" s="1315">
        <v>0</v>
      </c>
      <c r="BU18" s="1315">
        <v>0</v>
      </c>
      <c r="BV18" s="1315"/>
      <c r="BW18" s="1315"/>
      <c r="BX18" s="1315">
        <v>0</v>
      </c>
      <c r="BY18" s="1315">
        <v>0</v>
      </c>
      <c r="BZ18" s="1315">
        <v>0</v>
      </c>
      <c r="CA18" s="1315">
        <v>0</v>
      </c>
      <c r="CB18" s="1315">
        <v>0</v>
      </c>
      <c r="CC18" s="1315">
        <v>0</v>
      </c>
      <c r="CD18" s="1315">
        <v>0</v>
      </c>
      <c r="CE18" s="1315"/>
      <c r="CF18" s="1315"/>
      <c r="CG18" s="1315">
        <v>0</v>
      </c>
      <c r="CH18" s="1315">
        <v>0</v>
      </c>
      <c r="CI18" s="1315">
        <v>0</v>
      </c>
      <c r="CJ18" s="1315">
        <v>0</v>
      </c>
      <c r="CK18" s="1315">
        <v>0</v>
      </c>
      <c r="CL18" s="1315">
        <v>0</v>
      </c>
      <c r="CM18" s="1315">
        <v>0</v>
      </c>
      <c r="CN18" s="1315"/>
      <c r="CO18" s="1315"/>
      <c r="CP18" s="1315">
        <v>0</v>
      </c>
      <c r="CQ18" s="1315">
        <v>0</v>
      </c>
      <c r="CR18" s="1315">
        <v>0</v>
      </c>
      <c r="CS18" s="1315">
        <v>0</v>
      </c>
      <c r="CT18" s="1315">
        <v>0</v>
      </c>
      <c r="CU18" s="1315">
        <v>0</v>
      </c>
      <c r="CV18" s="1315">
        <v>0</v>
      </c>
      <c r="CW18" s="1315"/>
      <c r="CX18" s="1315"/>
      <c r="CY18" s="1315">
        <v>0</v>
      </c>
      <c r="CZ18" s="1315">
        <v>0</v>
      </c>
      <c r="DA18" s="1315">
        <v>0</v>
      </c>
      <c r="DB18" s="1315">
        <v>0</v>
      </c>
      <c r="DC18" s="1315">
        <v>0</v>
      </c>
      <c r="DD18" s="1315">
        <v>0</v>
      </c>
      <c r="DE18" s="1315">
        <v>0</v>
      </c>
      <c r="DF18" s="1315"/>
      <c r="DG18" s="1315"/>
      <c r="DH18" s="1315">
        <v>0</v>
      </c>
      <c r="DI18" s="1315">
        <v>0</v>
      </c>
      <c r="DJ18" s="1315"/>
      <c r="DK18" s="1315"/>
      <c r="DL18" s="1315"/>
      <c r="DM18" s="1315"/>
      <c r="DN18" s="1315"/>
      <c r="DO18" s="1315">
        <v>7716.55</v>
      </c>
      <c r="DP18" s="1315">
        <v>13970.66</v>
      </c>
      <c r="DQ18" s="1315">
        <v>15789.86</v>
      </c>
      <c r="DR18" s="1315">
        <v>17877.900000000001</v>
      </c>
      <c r="DS18" s="1315"/>
      <c r="DT18" s="1315"/>
      <c r="DU18" s="1315"/>
      <c r="DV18" s="1315"/>
      <c r="DW18" s="1315"/>
      <c r="DX18" s="1315">
        <v>861133.54</v>
      </c>
      <c r="DY18" s="1315">
        <v>842594.81</v>
      </c>
      <c r="DZ18" s="1315">
        <v>843767.21</v>
      </c>
      <c r="EA18" s="1315">
        <v>964678.51</v>
      </c>
      <c r="EB18" s="1315">
        <v>969797.29</v>
      </c>
      <c r="EC18" s="1315">
        <v>978361.61</v>
      </c>
      <c r="ED18" s="1315">
        <v>1278558.45</v>
      </c>
      <c r="EE18" s="1315">
        <v>1293403.12439</v>
      </c>
      <c r="EF18" s="1315">
        <v>1285462.99</v>
      </c>
      <c r="EG18" s="1315"/>
      <c r="EH18" s="1315"/>
      <c r="EI18" s="1315">
        <v>0</v>
      </c>
      <c r="EJ18" s="1315">
        <v>0</v>
      </c>
      <c r="EK18" s="1315">
        <v>0</v>
      </c>
      <c r="EL18" s="1315">
        <v>0</v>
      </c>
      <c r="EM18" s="1315">
        <v>0</v>
      </c>
      <c r="EN18" s="1315">
        <v>0</v>
      </c>
      <c r="EO18" s="1315">
        <v>0</v>
      </c>
      <c r="EP18" s="1315"/>
      <c r="EQ18" s="1315"/>
      <c r="ER18" s="1318">
        <v>0</v>
      </c>
      <c r="ES18" s="1318">
        <v>0</v>
      </c>
      <c r="ET18" s="1318">
        <v>0</v>
      </c>
      <c r="EU18" s="1318">
        <v>0</v>
      </c>
      <c r="EV18" s="1318">
        <v>0</v>
      </c>
      <c r="EW18" s="1318">
        <v>0</v>
      </c>
      <c r="EX18" s="1320">
        <v>0</v>
      </c>
      <c r="EY18" s="1315"/>
      <c r="EZ18" s="1315"/>
      <c r="FA18" s="1315">
        <v>0</v>
      </c>
      <c r="FB18" s="1315">
        <v>0</v>
      </c>
      <c r="FC18" s="1315">
        <v>0</v>
      </c>
      <c r="FD18" s="1315">
        <v>0</v>
      </c>
      <c r="FE18" s="1315">
        <v>0</v>
      </c>
      <c r="FF18" s="1315">
        <v>0</v>
      </c>
      <c r="FG18" s="1320">
        <v>0</v>
      </c>
      <c r="FH18" s="1315"/>
      <c r="FI18" s="1315"/>
      <c r="FJ18" s="1315">
        <v>0</v>
      </c>
      <c r="FK18" s="1315">
        <v>0</v>
      </c>
      <c r="FL18" s="1315"/>
      <c r="FM18" s="1315"/>
      <c r="FN18" s="1315"/>
      <c r="FO18" s="1315"/>
      <c r="FP18" s="1320"/>
      <c r="FQ18" s="1315"/>
      <c r="FR18" s="1315"/>
      <c r="FS18" s="1315"/>
      <c r="FT18" s="1315"/>
      <c r="FU18" s="1315"/>
      <c r="FV18" s="1315">
        <v>0</v>
      </c>
      <c r="FW18" s="1315">
        <v>0</v>
      </c>
      <c r="FX18" s="1315">
        <v>0</v>
      </c>
      <c r="FY18" s="1320">
        <v>0</v>
      </c>
      <c r="FZ18" s="1315"/>
      <c r="GA18" s="1315"/>
      <c r="GB18" s="1315">
        <v>0</v>
      </c>
      <c r="GC18" s="1315">
        <v>0</v>
      </c>
      <c r="GD18" s="1315">
        <v>0</v>
      </c>
      <c r="GE18" s="1315">
        <v>0</v>
      </c>
      <c r="GF18" s="1315">
        <v>0</v>
      </c>
      <c r="GG18" s="1315">
        <v>0</v>
      </c>
      <c r="GH18" s="1320">
        <v>0</v>
      </c>
      <c r="GI18" s="1315"/>
      <c r="GJ18" s="1315"/>
      <c r="GK18" s="1315">
        <v>0</v>
      </c>
      <c r="GL18" s="1315">
        <v>0</v>
      </c>
      <c r="GM18" s="1315">
        <v>0</v>
      </c>
      <c r="GN18" s="1315">
        <v>0</v>
      </c>
      <c r="GO18" s="1315">
        <v>0</v>
      </c>
      <c r="GP18" s="1315">
        <v>0</v>
      </c>
      <c r="GQ18" s="1315">
        <v>0</v>
      </c>
      <c r="GR18" s="1315"/>
      <c r="GS18" s="1315"/>
      <c r="GT18" s="1315">
        <v>0</v>
      </c>
      <c r="GU18" s="1315">
        <v>0</v>
      </c>
      <c r="GV18" s="1315">
        <v>0</v>
      </c>
      <c r="GW18" s="1315">
        <v>0</v>
      </c>
      <c r="GX18" s="1315">
        <v>0</v>
      </c>
      <c r="GY18" s="1315">
        <v>0</v>
      </c>
      <c r="GZ18" s="1320">
        <v>0</v>
      </c>
      <c r="HA18" s="1315"/>
      <c r="HB18" s="1315">
        <v>69.400000000000006</v>
      </c>
      <c r="HC18" s="1315">
        <v>0</v>
      </c>
      <c r="HD18" s="1315">
        <v>0</v>
      </c>
      <c r="HE18" s="1315">
        <v>0</v>
      </c>
      <c r="HF18" s="1315">
        <v>0</v>
      </c>
      <c r="HG18" s="1315">
        <v>0</v>
      </c>
      <c r="HH18" s="1315">
        <v>0</v>
      </c>
      <c r="HI18" s="1320">
        <v>0</v>
      </c>
      <c r="HJ18" s="1315">
        <v>868850.09000000008</v>
      </c>
      <c r="HK18" s="1315">
        <v>856634.87000000011</v>
      </c>
      <c r="HL18" s="1315">
        <v>859557.07</v>
      </c>
      <c r="HM18" s="1315">
        <v>982556.41</v>
      </c>
      <c r="HN18" s="1315">
        <v>969797.29</v>
      </c>
      <c r="HO18" s="1315">
        <v>978361.61</v>
      </c>
      <c r="HP18" s="1315">
        <v>1278558.45</v>
      </c>
      <c r="HQ18" s="1315">
        <v>1293403.12439</v>
      </c>
      <c r="HR18" s="1315">
        <v>1285462.99</v>
      </c>
    </row>
    <row r="19" spans="1:226" ht="17.45" customHeight="1" x14ac:dyDescent="0.2">
      <c r="A19" s="1321" t="s">
        <v>459</v>
      </c>
      <c r="B19" s="1315">
        <f>1872326.43+144601.09</f>
        <v>2016927.52</v>
      </c>
      <c r="C19" s="1315">
        <f>2111536.72+248798.86</f>
        <v>2360335.58</v>
      </c>
      <c r="D19" s="1315">
        <v>2191643.02</v>
      </c>
      <c r="E19" s="1315">
        <v>2208934.61</v>
      </c>
      <c r="F19" s="1315">
        <v>2090010.49</v>
      </c>
      <c r="G19" s="1315">
        <v>2275896.4</v>
      </c>
      <c r="H19" s="1315">
        <v>2289607.71</v>
      </c>
      <c r="I19" s="1315">
        <v>2416733.7293912</v>
      </c>
      <c r="J19" s="1315">
        <v>2579325</v>
      </c>
      <c r="K19" s="1315">
        <v>86250.17</v>
      </c>
      <c r="L19" s="1315">
        <v>99642.48</v>
      </c>
      <c r="M19" s="1315">
        <v>89692.93</v>
      </c>
      <c r="N19" s="1315">
        <v>86516.444829999993</v>
      </c>
      <c r="O19" s="1318">
        <v>81103.67</v>
      </c>
      <c r="P19" s="1318">
        <v>85004.45</v>
      </c>
      <c r="Q19" s="1318">
        <v>68780.509999999995</v>
      </c>
      <c r="R19" s="1318">
        <v>89481.54</v>
      </c>
      <c r="S19" s="1315">
        <v>91607.42</v>
      </c>
      <c r="T19" s="1315">
        <v>163584.51999999999</v>
      </c>
      <c r="U19" s="1315">
        <v>172140.82</v>
      </c>
      <c r="V19" s="1315">
        <v>160543.37680999999</v>
      </c>
      <c r="W19" s="1315">
        <v>190129.23353</v>
      </c>
      <c r="X19" s="1315">
        <v>231169.51</v>
      </c>
      <c r="Y19" s="1315">
        <v>266689.40000000002</v>
      </c>
      <c r="Z19" s="1315">
        <v>237224.97</v>
      </c>
      <c r="AA19" s="1315">
        <v>334359.21042999998</v>
      </c>
      <c r="AB19" s="1320">
        <v>393293.01316999999</v>
      </c>
      <c r="AC19" s="1315">
        <v>507275</v>
      </c>
      <c r="AD19" s="1315">
        <v>520528.12</v>
      </c>
      <c r="AE19" s="1315">
        <v>444296.92586000002</v>
      </c>
      <c r="AF19" s="1315">
        <v>439742.50468999997</v>
      </c>
      <c r="AG19" s="1315">
        <v>390393.56</v>
      </c>
      <c r="AH19" s="1315">
        <v>368393.88</v>
      </c>
      <c r="AI19" s="1315">
        <v>258905.41999999998</v>
      </c>
      <c r="AJ19" s="1315">
        <v>336132.70665999997</v>
      </c>
      <c r="AK19" s="1315">
        <v>348897</v>
      </c>
      <c r="AL19" s="1315">
        <f>1850132.3+278627.78</f>
        <v>2128760.08</v>
      </c>
      <c r="AM19" s="1315">
        <f>1753224.88+411259.97</f>
        <v>2164484.8499999996</v>
      </c>
      <c r="AN19" s="1315">
        <v>1915359.7765200001</v>
      </c>
      <c r="AO19" s="1315">
        <v>2039966.5</v>
      </c>
      <c r="AP19" s="1315">
        <v>2028270.9400000002</v>
      </c>
      <c r="AQ19" s="1315">
        <v>2181372.54</v>
      </c>
      <c r="AR19" s="1315">
        <v>1813314.87</v>
      </c>
      <c r="AS19" s="1315">
        <v>2687281.46</v>
      </c>
      <c r="AT19" s="1315">
        <v>3148278.3200000003</v>
      </c>
      <c r="AU19" s="1315">
        <v>167274.31</v>
      </c>
      <c r="AV19" s="1315">
        <v>173710.85</v>
      </c>
      <c r="AW19" s="1315">
        <v>127420.38153</v>
      </c>
      <c r="AX19" s="1315">
        <v>121164.28903</v>
      </c>
      <c r="AY19" s="1315">
        <v>108130.17</v>
      </c>
      <c r="AZ19" s="1315">
        <v>104230.73</v>
      </c>
      <c r="BA19" s="1315">
        <v>89102.78</v>
      </c>
      <c r="BB19" s="1315">
        <v>138021.76525</v>
      </c>
      <c r="BC19" s="1315">
        <v>166556.26999999999</v>
      </c>
      <c r="BD19" s="1315">
        <v>594816.26</v>
      </c>
      <c r="BE19" s="1315">
        <v>694459.3</v>
      </c>
      <c r="BF19" s="1315">
        <v>625172.16659000004</v>
      </c>
      <c r="BG19" s="1315">
        <v>725802.12436000002</v>
      </c>
      <c r="BH19" s="1315">
        <v>780114.28</v>
      </c>
      <c r="BI19" s="1315">
        <v>872369.58000000007</v>
      </c>
      <c r="BJ19" s="1315">
        <v>750378.38</v>
      </c>
      <c r="BK19" s="1315">
        <v>1104751.0566</v>
      </c>
      <c r="BL19" s="1315">
        <v>1239149.6300000001</v>
      </c>
      <c r="BM19" s="1315">
        <v>2476.34</v>
      </c>
      <c r="BN19" s="1315">
        <v>5555.41</v>
      </c>
      <c r="BO19" s="1315">
        <v>10590.7525434</v>
      </c>
      <c r="BP19" s="1315">
        <v>19234.611609799998</v>
      </c>
      <c r="BQ19" s="1315">
        <v>35581.22</v>
      </c>
      <c r="BR19" s="1315">
        <v>58541.59</v>
      </c>
      <c r="BS19" s="1315">
        <v>63673.4</v>
      </c>
      <c r="BT19" s="1315">
        <v>103497.16213139999</v>
      </c>
      <c r="BU19" s="1315">
        <v>134758.47</v>
      </c>
      <c r="BV19" s="1315">
        <f>220190.91+26594.52+1302.9</f>
        <v>248088.33</v>
      </c>
      <c r="BW19" s="1315">
        <v>239847.13</v>
      </c>
      <c r="BX19" s="1315">
        <v>208323.80454000001</v>
      </c>
      <c r="BY19" s="1315">
        <v>216350.84857999999</v>
      </c>
      <c r="BZ19" s="1315">
        <v>201198.33</v>
      </c>
      <c r="CA19" s="1315">
        <v>195477.41</v>
      </c>
      <c r="CB19" s="1315">
        <v>158673.45000000001</v>
      </c>
      <c r="CC19" s="1315">
        <v>204911.24</v>
      </c>
      <c r="CD19" s="1315">
        <v>183610.75</v>
      </c>
      <c r="CE19" s="1315">
        <v>89319.67</v>
      </c>
      <c r="CF19" s="1315">
        <v>80213.06</v>
      </c>
      <c r="CG19" s="1315">
        <v>63756.139621599999</v>
      </c>
      <c r="CH19" s="1315">
        <v>60065.201209600003</v>
      </c>
      <c r="CI19" s="1315">
        <v>55475.54</v>
      </c>
      <c r="CJ19" s="1315">
        <v>56062.080000000002</v>
      </c>
      <c r="CK19" s="1315">
        <v>48492.22</v>
      </c>
      <c r="CL19" s="1315">
        <v>53883.558839999998</v>
      </c>
      <c r="CM19" s="1315">
        <v>57240.18</v>
      </c>
      <c r="CN19" s="1315">
        <v>3273570.83</v>
      </c>
      <c r="CO19" s="1315">
        <v>4214016.0999999996</v>
      </c>
      <c r="CP19" s="1315">
        <v>4275381.9542300003</v>
      </c>
      <c r="CQ19" s="1315">
        <v>5080646.0898500001</v>
      </c>
      <c r="CR19" s="1315">
        <v>5459819.0700000003</v>
      </c>
      <c r="CS19" s="1315">
        <v>6052125.2699999996</v>
      </c>
      <c r="CT19" s="1315">
        <v>5084418.93</v>
      </c>
      <c r="CU19" s="1315">
        <v>7096352.3899999997</v>
      </c>
      <c r="CV19" s="1315">
        <v>7651898.4500000002</v>
      </c>
      <c r="CW19" s="1315">
        <v>5913736.5199999996</v>
      </c>
      <c r="CX19" s="1315">
        <v>7247752.2999999998</v>
      </c>
      <c r="CY19" s="1315">
        <v>7199028.6814700002</v>
      </c>
      <c r="CZ19" s="1315">
        <v>8393647.0436700005</v>
      </c>
      <c r="DA19" s="1315">
        <v>9231235.5299999993</v>
      </c>
      <c r="DB19" s="1315">
        <v>10369985.23</v>
      </c>
      <c r="DC19" s="1315">
        <v>8803675.1999999993</v>
      </c>
      <c r="DD19" s="1315">
        <v>12777039.6</v>
      </c>
      <c r="DE19" s="1315">
        <v>14054140.85</v>
      </c>
      <c r="DF19" s="1315">
        <v>261577.5356</v>
      </c>
      <c r="DG19" s="1315">
        <v>324676.13620000001</v>
      </c>
      <c r="DH19" s="1315">
        <v>291806.550973</v>
      </c>
      <c r="DI19" s="1315">
        <v>315422.74768700002</v>
      </c>
      <c r="DJ19" s="1315">
        <v>348497.79310000001</v>
      </c>
      <c r="DK19" s="1315">
        <v>406445.94449999998</v>
      </c>
      <c r="DL19" s="1315">
        <v>371587.45860000001</v>
      </c>
      <c r="DM19" s="1315">
        <v>556109.02197100001</v>
      </c>
      <c r="DN19" s="1315">
        <v>673177.09</v>
      </c>
      <c r="DO19" s="1315">
        <v>801384.79</v>
      </c>
      <c r="DP19" s="1315">
        <v>953247.51</v>
      </c>
      <c r="DQ19" s="1315">
        <v>949464.05116999999</v>
      </c>
      <c r="DR19" s="1315">
        <v>1139078.55436</v>
      </c>
      <c r="DS19" s="1315">
        <v>1248558.75</v>
      </c>
      <c r="DT19" s="1315">
        <v>1369343.94</v>
      </c>
      <c r="DU19" s="1315">
        <v>1296308.8600000001</v>
      </c>
      <c r="DV19" s="1315">
        <v>1880472.9459400002</v>
      </c>
      <c r="DW19" s="1315">
        <v>2208216</v>
      </c>
      <c r="DX19" s="1315">
        <v>7781211.1100000003</v>
      </c>
      <c r="DY19" s="1315">
        <v>7009648.2999999998</v>
      </c>
      <c r="DZ19" s="1315">
        <v>5898362.1299999999</v>
      </c>
      <c r="EA19" s="1315">
        <v>6051233.25</v>
      </c>
      <c r="EB19" s="1315">
        <v>5092027.2699999996</v>
      </c>
      <c r="EC19" s="1315">
        <v>4160799.13</v>
      </c>
      <c r="ED19" s="1315">
        <v>3249765.17</v>
      </c>
      <c r="EE19" s="1315">
        <v>3293196.1693899995</v>
      </c>
      <c r="EF19" s="1315">
        <v>2388583.06</v>
      </c>
      <c r="EG19" s="1315">
        <v>1133038.22</v>
      </c>
      <c r="EH19" s="1315">
        <v>1339577.25</v>
      </c>
      <c r="EI19" s="1315">
        <v>1303699.5379699999</v>
      </c>
      <c r="EJ19" s="1315">
        <v>1522041.6386299999</v>
      </c>
      <c r="EK19" s="1315">
        <v>1630499.23</v>
      </c>
      <c r="EL19" s="1315">
        <v>1867379.9</v>
      </c>
      <c r="EM19" s="1315">
        <v>1742104.81</v>
      </c>
      <c r="EN19" s="1315">
        <v>2547031.77715</v>
      </c>
      <c r="EO19" s="1320">
        <v>2940349.18</v>
      </c>
      <c r="EP19" s="1315">
        <f>2408.16+628549.81</f>
        <v>630957.97000000009</v>
      </c>
      <c r="EQ19" s="1315">
        <f>3625.34+683070.15</f>
        <v>686695.49</v>
      </c>
      <c r="ER19" s="1318">
        <v>619493.15</v>
      </c>
      <c r="ES19" s="1318">
        <v>622266.27558999998</v>
      </c>
      <c r="ET19" s="1318">
        <v>574867.34000000008</v>
      </c>
      <c r="EU19" s="1318">
        <v>596294.87</v>
      </c>
      <c r="EV19" s="1318">
        <v>475598.29</v>
      </c>
      <c r="EW19" s="1318">
        <v>633470.18532000005</v>
      </c>
      <c r="EX19" s="1320">
        <v>715374</v>
      </c>
      <c r="EY19" s="1315">
        <v>23538.880000000001</v>
      </c>
      <c r="EZ19" s="1315">
        <v>25144.53</v>
      </c>
      <c r="FA19" s="1315">
        <v>22318.34215</v>
      </c>
      <c r="FB19" s="1315">
        <v>24962.533530000001</v>
      </c>
      <c r="FC19" s="1315">
        <v>29821.34</v>
      </c>
      <c r="FD19" s="1315">
        <v>36373.360000000001</v>
      </c>
      <c r="FE19" s="1315">
        <v>31444.62</v>
      </c>
      <c r="FF19" s="1315">
        <v>40666.537400000001</v>
      </c>
      <c r="FG19" s="1320">
        <v>41114.730000000003</v>
      </c>
      <c r="FH19" s="1315">
        <v>1006600.89</v>
      </c>
      <c r="FI19" s="1315">
        <v>841508.48</v>
      </c>
      <c r="FJ19" s="1315">
        <v>705317.93538000004</v>
      </c>
      <c r="FK19" s="1315">
        <v>694999.88543999998</v>
      </c>
      <c r="FL19" s="1315">
        <v>653975.80000000005</v>
      </c>
      <c r="FM19" s="1315">
        <v>570377.52</v>
      </c>
      <c r="FN19" s="1315">
        <v>403883.36</v>
      </c>
      <c r="FO19" s="1315">
        <v>567534.51746999996</v>
      </c>
      <c r="FP19" s="1320">
        <v>631058</v>
      </c>
      <c r="FQ19" s="1315">
        <v>32992.870000000003</v>
      </c>
      <c r="FR19" s="1315">
        <v>26274.01</v>
      </c>
      <c r="FS19" s="1315">
        <v>18531.419999999998</v>
      </c>
      <c r="FT19" s="1315">
        <v>14458.77</v>
      </c>
      <c r="FU19" s="1315">
        <v>11693.37</v>
      </c>
      <c r="FV19" s="1315">
        <v>10866.42</v>
      </c>
      <c r="FW19" s="1315">
        <v>7474.28</v>
      </c>
      <c r="FX19" s="1315">
        <v>10008.2449</v>
      </c>
      <c r="FY19" s="1320">
        <v>8632</v>
      </c>
      <c r="FZ19" s="1315">
        <f>2427922.7+347705.25</f>
        <v>2775627.95</v>
      </c>
      <c r="GA19" s="1315">
        <f>2787435.69+526310.89</f>
        <v>3313746.58</v>
      </c>
      <c r="GB19" s="1315">
        <v>3436900.8312200001</v>
      </c>
      <c r="GC19" s="1315">
        <v>4264607.3133100001</v>
      </c>
      <c r="GD19" s="1315">
        <v>5266356.47</v>
      </c>
      <c r="GE19" s="1315">
        <v>6575270.9399999995</v>
      </c>
      <c r="GF19" s="1315">
        <v>7344022.2699999996</v>
      </c>
      <c r="GG19" s="1315">
        <v>9654953.6699799988</v>
      </c>
      <c r="GH19" s="1320">
        <v>11748709.41</v>
      </c>
      <c r="GI19" s="1315">
        <v>100441.98</v>
      </c>
      <c r="GJ19" s="1315">
        <v>104062.53</v>
      </c>
      <c r="GK19" s="1315">
        <v>82882.554889999999</v>
      </c>
      <c r="GL19" s="1315">
        <v>73771.230750000002</v>
      </c>
      <c r="GM19" s="1315">
        <v>60872.31</v>
      </c>
      <c r="GN19" s="1315">
        <v>51553.97</v>
      </c>
      <c r="GO19" s="1315">
        <v>41391.17</v>
      </c>
      <c r="GP19" s="1315">
        <v>48007.774429999998</v>
      </c>
      <c r="GQ19" s="1320">
        <v>44735.27</v>
      </c>
      <c r="GR19" s="1315">
        <f>229794.29+30030.91</f>
        <v>259825.2</v>
      </c>
      <c r="GS19" s="1315">
        <f>242720.97+62854.53</f>
        <v>305575.5</v>
      </c>
      <c r="GT19" s="1315">
        <v>263028.46000000002</v>
      </c>
      <c r="GU19" s="1315">
        <v>246059.7</v>
      </c>
      <c r="GV19" s="1315">
        <v>230050.53999999998</v>
      </c>
      <c r="GW19" s="1315">
        <v>235848.90000000002</v>
      </c>
      <c r="GX19" s="1315">
        <v>184542.34000000003</v>
      </c>
      <c r="GY19" s="1315">
        <v>235449.23187999998</v>
      </c>
      <c r="GZ19" s="1320">
        <v>243403.18</v>
      </c>
      <c r="HA19" s="1315">
        <f>1756.34+920294.45</f>
        <v>922050.78999999992</v>
      </c>
      <c r="HB19" s="1315">
        <v>969626.29</v>
      </c>
      <c r="HC19" s="1315">
        <v>753120.53763000004</v>
      </c>
      <c r="HD19" s="1315">
        <v>836765.51922190003</v>
      </c>
      <c r="HE19" s="1315">
        <v>924805.56</v>
      </c>
      <c r="HF19" s="1315">
        <v>1054363.0599999998</v>
      </c>
      <c r="HG19" s="1315">
        <v>887739.74</v>
      </c>
      <c r="HH19" s="1315">
        <v>1550075.7041982</v>
      </c>
      <c r="HI19" s="1320">
        <v>1885900.42</v>
      </c>
      <c r="HJ19" s="1315">
        <v>30921327.735599995</v>
      </c>
      <c r="HK19" s="1315">
        <v>33872468.606200002</v>
      </c>
      <c r="HL19" s="1315">
        <v>31656135.411097996</v>
      </c>
      <c r="HM19" s="1315">
        <v>35387866.919878304</v>
      </c>
      <c r="HN19" s="1315">
        <v>36764528.083100006</v>
      </c>
      <c r="HO19" s="1315">
        <v>39821066.5145</v>
      </c>
      <c r="HP19" s="1315">
        <v>35702110.208600007</v>
      </c>
      <c r="HQ19" s="1315">
        <v>48359421.199331798</v>
      </c>
      <c r="HR19" s="1315">
        <v>53578007.693169996</v>
      </c>
    </row>
    <row r="20" spans="1:226" ht="17.45" customHeight="1" x14ac:dyDescent="0.2">
      <c r="A20" s="1316" t="s">
        <v>460</v>
      </c>
      <c r="B20" s="1315">
        <v>47544.42</v>
      </c>
      <c r="C20" s="1315">
        <v>89786.58</v>
      </c>
      <c r="D20" s="1315">
        <v>85267.83</v>
      </c>
      <c r="E20" s="1315">
        <v>63795.11</v>
      </c>
      <c r="F20" s="1315">
        <v>53960.98</v>
      </c>
      <c r="G20" s="1315">
        <v>53174.17</v>
      </c>
      <c r="H20" s="1315">
        <v>61842.39</v>
      </c>
      <c r="I20" s="1315">
        <v>89432.54</v>
      </c>
      <c r="J20" s="1315">
        <v>118373</v>
      </c>
      <c r="K20" s="1315">
        <f>10986.08+53.25</f>
        <v>11039.33</v>
      </c>
      <c r="L20" s="1315">
        <f>17683.84+112.59</f>
        <v>17796.43</v>
      </c>
      <c r="M20" s="1315">
        <v>13685.01</v>
      </c>
      <c r="N20" s="1315">
        <v>9350.0905199999997</v>
      </c>
      <c r="O20" s="1318">
        <v>8537.0399999999991</v>
      </c>
      <c r="P20" s="1318">
        <v>8181.96</v>
      </c>
      <c r="Q20" s="1318">
        <v>8945</v>
      </c>
      <c r="R20" s="1318">
        <v>12088.42</v>
      </c>
      <c r="S20" s="1315">
        <v>13062.84</v>
      </c>
      <c r="T20" s="1315">
        <v>2273.4499999999998</v>
      </c>
      <c r="U20" s="1315">
        <v>3514.59</v>
      </c>
      <c r="V20" s="1315">
        <v>2071.3821899999998</v>
      </c>
      <c r="W20" s="1315">
        <v>2489.7738399999998</v>
      </c>
      <c r="X20" s="1315">
        <v>4112.38</v>
      </c>
      <c r="Y20" s="1315">
        <v>8080.26</v>
      </c>
      <c r="Z20" s="1315">
        <v>13355.69</v>
      </c>
      <c r="AA20" s="1315">
        <v>17813.957259999999</v>
      </c>
      <c r="AB20" s="1320">
        <v>21078.42311</v>
      </c>
      <c r="AC20" s="1315">
        <v>21367.25</v>
      </c>
      <c r="AD20" s="1315">
        <v>35661.26</v>
      </c>
      <c r="AE20" s="1315">
        <v>30845.711439999999</v>
      </c>
      <c r="AF20" s="1315">
        <v>22216.274649999999</v>
      </c>
      <c r="AG20" s="1315">
        <v>15703.46</v>
      </c>
      <c r="AH20" s="1315">
        <v>14242.86</v>
      </c>
      <c r="AI20" s="1315">
        <v>12790.83</v>
      </c>
      <c r="AJ20" s="1315">
        <v>16963.23588</v>
      </c>
      <c r="AK20" s="1315">
        <v>15498</v>
      </c>
      <c r="AL20" s="1315">
        <v>14549.73</v>
      </c>
      <c r="AM20" s="1315">
        <v>28441.86</v>
      </c>
      <c r="AN20" s="1315">
        <v>29902.958279999999</v>
      </c>
      <c r="AO20" s="1315">
        <v>43857.05</v>
      </c>
      <c r="AP20" s="1315">
        <v>49496.369999999995</v>
      </c>
      <c r="AQ20" s="1315">
        <v>81829.19</v>
      </c>
      <c r="AR20" s="1315">
        <v>112911.37</v>
      </c>
      <c r="AS20" s="1315">
        <v>168816.27</v>
      </c>
      <c r="AT20" s="1315">
        <v>173982.66</v>
      </c>
      <c r="AU20" s="1315">
        <v>10908.42</v>
      </c>
      <c r="AV20" s="1315">
        <v>17174.060000000001</v>
      </c>
      <c r="AW20" s="1315">
        <v>15101.413200000001</v>
      </c>
      <c r="AX20" s="1315">
        <v>8184.8138900000004</v>
      </c>
      <c r="AY20" s="1315">
        <v>1962.43</v>
      </c>
      <c r="AZ20" s="1315">
        <v>724.19</v>
      </c>
      <c r="BA20" s="1315">
        <v>865.58</v>
      </c>
      <c r="BB20" s="1315">
        <v>2011.9293299999999</v>
      </c>
      <c r="BC20" s="1315">
        <v>4597.29</v>
      </c>
      <c r="BD20" s="1315">
        <f>35633.26+3997.48</f>
        <v>39630.740000000005</v>
      </c>
      <c r="BE20" s="1315">
        <f>61679.81+5861.26</f>
        <v>67541.069999999992</v>
      </c>
      <c r="BF20" s="1315">
        <v>59307.976119999999</v>
      </c>
      <c r="BG20" s="1315">
        <v>48696.102659999997</v>
      </c>
      <c r="BH20" s="1315">
        <v>45713</v>
      </c>
      <c r="BI20" s="1315">
        <v>54890.63</v>
      </c>
      <c r="BJ20" s="1315">
        <v>65159.83</v>
      </c>
      <c r="BK20" s="1315">
        <v>66221.823220000006</v>
      </c>
      <c r="BL20" s="1315">
        <v>60668.840000000004</v>
      </c>
      <c r="BM20" s="1315">
        <v>250.26</v>
      </c>
      <c r="BN20" s="1315">
        <v>406.94</v>
      </c>
      <c r="BO20" s="1315">
        <v>749.63078729999995</v>
      </c>
      <c r="BP20" s="1315">
        <v>1286.8483825999999</v>
      </c>
      <c r="BQ20" s="1315">
        <v>3067.9</v>
      </c>
      <c r="BR20" s="1315">
        <v>5992.14</v>
      </c>
      <c r="BS20" s="1315">
        <v>10494.48</v>
      </c>
      <c r="BT20" s="1315">
        <v>16313.399737</v>
      </c>
      <c r="BU20" s="1315">
        <v>17032.150000000001</v>
      </c>
      <c r="BV20" s="1315">
        <f>3257.34+52.22</f>
        <v>3309.56</v>
      </c>
      <c r="BW20" s="1315">
        <f>7957.34+1051.11</f>
        <v>9008.4500000000007</v>
      </c>
      <c r="BX20" s="1315">
        <v>10857.558010000001</v>
      </c>
      <c r="BY20" s="1315">
        <v>12488.580110000001</v>
      </c>
      <c r="BZ20" s="1315">
        <v>12890.78</v>
      </c>
      <c r="CA20" s="1315">
        <v>13266.73</v>
      </c>
      <c r="CB20" s="1315">
        <v>16352.46</v>
      </c>
      <c r="CC20" s="1315">
        <v>16421.7</v>
      </c>
      <c r="CD20" s="1315">
        <v>36488.559999999998</v>
      </c>
      <c r="CE20" s="1315">
        <v>3865.49</v>
      </c>
      <c r="CF20" s="1315">
        <v>7640.94</v>
      </c>
      <c r="CG20" s="1315">
        <v>5446.0337683999996</v>
      </c>
      <c r="CH20" s="1315">
        <v>5219.1404577000003</v>
      </c>
      <c r="CI20" s="1315">
        <v>5744.41</v>
      </c>
      <c r="CJ20" s="1315">
        <v>6547.41</v>
      </c>
      <c r="CK20" s="1315">
        <v>8522.4500000000007</v>
      </c>
      <c r="CL20" s="1315">
        <v>14211.347599999999</v>
      </c>
      <c r="CM20" s="1315">
        <v>15999.52</v>
      </c>
      <c r="CN20" s="1315">
        <f>145466.48+1699.66</f>
        <v>147166.14000000001</v>
      </c>
      <c r="CO20" s="1315">
        <f>275256.48+2761.51</f>
        <v>278017.99</v>
      </c>
      <c r="CP20" s="1315">
        <v>297319.58919000003</v>
      </c>
      <c r="CQ20" s="1315">
        <v>299402.00254999998</v>
      </c>
      <c r="CR20" s="1315">
        <v>258720.24</v>
      </c>
      <c r="CS20" s="1315">
        <v>285616.19</v>
      </c>
      <c r="CT20" s="1315">
        <v>333788.62</v>
      </c>
      <c r="CU20" s="1315">
        <v>379597.04840999999</v>
      </c>
      <c r="CV20" s="1315">
        <v>410255.85000000003</v>
      </c>
      <c r="CW20" s="1315">
        <v>112806.77</v>
      </c>
      <c r="CX20" s="1315">
        <v>229774.63</v>
      </c>
      <c r="CY20" s="1315">
        <v>330443.10252999997</v>
      </c>
      <c r="CZ20" s="1315">
        <v>394105.74676000001</v>
      </c>
      <c r="DA20" s="1315">
        <v>518880.95</v>
      </c>
      <c r="DB20" s="1315">
        <v>724524.99</v>
      </c>
      <c r="DC20" s="1315">
        <v>904822.47</v>
      </c>
      <c r="DD20" s="1315">
        <v>1077874.71</v>
      </c>
      <c r="DE20" s="1315">
        <v>1032489.36</v>
      </c>
      <c r="DF20" s="1315">
        <v>15977.0892</v>
      </c>
      <c r="DG20" s="1315">
        <v>31484.7461</v>
      </c>
      <c r="DH20" s="1315">
        <v>32929.901058199997</v>
      </c>
      <c r="DI20" s="1315">
        <v>30025.747846499999</v>
      </c>
      <c r="DJ20" s="1315">
        <v>19652.835999999999</v>
      </c>
      <c r="DK20" s="1315">
        <v>18180.879000000001</v>
      </c>
      <c r="DL20" s="1315">
        <v>24024.8109</v>
      </c>
      <c r="DM20" s="1315">
        <v>34461.076425599997</v>
      </c>
      <c r="DN20" s="1315">
        <v>44590.94</v>
      </c>
      <c r="DO20" s="1315">
        <v>10391.790000000001</v>
      </c>
      <c r="DP20" s="1315">
        <v>19078.8</v>
      </c>
      <c r="DQ20" s="1315">
        <v>16036.64378</v>
      </c>
      <c r="DR20" s="1315">
        <v>16849.41948</v>
      </c>
      <c r="DS20" s="1315">
        <v>16136.05</v>
      </c>
      <c r="DT20" s="1315">
        <v>24617.51</v>
      </c>
      <c r="DU20" s="1315">
        <v>38443.06</v>
      </c>
      <c r="DV20" s="1315">
        <v>56865.744059999997</v>
      </c>
      <c r="DW20" s="1315">
        <v>61174</v>
      </c>
      <c r="DX20" s="1315">
        <f>3529.17+5621.34</f>
        <v>9150.51</v>
      </c>
      <c r="DY20" s="1315">
        <f>1979.99+20662.06</f>
        <v>22642.050000000003</v>
      </c>
      <c r="DZ20" s="1315">
        <v>19037.68</v>
      </c>
      <c r="EA20" s="1315">
        <v>9433.42</v>
      </c>
      <c r="EB20" s="1315">
        <v>4844.34</v>
      </c>
      <c r="EC20" s="1315">
        <v>5178</v>
      </c>
      <c r="ED20" s="1315">
        <v>5185.8999999999996</v>
      </c>
      <c r="EE20" s="1315">
        <v>5065.7336500000001</v>
      </c>
      <c r="EF20" s="1315">
        <v>8234.5499999999993</v>
      </c>
      <c r="EG20" s="1315">
        <v>10413.32</v>
      </c>
      <c r="EH20" s="1315">
        <v>23750.41</v>
      </c>
      <c r="EI20" s="1315">
        <v>41657.850810000004</v>
      </c>
      <c r="EJ20" s="1315">
        <v>61466.06798</v>
      </c>
      <c r="EK20" s="1315">
        <v>95020.01</v>
      </c>
      <c r="EL20" s="1315">
        <v>118812.01</v>
      </c>
      <c r="EM20" s="1315">
        <v>174310.93</v>
      </c>
      <c r="EN20" s="1315">
        <v>290329.94607999997</v>
      </c>
      <c r="EO20" s="1320">
        <v>403968.39</v>
      </c>
      <c r="EP20" s="1315">
        <v>24679.96</v>
      </c>
      <c r="EQ20" s="1315">
        <v>47291.53</v>
      </c>
      <c r="ER20" s="1318">
        <v>52423.230640000002</v>
      </c>
      <c r="ES20" s="1318">
        <v>59248.583429999999</v>
      </c>
      <c r="ET20" s="1318">
        <v>57492.32</v>
      </c>
      <c r="EU20" s="1318">
        <v>62915.02</v>
      </c>
      <c r="EV20" s="1318">
        <v>56583.69</v>
      </c>
      <c r="EW20" s="1318">
        <v>62776.287260000005</v>
      </c>
      <c r="EX20" s="1320">
        <v>92736</v>
      </c>
      <c r="EY20" s="1315"/>
      <c r="EZ20" s="1315"/>
      <c r="FA20" s="1315">
        <v>0</v>
      </c>
      <c r="FB20" s="1315">
        <v>0</v>
      </c>
      <c r="FC20" s="1315"/>
      <c r="FD20" s="1315"/>
      <c r="FE20" s="1315"/>
      <c r="FF20" s="1315"/>
      <c r="FG20" s="1315"/>
      <c r="FH20" s="1315">
        <v>21143.32</v>
      </c>
      <c r="FI20" s="1315">
        <v>37261.629999999997</v>
      </c>
      <c r="FJ20" s="1315">
        <v>44250.523070000003</v>
      </c>
      <c r="FK20" s="1315">
        <v>51891.041770000003</v>
      </c>
      <c r="FL20" s="1315">
        <v>52530.25</v>
      </c>
      <c r="FM20" s="1315">
        <v>47227.69</v>
      </c>
      <c r="FN20" s="1315">
        <v>33312.160000000003</v>
      </c>
      <c r="FO20" s="1315">
        <v>39705.155449999998</v>
      </c>
      <c r="FP20" s="1320">
        <v>58831</v>
      </c>
      <c r="FQ20" s="1315">
        <v>485.2</v>
      </c>
      <c r="FR20" s="1315">
        <v>879.38</v>
      </c>
      <c r="FS20" s="1315">
        <v>351.86</v>
      </c>
      <c r="FT20" s="1315">
        <v>76.97</v>
      </c>
      <c r="FU20" s="1315">
        <v>30.22</v>
      </c>
      <c r="FV20" s="1315">
        <v>25.41</v>
      </c>
      <c r="FW20" s="1315">
        <v>15.89</v>
      </c>
      <c r="FX20" s="1315">
        <v>8.6994799999999994</v>
      </c>
      <c r="FY20" s="1320">
        <v>2</v>
      </c>
      <c r="FZ20" s="1315">
        <f>82137.7+1219.29</f>
        <v>83356.989999999991</v>
      </c>
      <c r="GA20" s="1315">
        <f>164565.46+2548.88</f>
        <v>167114.34</v>
      </c>
      <c r="GB20" s="1315">
        <v>165264.75070999999</v>
      </c>
      <c r="GC20" s="1315">
        <v>192695.93379000001</v>
      </c>
      <c r="GD20" s="1315">
        <v>227228.94</v>
      </c>
      <c r="GE20" s="1315">
        <v>337637.1</v>
      </c>
      <c r="GF20" s="1315">
        <v>512510.44</v>
      </c>
      <c r="GG20" s="1315">
        <v>701144.15908999997</v>
      </c>
      <c r="GH20" s="1320">
        <v>817227.45</v>
      </c>
      <c r="GI20" s="1315">
        <v>1803.49</v>
      </c>
      <c r="GJ20" s="1315">
        <v>2307.08</v>
      </c>
      <c r="GK20" s="1315">
        <v>3369.3955900000001</v>
      </c>
      <c r="GL20" s="1315">
        <v>2921.5282699999998</v>
      </c>
      <c r="GM20" s="1315">
        <v>2367.4499999999998</v>
      </c>
      <c r="GN20" s="1315">
        <v>1386.17</v>
      </c>
      <c r="GO20" s="1315">
        <v>1945.4</v>
      </c>
      <c r="GP20" s="1315">
        <v>2016.21019</v>
      </c>
      <c r="GQ20" s="1320">
        <v>2222.5300000000002</v>
      </c>
      <c r="GR20" s="1315">
        <f>20230.92+192.58</f>
        <v>20423.5</v>
      </c>
      <c r="GS20" s="1315">
        <f>36291.78+394.56</f>
        <v>36686.339999999997</v>
      </c>
      <c r="GT20" s="1315">
        <v>42523.27231</v>
      </c>
      <c r="GU20" s="1315">
        <v>40400.61</v>
      </c>
      <c r="GV20" s="1315">
        <v>38836.14</v>
      </c>
      <c r="GW20" s="1315">
        <v>31866.12</v>
      </c>
      <c r="GX20" s="1315">
        <v>17582.41</v>
      </c>
      <c r="GY20" s="1315">
        <v>20375.66084</v>
      </c>
      <c r="GZ20" s="1320">
        <v>26538.12</v>
      </c>
      <c r="HA20" s="1315">
        <f>31821.46+3303.46</f>
        <v>35124.92</v>
      </c>
      <c r="HB20" s="1315">
        <f>49020.35+7317.62</f>
        <v>56337.97</v>
      </c>
      <c r="HC20" s="1315">
        <v>69465.896160000004</v>
      </c>
      <c r="HD20" s="1315">
        <v>14123.422543299999</v>
      </c>
      <c r="HE20" s="1315">
        <v>242.9</v>
      </c>
      <c r="HF20" s="1315">
        <v>393.89</v>
      </c>
      <c r="HG20" s="1315">
        <v>62514.13</v>
      </c>
      <c r="HH20" s="1315">
        <v>93362.851881200011</v>
      </c>
      <c r="HI20" s="1320">
        <v>119424.8</v>
      </c>
      <c r="HJ20" s="1315">
        <v>647661.6492000001</v>
      </c>
      <c r="HK20" s="1315">
        <v>1229599.0761000004</v>
      </c>
      <c r="HL20" s="1315">
        <v>1368309.1996439004</v>
      </c>
      <c r="HM20" s="1315">
        <v>1390224.2789301001</v>
      </c>
      <c r="HN20" s="1315">
        <v>1493171.3959999997</v>
      </c>
      <c r="HO20" s="1315">
        <v>1905310.5189999996</v>
      </c>
      <c r="HP20" s="1315">
        <v>2476279.9908999996</v>
      </c>
      <c r="HQ20" s="1315">
        <v>3183877.9058438004</v>
      </c>
      <c r="HR20" s="1315">
        <v>3554476.27311</v>
      </c>
    </row>
    <row r="21" spans="1:226" s="1278" customFormat="1" ht="17.45" customHeight="1" x14ac:dyDescent="0.2">
      <c r="A21" s="1322" t="s">
        <v>453</v>
      </c>
      <c r="B21" s="1317">
        <f>B15+B16+B17+B18+B19+B20</f>
        <v>2348410.7199999997</v>
      </c>
      <c r="C21" s="1317">
        <f>C15+C16+C17+C18+C19+C20</f>
        <v>2882048.14</v>
      </c>
      <c r="D21" s="1317">
        <v>2936161.41</v>
      </c>
      <c r="E21" s="1317">
        <v>3337298.7499999995</v>
      </c>
      <c r="F21" s="1317">
        <v>3574974.65</v>
      </c>
      <c r="G21" s="1317">
        <v>3923471.9299999997</v>
      </c>
      <c r="H21" s="1317">
        <v>3987483.08</v>
      </c>
      <c r="I21" s="1317">
        <v>5086127.3393912008</v>
      </c>
      <c r="J21" s="1317">
        <v>5911867</v>
      </c>
      <c r="K21" s="1317">
        <f>K15+K16+K17+K18+K19+K20</f>
        <v>124657.55</v>
      </c>
      <c r="L21" s="1317">
        <f>L15+L16+L17+L18+L19+L20</f>
        <v>159195.57999999999</v>
      </c>
      <c r="M21" s="1317">
        <v>163487.36028000002</v>
      </c>
      <c r="N21" s="1317">
        <v>176797.48441</v>
      </c>
      <c r="O21" s="1323">
        <v>199509.46</v>
      </c>
      <c r="P21" s="1323">
        <v>226331.42</v>
      </c>
      <c r="Q21" s="1323">
        <v>236092.07</v>
      </c>
      <c r="R21" s="1323">
        <v>291035.19999999995</v>
      </c>
      <c r="S21" s="1324">
        <v>335949.25</v>
      </c>
      <c r="T21" s="1317">
        <f>T15+T16+T17+T18+T19+T20</f>
        <v>307556.98000000004</v>
      </c>
      <c r="U21" s="1317">
        <f>U15+U16+U17+U18+U19+U20</f>
        <v>379497.65</v>
      </c>
      <c r="V21" s="1317">
        <v>442345.63050999999</v>
      </c>
      <c r="W21" s="1317">
        <v>555591.65740000003</v>
      </c>
      <c r="X21" s="1317">
        <v>683873.59</v>
      </c>
      <c r="Y21" s="1317">
        <v>828585.78</v>
      </c>
      <c r="Z21" s="1317">
        <v>901382.36999999988</v>
      </c>
      <c r="AA21" s="1317">
        <v>1114293.7289400001</v>
      </c>
      <c r="AB21" s="1317">
        <v>1291482.4012200001</v>
      </c>
      <c r="AC21" s="1317">
        <f>AC15+AC16+AC17+AC18+AC19+AC20</f>
        <v>730094.79</v>
      </c>
      <c r="AD21" s="1317">
        <f>AD15+AD16+AD17+AD18+AD19+AD20</f>
        <v>827495.05</v>
      </c>
      <c r="AE21" s="1317">
        <v>782502.72519779997</v>
      </c>
      <c r="AF21" s="1317">
        <v>829429.08126999997</v>
      </c>
      <c r="AG21" s="1317">
        <v>834600.19</v>
      </c>
      <c r="AH21" s="1317">
        <v>877668.11</v>
      </c>
      <c r="AI21" s="1317">
        <v>848654.84</v>
      </c>
      <c r="AJ21" s="1317">
        <v>1011752.7032099999</v>
      </c>
      <c r="AK21" s="1317">
        <v>1106940</v>
      </c>
      <c r="AL21" s="1317">
        <f>AL15+AL16+AL17+AL18+AL19+AL20</f>
        <v>3320925.66</v>
      </c>
      <c r="AM21" s="1317">
        <f>AM15+AM16+AM17+AM18+AM19+AM20</f>
        <v>3674241.7899999996</v>
      </c>
      <c r="AN21" s="1317">
        <v>3652021.4806963</v>
      </c>
      <c r="AO21" s="1317">
        <v>4060266.42</v>
      </c>
      <c r="AP21" s="1317">
        <v>4251498.03</v>
      </c>
      <c r="AQ21" s="1317">
        <v>4729677.54</v>
      </c>
      <c r="AR21" s="1317">
        <v>4630687.17</v>
      </c>
      <c r="AS21" s="1317">
        <v>6262375.25</v>
      </c>
      <c r="AT21" s="1317">
        <v>7381549.2000000002</v>
      </c>
      <c r="AU21" s="1317">
        <f>AU15+AU16+AU17+AU18+AU19+AU20</f>
        <v>224214.71</v>
      </c>
      <c r="AV21" s="1317">
        <f>AV15+AV16+AV17+AV18+AV19+AV20</f>
        <v>280644.64</v>
      </c>
      <c r="AW21" s="1317">
        <v>283469.57180000003</v>
      </c>
      <c r="AX21" s="1317">
        <v>353545.03652999998</v>
      </c>
      <c r="AY21" s="1317">
        <v>435531.87</v>
      </c>
      <c r="AZ21" s="1317">
        <v>556889.75999999989</v>
      </c>
      <c r="BA21" s="1317">
        <v>680420.73</v>
      </c>
      <c r="BB21" s="1317">
        <v>890231.55179319996</v>
      </c>
      <c r="BC21" s="1317">
        <v>1078183.6200000001</v>
      </c>
      <c r="BD21" s="1317">
        <f>BD15+BD16+BD17+BD18+BD19+BD20</f>
        <v>789221.46</v>
      </c>
      <c r="BE21" s="1317">
        <f>BE15+BE16+BE17+BE18+BE19+BE20</f>
        <v>922670.14</v>
      </c>
      <c r="BF21" s="1317">
        <v>901507.85675000004</v>
      </c>
      <c r="BG21" s="1317">
        <v>1052976.1881800001</v>
      </c>
      <c r="BH21" s="1317">
        <v>1183990.1499999999</v>
      </c>
      <c r="BI21" s="1317">
        <v>1382352.64</v>
      </c>
      <c r="BJ21" s="1317">
        <v>1411244.5</v>
      </c>
      <c r="BK21" s="1317">
        <v>1999746.5498200001</v>
      </c>
      <c r="BL21" s="1317">
        <v>2464214.4500000002</v>
      </c>
      <c r="BM21" s="1317">
        <f>BM15+BM16+BM17+BM18+BM19+BM20</f>
        <v>9811.9100000000017</v>
      </c>
      <c r="BN21" s="1317">
        <f>BN15+BN16+BN17+BN18+BN19+BN20</f>
        <v>23820.429999999997</v>
      </c>
      <c r="BO21" s="1317">
        <v>49281.519803799994</v>
      </c>
      <c r="BP21" s="1317">
        <v>92086.986297099997</v>
      </c>
      <c r="BQ21" s="1317">
        <v>141501.23000000001</v>
      </c>
      <c r="BR21" s="1317">
        <v>212908.51</v>
      </c>
      <c r="BS21" s="1317">
        <v>274362.75</v>
      </c>
      <c r="BT21" s="1317">
        <v>405062.74906980002</v>
      </c>
      <c r="BU21" s="1317">
        <v>524459.04</v>
      </c>
      <c r="BV21" s="1317">
        <f>BV15+BV16+BV17+BV18+BV19+BV20</f>
        <v>718283.41000000015</v>
      </c>
      <c r="BW21" s="1317">
        <f>BW15+BW16+BW17+BW18+BW19+BW20</f>
        <v>813097.65</v>
      </c>
      <c r="BX21" s="1317">
        <v>874341.12169000006</v>
      </c>
      <c r="BY21" s="1317">
        <v>1027742.32591</v>
      </c>
      <c r="BZ21" s="1317">
        <v>1155971.8</v>
      </c>
      <c r="CA21" s="1317">
        <v>1321121.94</v>
      </c>
      <c r="CB21" s="1317">
        <v>1442070.98</v>
      </c>
      <c r="CC21" s="1317">
        <v>1687996.2648</v>
      </c>
      <c r="CD21" s="1317">
        <v>1902850.6300000001</v>
      </c>
      <c r="CE21" s="1317">
        <f>CE15+CE16+CE17+CE18+CE19+CE20</f>
        <v>218618.65999999997</v>
      </c>
      <c r="CF21" s="1317">
        <f>CF15+CF16+CF17+CF18+CF19+CF20</f>
        <v>243276.22999999998</v>
      </c>
      <c r="CG21" s="1317">
        <v>245317.74252870001</v>
      </c>
      <c r="CH21" s="1317">
        <v>271113.20144750003</v>
      </c>
      <c r="CI21" s="1317">
        <v>306672.84999999998</v>
      </c>
      <c r="CJ21" s="1317">
        <v>361803.73</v>
      </c>
      <c r="CK21" s="1317">
        <v>415366.3</v>
      </c>
      <c r="CL21" s="1317">
        <v>496251.19553650002</v>
      </c>
      <c r="CM21" s="1317">
        <v>581022.77</v>
      </c>
      <c r="CN21" s="1317">
        <f>CN15+CN16+CN17+CN18+CN19+CN20</f>
        <v>4857808.9399999995</v>
      </c>
      <c r="CO21" s="1317">
        <f>CO15+CO16+CO17+CO18+CO19+CO20</f>
        <v>6426079.75</v>
      </c>
      <c r="CP21" s="1317">
        <v>7018126.8084499994</v>
      </c>
      <c r="CQ21" s="1317">
        <v>8658055.7282100003</v>
      </c>
      <c r="CR21" s="1317">
        <v>10012668.540000001</v>
      </c>
      <c r="CS21" s="1317">
        <v>11812425.319999998</v>
      </c>
      <c r="CT21" s="1317">
        <v>11950249.1</v>
      </c>
      <c r="CU21" s="1317">
        <v>16343752.368410001</v>
      </c>
      <c r="CV21" s="1317">
        <v>18773372.090000004</v>
      </c>
      <c r="CW21" s="1317">
        <f>CW15+CW16+CW17+CW18+CW19+CW20</f>
        <v>7462421.0399999991</v>
      </c>
      <c r="CX21" s="1317">
        <f>CX15+CX16+CX17+CX18+CX19+CX20</f>
        <v>9326570.040000001</v>
      </c>
      <c r="CY21" s="1317">
        <v>9657844.4732700009</v>
      </c>
      <c r="CZ21" s="1317">
        <v>11489407.53039</v>
      </c>
      <c r="DA21" s="1317">
        <v>13061106.849999998</v>
      </c>
      <c r="DB21" s="1317">
        <v>15134505.85</v>
      </c>
      <c r="DC21" s="1317">
        <v>14425359.040000001</v>
      </c>
      <c r="DD21" s="1317">
        <v>20302686.170000002</v>
      </c>
      <c r="DE21" s="1317">
        <v>22864387.349999998</v>
      </c>
      <c r="DF21" s="1317">
        <f>DF15+DF16+DF17+DF18+DF19+DF20</f>
        <v>605366.98369999998</v>
      </c>
      <c r="DG21" s="1317">
        <f>DG15+DG16+DG17+DG18+DG19+DG20</f>
        <v>761967.45719999995</v>
      </c>
      <c r="DH21" s="1317">
        <v>843275.98049720004</v>
      </c>
      <c r="DI21" s="1317">
        <v>1020789.7878880999</v>
      </c>
      <c r="DJ21" s="1317">
        <v>1191793.8822999999</v>
      </c>
      <c r="DK21" s="1317">
        <v>1429525.7372999999</v>
      </c>
      <c r="DL21" s="1317">
        <v>1394828.6085999999</v>
      </c>
      <c r="DM21" s="1317">
        <v>1623754.5656793001</v>
      </c>
      <c r="DN21" s="1317">
        <v>1823326.52</v>
      </c>
      <c r="DO21" s="1317">
        <f>DO15+DO16+DO17+DO18+DO19+DO20</f>
        <v>1100516.7400000002</v>
      </c>
      <c r="DP21" s="1317">
        <f>DP15+DP16+DP17+DP18+DP19+DP20</f>
        <v>1390315.9000000001</v>
      </c>
      <c r="DQ21" s="1317">
        <v>1518442.68096</v>
      </c>
      <c r="DR21" s="1317">
        <v>1897581.58216</v>
      </c>
      <c r="DS21" s="1317">
        <v>2252138.9</v>
      </c>
      <c r="DT21" s="1317">
        <v>2734686.08</v>
      </c>
      <c r="DU21" s="1317">
        <v>3124169.81</v>
      </c>
      <c r="DV21" s="1317">
        <v>4187928.4897399996</v>
      </c>
      <c r="DW21" s="1317">
        <v>5052663</v>
      </c>
      <c r="DX21" s="1317">
        <f>DX15+DX16+DX17+DX18+DX19+DX20</f>
        <v>172391765.13</v>
      </c>
      <c r="DY21" s="1317">
        <f>DY15+DY16+DY17+DY18+DY19+DY20</f>
        <v>199151596.87</v>
      </c>
      <c r="DZ21" s="1317">
        <v>217022485.76000002</v>
      </c>
      <c r="EA21" s="1317">
        <v>252854018.34999999</v>
      </c>
      <c r="EB21" s="1317">
        <v>279096475.93999994</v>
      </c>
      <c r="EC21" s="1317">
        <v>305493380.19999999</v>
      </c>
      <c r="ED21" s="1317">
        <v>312299274.00999993</v>
      </c>
      <c r="EE21" s="1317">
        <v>372253841.18854004</v>
      </c>
      <c r="EF21" s="1317">
        <v>414710159.73000002</v>
      </c>
      <c r="EG21" s="1317">
        <f>EG15+EG16+EG17+EG18+EG19+EG20</f>
        <v>2171348.1199999996</v>
      </c>
      <c r="EH21" s="1317">
        <f>EH15+EH16+EH17+EH18+EH19+EH20</f>
        <v>2802495.74</v>
      </c>
      <c r="EI21" s="1317">
        <v>3250540.7563200002</v>
      </c>
      <c r="EJ21" s="1317">
        <v>4066919.0080799996</v>
      </c>
      <c r="EK21" s="1317">
        <v>4861434.34</v>
      </c>
      <c r="EL21" s="1317">
        <v>5857649.7799999993</v>
      </c>
      <c r="EM21" s="1317">
        <v>6407469.3499999996</v>
      </c>
      <c r="EN21" s="1317">
        <v>8523307.9443100002</v>
      </c>
      <c r="EO21" s="1317">
        <v>10190072.9</v>
      </c>
      <c r="EP21" s="1317">
        <f>EP15+EP16+EP17+EP18+EP19+EP20</f>
        <v>1021789.97</v>
      </c>
      <c r="EQ21" s="1317">
        <f>EQ15+EQ16+EQ17+EQ18+EQ19+EQ20</f>
        <v>1182436.28</v>
      </c>
      <c r="ER21" s="1323">
        <v>1242720.1246799999</v>
      </c>
      <c r="ES21" s="1323">
        <v>1432343.1476299998</v>
      </c>
      <c r="ET21" s="1323">
        <v>1625513.83</v>
      </c>
      <c r="EU21" s="1323">
        <v>1921646.12</v>
      </c>
      <c r="EV21" s="1323">
        <v>2104690.52</v>
      </c>
      <c r="EW21" s="1323">
        <v>2659612.5563600003</v>
      </c>
      <c r="EX21" s="1324">
        <v>3238629</v>
      </c>
      <c r="EY21" s="1317">
        <f>EY15+EY16+EY17+EY18+EY19+EY20</f>
        <v>40716.619999999995</v>
      </c>
      <c r="EZ21" s="1317">
        <f>EZ15+EZ16+EZ17+EZ18+EZ19+EZ20</f>
        <v>84441.5</v>
      </c>
      <c r="FA21" s="1317">
        <v>127666.92571</v>
      </c>
      <c r="FB21" s="1317">
        <v>187842.12560000003</v>
      </c>
      <c r="FC21" s="1317">
        <v>270572.78000000003</v>
      </c>
      <c r="FD21" s="1317">
        <v>356568.38</v>
      </c>
      <c r="FE21" s="1317">
        <v>412351.52</v>
      </c>
      <c r="FF21" s="1317">
        <v>473284.89300000004</v>
      </c>
      <c r="FG21" s="1317">
        <v>538576.19000000006</v>
      </c>
      <c r="FH21" s="1317">
        <f>FH15+FH16+FH17+FH18+FH19+FH20</f>
        <v>1520798.86</v>
      </c>
      <c r="FI21" s="1317">
        <f>FI15+FI16+FI17+FI18+FI19+FI20</f>
        <v>1508927.2399999998</v>
      </c>
      <c r="FJ21" s="1317">
        <v>1435633.7262400002</v>
      </c>
      <c r="FK21" s="1317">
        <v>1619685.81718</v>
      </c>
      <c r="FL21" s="1317">
        <v>1774810.72</v>
      </c>
      <c r="FM21" s="1317">
        <v>1897143.96</v>
      </c>
      <c r="FN21" s="1317">
        <v>1875664.1699999997</v>
      </c>
      <c r="FO21" s="1317">
        <v>2305400.6172099998</v>
      </c>
      <c r="FP21" s="1317">
        <v>2618332</v>
      </c>
      <c r="FQ21" s="1317">
        <f>FQ15+FQ16+FQ17+FQ18+FQ19+FQ20</f>
        <v>83230.03</v>
      </c>
      <c r="FR21" s="1317">
        <f>FR15+FR16+FR17+FR18+FR19+FR20</f>
        <v>85622.340000000011</v>
      </c>
      <c r="FS21" s="1317">
        <v>85790.73</v>
      </c>
      <c r="FT21" s="1317">
        <v>92525.52</v>
      </c>
      <c r="FU21" s="1317">
        <v>99848.8</v>
      </c>
      <c r="FV21" s="1317">
        <v>110042.68</v>
      </c>
      <c r="FW21" s="1317">
        <v>109858.12999999999</v>
      </c>
      <c r="FX21" s="1317">
        <v>117513.46678999999</v>
      </c>
      <c r="FY21" s="1317">
        <v>115677</v>
      </c>
      <c r="FZ21" s="1317">
        <f>FZ15+FZ16+FZ17+FZ18+FZ19+FZ20</f>
        <v>5564678.2300000004</v>
      </c>
      <c r="GA21" s="1317">
        <f>GA15+GA16+GA17+GA18+GA19+GA20</f>
        <v>6816978.7599999998</v>
      </c>
      <c r="GB21" s="1317">
        <v>7599122.6873399997</v>
      </c>
      <c r="GC21" s="1317">
        <v>9367316.7332300004</v>
      </c>
      <c r="GD21" s="1317">
        <v>11143446.659999998</v>
      </c>
      <c r="GE21" s="1317">
        <v>13513985.83</v>
      </c>
      <c r="GF21" s="1317">
        <v>15310113.879999999</v>
      </c>
      <c r="GG21" s="1317">
        <v>21134930.7075</v>
      </c>
      <c r="GH21" s="1317">
        <v>25559124.419999998</v>
      </c>
      <c r="GI21" s="1317">
        <f>GI15+GI16+GI17+GI18+GI19+GI20</f>
        <v>159798.31</v>
      </c>
      <c r="GJ21" s="1317">
        <f>GJ15+GJ16+GJ17+GJ18+GJ19+GJ20</f>
        <v>190633.41999999998</v>
      </c>
      <c r="GK21" s="1317">
        <v>210577.58755</v>
      </c>
      <c r="GL21" s="1317">
        <v>255270.81965000002</v>
      </c>
      <c r="GM21" s="1317">
        <v>313580.74000000005</v>
      </c>
      <c r="GN21" s="1317">
        <v>381313.01999999996</v>
      </c>
      <c r="GO21" s="1317">
        <v>450715.04000000004</v>
      </c>
      <c r="GP21" s="1317">
        <v>584297.72777</v>
      </c>
      <c r="GQ21" s="1317">
        <v>726221.50000000012</v>
      </c>
      <c r="GR21" s="1317">
        <f>GR15+GR16+GR17+GR18+GR19+GR20</f>
        <v>433378.73</v>
      </c>
      <c r="GS21" s="1317">
        <f>GS15+GS16+GS17+GS18+GS19+GS20</f>
        <v>515906.76</v>
      </c>
      <c r="GT21" s="1317">
        <v>533749.90041</v>
      </c>
      <c r="GU21" s="1317">
        <v>587554.56959999993</v>
      </c>
      <c r="GV21" s="1317">
        <v>666162.26</v>
      </c>
      <c r="GW21" s="1317">
        <v>780464.16</v>
      </c>
      <c r="GX21" s="1317">
        <v>865471.70000000007</v>
      </c>
      <c r="GY21" s="1317">
        <v>1118597.9624399999</v>
      </c>
      <c r="GZ21" s="1317">
        <v>1402650.13</v>
      </c>
      <c r="HA21" s="1317">
        <f>HA15+HA16+HA17+HA18+HA19+HA20</f>
        <v>1613265.0699999998</v>
      </c>
      <c r="HB21" s="1317">
        <f>HB15+HB16+HB17+HB18+HB19+HB20</f>
        <v>1815498.86</v>
      </c>
      <c r="HC21" s="1317">
        <v>1747045.2230799999</v>
      </c>
      <c r="HD21" s="1317">
        <v>1967434.9996343001</v>
      </c>
      <c r="HE21" s="1317">
        <v>2240466.17</v>
      </c>
      <c r="HF21" s="1317">
        <v>2685696.97</v>
      </c>
      <c r="HG21" s="1317">
        <v>2919172.36</v>
      </c>
      <c r="HH21" s="1317">
        <v>4419445.0991445007</v>
      </c>
      <c r="HI21" s="1324">
        <v>5543310.7199999997</v>
      </c>
      <c r="HJ21" s="1317">
        <v>207818678.62369996</v>
      </c>
      <c r="HK21" s="1317">
        <v>242265458.21720001</v>
      </c>
      <c r="HL21" s="1317">
        <v>262623459.78376383</v>
      </c>
      <c r="HM21" s="1317">
        <v>307253592.85069692</v>
      </c>
      <c r="HN21" s="1317">
        <v>341378144.23230004</v>
      </c>
      <c r="HO21" s="1317">
        <v>378529845.44730002</v>
      </c>
      <c r="HP21" s="1317">
        <v>388477152.02859992</v>
      </c>
      <c r="HQ21" s="1317">
        <v>475293226.28945452</v>
      </c>
      <c r="HR21" s="1324">
        <v>535735020.91122001</v>
      </c>
    </row>
    <row r="22" spans="1:226" ht="17.45" customHeight="1" x14ac:dyDescent="0.2">
      <c r="A22" s="1316" t="s">
        <v>461</v>
      </c>
      <c r="B22" s="1315"/>
      <c r="C22" s="1315"/>
      <c r="D22" s="1315"/>
      <c r="E22" s="1315"/>
      <c r="F22" s="1317"/>
      <c r="G22" s="1317"/>
      <c r="H22" s="1317"/>
      <c r="I22" s="1317"/>
      <c r="J22" s="1317"/>
      <c r="K22" s="1315"/>
      <c r="L22" s="1315"/>
      <c r="M22" s="1315"/>
      <c r="N22" s="1315"/>
      <c r="O22" s="1318"/>
      <c r="P22" s="1318"/>
      <c r="Q22" s="1318"/>
      <c r="R22" s="1318"/>
      <c r="S22" s="1317"/>
      <c r="T22" s="1315"/>
      <c r="U22" s="1315"/>
      <c r="V22" s="1315"/>
      <c r="W22" s="1315"/>
      <c r="X22" s="1315"/>
      <c r="Y22" s="1315"/>
      <c r="Z22" s="1315"/>
      <c r="AA22" s="1315"/>
      <c r="AB22" s="1324"/>
      <c r="AC22" s="1315"/>
      <c r="AD22" s="1315"/>
      <c r="AE22" s="1315"/>
      <c r="AF22" s="1315"/>
      <c r="AG22" s="1315"/>
      <c r="AH22" s="1315"/>
      <c r="AI22" s="1315"/>
      <c r="AJ22" s="1315"/>
      <c r="AK22" s="1317"/>
      <c r="AL22" s="1315"/>
      <c r="AM22" s="1315"/>
      <c r="AN22" s="1315"/>
      <c r="AO22" s="1315"/>
      <c r="AP22" s="1315"/>
      <c r="AQ22" s="1315"/>
      <c r="AR22" s="1315"/>
      <c r="AS22" s="1315"/>
      <c r="AT22" s="1317"/>
      <c r="AU22" s="1315"/>
      <c r="AV22" s="1315"/>
      <c r="AW22" s="1315"/>
      <c r="AX22" s="1315"/>
      <c r="AY22" s="1315"/>
      <c r="AZ22" s="1315"/>
      <c r="BA22" s="1315"/>
      <c r="BB22" s="1315"/>
      <c r="BC22" s="1317"/>
      <c r="BD22" s="1315"/>
      <c r="BE22" s="1315"/>
      <c r="BF22" s="1315"/>
      <c r="BG22" s="1315"/>
      <c r="BH22" s="1315"/>
      <c r="BI22" s="1315"/>
      <c r="BJ22" s="1315"/>
      <c r="BK22" s="1315"/>
      <c r="BL22" s="1317"/>
      <c r="BM22" s="1315"/>
      <c r="BN22" s="1315"/>
      <c r="BO22" s="1315"/>
      <c r="BP22" s="1315"/>
      <c r="BQ22" s="1315"/>
      <c r="BR22" s="1315"/>
      <c r="BS22" s="1315"/>
      <c r="BT22" s="1315"/>
      <c r="BU22" s="1317"/>
      <c r="BV22" s="1315"/>
      <c r="BW22" s="1315"/>
      <c r="BX22" s="1315"/>
      <c r="BY22" s="1315"/>
      <c r="BZ22" s="1315"/>
      <c r="CA22" s="1315"/>
      <c r="CB22" s="1315"/>
      <c r="CC22" s="1315"/>
      <c r="CD22" s="1317"/>
      <c r="CE22" s="1315"/>
      <c r="CF22" s="1315"/>
      <c r="CG22" s="1315"/>
      <c r="CH22" s="1315"/>
      <c r="CI22" s="1315"/>
      <c r="CJ22" s="1315"/>
      <c r="CK22" s="1315"/>
      <c r="CL22" s="1315"/>
      <c r="CM22" s="1317"/>
      <c r="CN22" s="1315"/>
      <c r="CO22" s="1315"/>
      <c r="CP22" s="1315"/>
      <c r="CQ22" s="1315"/>
      <c r="CR22" s="1315"/>
      <c r="CS22" s="1315"/>
      <c r="CT22" s="1315"/>
      <c r="CU22" s="1315"/>
      <c r="CV22" s="1317"/>
      <c r="CW22" s="1315"/>
      <c r="CX22" s="1315"/>
      <c r="CY22" s="1315"/>
      <c r="CZ22" s="1315"/>
      <c r="DA22" s="1315"/>
      <c r="DB22" s="1315"/>
      <c r="DC22" s="1315"/>
      <c r="DD22" s="1315"/>
      <c r="DE22" s="1317"/>
      <c r="DF22" s="1315"/>
      <c r="DG22" s="1315"/>
      <c r="DH22" s="1315"/>
      <c r="DI22" s="1315"/>
      <c r="DJ22" s="1315"/>
      <c r="DK22" s="1315"/>
      <c r="DL22" s="1315"/>
      <c r="DM22" s="1315"/>
      <c r="DN22" s="1317"/>
      <c r="DO22" s="1315"/>
      <c r="DP22" s="1315"/>
      <c r="DQ22" s="1315"/>
      <c r="DR22" s="1315"/>
      <c r="DS22" s="1315"/>
      <c r="DT22" s="1315"/>
      <c r="DU22" s="1315"/>
      <c r="DV22" s="1315"/>
      <c r="DW22" s="1317"/>
      <c r="DX22" s="1315"/>
      <c r="DY22" s="1315"/>
      <c r="DZ22" s="1315"/>
      <c r="EA22" s="1315"/>
      <c r="EB22" s="1315"/>
      <c r="EC22" s="1315"/>
      <c r="ED22" s="1315"/>
      <c r="EE22" s="1315"/>
      <c r="EF22" s="1317"/>
      <c r="EG22" s="1315"/>
      <c r="EH22" s="1315"/>
      <c r="EI22" s="1315"/>
      <c r="EJ22" s="1315"/>
      <c r="EK22" s="1315"/>
      <c r="EL22" s="1315"/>
      <c r="EM22" s="1315"/>
      <c r="EN22" s="1315"/>
      <c r="EO22" s="1317"/>
      <c r="EP22" s="1315"/>
      <c r="EQ22" s="1315"/>
      <c r="ER22" s="1318"/>
      <c r="ES22" s="1318"/>
      <c r="ET22" s="1318"/>
      <c r="EU22" s="1318"/>
      <c r="EV22" s="1318"/>
      <c r="EW22" s="1318"/>
      <c r="EX22" s="1324"/>
      <c r="EY22" s="1315"/>
      <c r="EZ22" s="1315"/>
      <c r="FA22" s="1315"/>
      <c r="FB22" s="1315"/>
      <c r="FC22" s="1315"/>
      <c r="FD22" s="1315"/>
      <c r="FE22" s="1315"/>
      <c r="FF22" s="1315"/>
      <c r="FG22" s="1317"/>
      <c r="FH22" s="1315"/>
      <c r="FI22" s="1315"/>
      <c r="FJ22" s="1315"/>
      <c r="FK22" s="1315"/>
      <c r="FL22" s="1315"/>
      <c r="FM22" s="1315"/>
      <c r="FN22" s="1315"/>
      <c r="FO22" s="1315"/>
      <c r="FP22" s="1317"/>
      <c r="FQ22" s="1315"/>
      <c r="FR22" s="1315"/>
      <c r="FS22" s="1315"/>
      <c r="FT22" s="1315"/>
      <c r="FU22" s="1315"/>
      <c r="FV22" s="1315"/>
      <c r="FW22" s="1315"/>
      <c r="FX22" s="1315"/>
      <c r="FY22" s="1317"/>
      <c r="FZ22" s="1315"/>
      <c r="GA22" s="1315"/>
      <c r="GB22" s="1315"/>
      <c r="GC22" s="1315"/>
      <c r="GD22" s="1315"/>
      <c r="GE22" s="1315"/>
      <c r="GF22" s="1315"/>
      <c r="GG22" s="1315"/>
      <c r="GH22" s="1324"/>
      <c r="GI22" s="1315"/>
      <c r="GJ22" s="1315"/>
      <c r="GK22" s="1315"/>
      <c r="GL22" s="1315"/>
      <c r="GM22" s="1315"/>
      <c r="GN22" s="1315"/>
      <c r="GO22" s="1315"/>
      <c r="GP22" s="1315"/>
      <c r="GQ22" s="1317"/>
      <c r="GR22" s="1315"/>
      <c r="GS22" s="1315"/>
      <c r="GT22" s="1315"/>
      <c r="GU22" s="1315"/>
      <c r="GV22" s="1315"/>
      <c r="GW22" s="1315"/>
      <c r="GX22" s="1315"/>
      <c r="GY22" s="1315"/>
      <c r="GZ22" s="1317"/>
      <c r="HA22" s="1315"/>
      <c r="HB22" s="1315"/>
      <c r="HC22" s="1315"/>
      <c r="HD22" s="1315"/>
      <c r="HE22" s="1315"/>
      <c r="HF22" s="1315"/>
      <c r="HG22" s="1315"/>
      <c r="HH22" s="1315"/>
      <c r="HI22" s="1317"/>
      <c r="HJ22" s="1315">
        <v>0</v>
      </c>
      <c r="HK22" s="1315">
        <v>0</v>
      </c>
      <c r="HL22" s="1315">
        <v>0</v>
      </c>
      <c r="HM22" s="1315">
        <v>0</v>
      </c>
      <c r="HN22" s="1315">
        <v>0</v>
      </c>
      <c r="HO22" s="1315">
        <v>0</v>
      </c>
      <c r="HP22" s="1315">
        <v>0</v>
      </c>
      <c r="HQ22" s="1315">
        <v>0</v>
      </c>
      <c r="HR22" s="1317"/>
    </row>
    <row r="23" spans="1:226" ht="17.45" customHeight="1" x14ac:dyDescent="0.2">
      <c r="A23" s="1321" t="s">
        <v>462</v>
      </c>
      <c r="B23" s="1315">
        <v>7333.51</v>
      </c>
      <c r="C23" s="1315">
        <v>1847.74</v>
      </c>
      <c r="D23" s="1315">
        <v>1318.78</v>
      </c>
      <c r="E23" s="1315">
        <v>687.13</v>
      </c>
      <c r="F23" s="1315">
        <v>522.89</v>
      </c>
      <c r="G23" s="1315">
        <v>796.63</v>
      </c>
      <c r="H23" s="1315">
        <v>1150.57</v>
      </c>
      <c r="I23" s="1315">
        <v>0</v>
      </c>
      <c r="J23" s="1315">
        <v>0</v>
      </c>
      <c r="K23" s="1315">
        <v>155.57</v>
      </c>
      <c r="L23" s="1315">
        <f>91.65+16.55</f>
        <v>108.2</v>
      </c>
      <c r="M23" s="1315">
        <v>64.11</v>
      </c>
      <c r="N23" s="1315">
        <v>68.758260000000007</v>
      </c>
      <c r="O23" s="1318">
        <v>6859.12</v>
      </c>
      <c r="P23" s="1318">
        <v>12466.71</v>
      </c>
      <c r="Q23" s="1318">
        <v>14860.35</v>
      </c>
      <c r="R23" s="1318">
        <v>18836.13</v>
      </c>
      <c r="S23" s="1315">
        <v>20784.580000000002</v>
      </c>
      <c r="T23" s="1315"/>
      <c r="U23" s="1315"/>
      <c r="V23" s="1315">
        <v>0</v>
      </c>
      <c r="W23" s="1315">
        <v>0</v>
      </c>
      <c r="X23" s="1315">
        <v>3874.32</v>
      </c>
      <c r="Y23" s="1315">
        <v>2728.68</v>
      </c>
      <c r="Z23" s="1315">
        <v>5930.94</v>
      </c>
      <c r="AA23" s="1315">
        <v>9295.9848000000002</v>
      </c>
      <c r="AB23" s="1320">
        <v>14155.8914</v>
      </c>
      <c r="AC23" s="1315">
        <v>4943.45</v>
      </c>
      <c r="AD23" s="1315">
        <v>5656.86</v>
      </c>
      <c r="AE23" s="1315">
        <v>5358.3285121999998</v>
      </c>
      <c r="AF23" s="1315">
        <v>6691.59</v>
      </c>
      <c r="AG23" s="1315">
        <v>6517.32</v>
      </c>
      <c r="AH23" s="1315">
        <v>7118.29</v>
      </c>
      <c r="AI23" s="1315">
        <v>7521.68</v>
      </c>
      <c r="AJ23" s="1315">
        <v>8605.16093</v>
      </c>
      <c r="AK23" s="1315">
        <v>9007</v>
      </c>
      <c r="AL23" s="1315">
        <v>18395.37</v>
      </c>
      <c r="AM23" s="1315">
        <v>12440.98</v>
      </c>
      <c r="AN23" s="1315">
        <v>20738.483469999999</v>
      </c>
      <c r="AO23" s="1315">
        <v>32156.6</v>
      </c>
      <c r="AP23" s="1315">
        <v>43552.46</v>
      </c>
      <c r="AQ23" s="1315">
        <v>90151.44</v>
      </c>
      <c r="AR23" s="1315">
        <v>98291.71</v>
      </c>
      <c r="AS23" s="1315">
        <v>107128.09</v>
      </c>
      <c r="AT23" s="1315">
        <v>115876.33</v>
      </c>
      <c r="AU23" s="1315"/>
      <c r="AV23" s="1315">
        <v>66.47</v>
      </c>
      <c r="AW23" s="1315">
        <v>91.345969999999994</v>
      </c>
      <c r="AX23" s="1315">
        <v>125.54</v>
      </c>
      <c r="AY23" s="1315">
        <v>7868.75</v>
      </c>
      <c r="AZ23" s="1315">
        <v>8454.01</v>
      </c>
      <c r="BA23" s="1315">
        <v>9883.1200000000008</v>
      </c>
      <c r="BB23" s="1315">
        <v>11433.93</v>
      </c>
      <c r="BC23" s="1315">
        <v>15365.85</v>
      </c>
      <c r="BD23" s="1315"/>
      <c r="BE23" s="1315"/>
      <c r="BF23" s="1315">
        <v>3597.42587</v>
      </c>
      <c r="BG23" s="1315">
        <v>4945.0906500000001</v>
      </c>
      <c r="BH23" s="1315">
        <v>5437.81</v>
      </c>
      <c r="BI23" s="1315">
        <v>18401.47</v>
      </c>
      <c r="BJ23" s="1315">
        <v>24013.89</v>
      </c>
      <c r="BK23" s="1315">
        <v>54067.25</v>
      </c>
      <c r="BL23" s="1315">
        <v>61600.639999999999</v>
      </c>
      <c r="BM23" s="1315"/>
      <c r="BN23" s="1315"/>
      <c r="BO23" s="1315">
        <v>0</v>
      </c>
      <c r="BP23" s="1315">
        <v>0</v>
      </c>
      <c r="BQ23" s="1315">
        <v>234.51</v>
      </c>
      <c r="BR23" s="1315">
        <v>374.74</v>
      </c>
      <c r="BS23" s="1315">
        <v>488.24</v>
      </c>
      <c r="BT23" s="1315">
        <v>623.13957949999997</v>
      </c>
      <c r="BU23" s="1315">
        <v>957.6</v>
      </c>
      <c r="BV23" s="1315">
        <f>61.98+675.99</f>
        <v>737.97</v>
      </c>
      <c r="BW23" s="1315">
        <f>10.24+894.36</f>
        <v>904.6</v>
      </c>
      <c r="BX23" s="1315">
        <v>3002.6627899999999</v>
      </c>
      <c r="BY23" s="1315">
        <v>4156.0728300000001</v>
      </c>
      <c r="BZ23" s="1315">
        <v>7150.84</v>
      </c>
      <c r="CA23" s="1315">
        <v>14150.34</v>
      </c>
      <c r="CB23" s="1315">
        <v>34108.800000000003</v>
      </c>
      <c r="CC23" s="1315">
        <v>39393.949999999997</v>
      </c>
      <c r="CD23" s="1315">
        <v>40457.54</v>
      </c>
      <c r="CE23" s="1315"/>
      <c r="CF23" s="1315"/>
      <c r="CG23" s="1315">
        <v>0.8317582</v>
      </c>
      <c r="CH23" s="1315">
        <v>2656.8581124000002</v>
      </c>
      <c r="CI23" s="1315">
        <v>3348.32</v>
      </c>
      <c r="CJ23" s="1315">
        <v>9980.4599999999991</v>
      </c>
      <c r="CK23" s="1315">
        <v>22272.55</v>
      </c>
      <c r="CL23" s="1315">
        <v>28270.22</v>
      </c>
      <c r="CM23" s="1315">
        <v>30415.54</v>
      </c>
      <c r="CN23" s="1315">
        <f>22586.31+8708.68</f>
        <v>31294.99</v>
      </c>
      <c r="CO23" s="1315">
        <f>41546.39+4868.11</f>
        <v>46414.5</v>
      </c>
      <c r="CP23" s="1315">
        <v>70547.651660000003</v>
      </c>
      <c r="CQ23" s="1315">
        <v>86678.261970000007</v>
      </c>
      <c r="CR23" s="1315">
        <v>95919.62</v>
      </c>
      <c r="CS23" s="1315">
        <v>110300.76</v>
      </c>
      <c r="CT23" s="1315">
        <v>88303.4</v>
      </c>
      <c r="CU23" s="1315">
        <v>99058.176793499995</v>
      </c>
      <c r="CV23" s="1315">
        <v>94090.55</v>
      </c>
      <c r="CW23" s="1315">
        <v>50403.91</v>
      </c>
      <c r="CX23" s="1315">
        <v>52748.9</v>
      </c>
      <c r="CY23" s="1315">
        <v>66191.333440000002</v>
      </c>
      <c r="CZ23" s="1315">
        <v>60418.575100000002</v>
      </c>
      <c r="DA23" s="1315">
        <v>87816.03</v>
      </c>
      <c r="DB23" s="1315">
        <v>103440.69</v>
      </c>
      <c r="DC23" s="1315">
        <v>123266.05</v>
      </c>
      <c r="DD23" s="1315">
        <v>135317.99</v>
      </c>
      <c r="DE23" s="1315">
        <v>138332.34</v>
      </c>
      <c r="DF23" s="1315">
        <v>5777.9948999999997</v>
      </c>
      <c r="DG23" s="1315">
        <v>3389.3085999999998</v>
      </c>
      <c r="DH23" s="1315">
        <v>1686.1045999999999</v>
      </c>
      <c r="DI23" s="1315">
        <v>2844.5999000000002</v>
      </c>
      <c r="DJ23" s="1315">
        <v>6212.4943000000003</v>
      </c>
      <c r="DK23" s="1315">
        <v>7629.3590999999997</v>
      </c>
      <c r="DL23" s="1315">
        <v>7927.4673000000003</v>
      </c>
      <c r="DM23" s="1315">
        <v>11347.0564278</v>
      </c>
      <c r="DN23" s="1315">
        <v>27424.35</v>
      </c>
      <c r="DO23" s="1315">
        <v>1515.4</v>
      </c>
      <c r="DP23" s="1315">
        <v>697.88</v>
      </c>
      <c r="DQ23" s="1315">
        <v>0</v>
      </c>
      <c r="DR23" s="1315">
        <v>0</v>
      </c>
      <c r="DS23" s="1315">
        <v>20299.560000000001</v>
      </c>
      <c r="DT23" s="1315">
        <v>27616.91</v>
      </c>
      <c r="DU23" s="1315">
        <v>25016.87</v>
      </c>
      <c r="DV23" s="1315">
        <v>29468.622660000001</v>
      </c>
      <c r="DW23" s="1315">
        <v>33873</v>
      </c>
      <c r="DX23" s="1315">
        <v>131.25</v>
      </c>
      <c r="DY23" s="1315">
        <v>0.5</v>
      </c>
      <c r="DZ23" s="1315">
        <v>5.29</v>
      </c>
      <c r="EA23" s="1315">
        <v>3.27</v>
      </c>
      <c r="EB23" s="1315">
        <v>7.79</v>
      </c>
      <c r="EC23" s="1315">
        <v>17.29</v>
      </c>
      <c r="ED23" s="1315">
        <v>21.44</v>
      </c>
      <c r="EE23" s="1315">
        <v>333.98564999999996</v>
      </c>
      <c r="EF23" s="1315">
        <v>183443.31</v>
      </c>
      <c r="EG23" s="1315">
        <v>99863.81</v>
      </c>
      <c r="EH23" s="1315">
        <v>132785.70000000001</v>
      </c>
      <c r="EI23" s="1315">
        <v>145628.30603000001</v>
      </c>
      <c r="EJ23" s="1315">
        <v>155648.23735000001</v>
      </c>
      <c r="EK23" s="1315">
        <v>186554.41999999998</v>
      </c>
      <c r="EL23" s="1315">
        <v>224977.02</v>
      </c>
      <c r="EM23" s="1315">
        <v>309623.01</v>
      </c>
      <c r="EN23" s="1315">
        <v>298189.75098999997</v>
      </c>
      <c r="EO23" s="1320">
        <v>323692.44</v>
      </c>
      <c r="EP23" s="1315">
        <v>4271.13</v>
      </c>
      <c r="EQ23" s="1315">
        <v>13367.35</v>
      </c>
      <c r="ER23" s="1318">
        <v>16591.580409999999</v>
      </c>
      <c r="ES23" s="1318">
        <v>15227.294260000001</v>
      </c>
      <c r="ET23" s="1318">
        <v>17908.75</v>
      </c>
      <c r="EU23" s="1318">
        <v>29274.93</v>
      </c>
      <c r="EV23" s="1318">
        <v>44225.83</v>
      </c>
      <c r="EW23" s="1318">
        <v>64244.512610000005</v>
      </c>
      <c r="EX23" s="1320">
        <v>84109</v>
      </c>
      <c r="EY23" s="1315"/>
      <c r="EZ23" s="1315"/>
      <c r="FA23" s="1315">
        <v>0</v>
      </c>
      <c r="FB23" s="1315">
        <v>0</v>
      </c>
      <c r="FC23" s="1315">
        <v>0</v>
      </c>
      <c r="FD23" s="1315">
        <v>417.29</v>
      </c>
      <c r="FE23" s="1315"/>
      <c r="FF23" s="1315">
        <v>1402.28</v>
      </c>
      <c r="FG23" s="1320">
        <v>3703.31</v>
      </c>
      <c r="FH23" s="1315">
        <v>2211.08</v>
      </c>
      <c r="FI23" s="1315">
        <v>642.48</v>
      </c>
      <c r="FJ23" s="1315">
        <v>736.02858000000003</v>
      </c>
      <c r="FK23" s="1315">
        <v>6560.7773999999999</v>
      </c>
      <c r="FL23" s="1315">
        <v>19974.89</v>
      </c>
      <c r="FM23" s="1315">
        <v>28239.23</v>
      </c>
      <c r="FN23" s="1315">
        <v>32283.66</v>
      </c>
      <c r="FO23" s="1315">
        <v>36628.876279999997</v>
      </c>
      <c r="FP23" s="1320">
        <v>39313</v>
      </c>
      <c r="FQ23" s="1315">
        <v>4110.58</v>
      </c>
      <c r="FR23" s="1315">
        <v>6677.55</v>
      </c>
      <c r="FS23" s="1315">
        <v>8083.66</v>
      </c>
      <c r="FT23" s="1315">
        <v>9079.84</v>
      </c>
      <c r="FU23" s="1315">
        <v>8792.19</v>
      </c>
      <c r="FV23" s="1315">
        <v>6909.97</v>
      </c>
      <c r="FW23" s="1315">
        <v>11491.72</v>
      </c>
      <c r="FX23" s="1315">
        <v>12167.935660000001</v>
      </c>
      <c r="FY23" s="1320">
        <v>12113</v>
      </c>
      <c r="FZ23" s="1315">
        <v>742.63</v>
      </c>
      <c r="GA23" s="1315">
        <v>146.26</v>
      </c>
      <c r="GB23" s="1315">
        <v>23.06</v>
      </c>
      <c r="GC23" s="1315">
        <v>0</v>
      </c>
      <c r="GD23" s="1315">
        <v>19347.919999999998</v>
      </c>
      <c r="GE23" s="1315">
        <v>28162.06</v>
      </c>
      <c r="GF23" s="1315">
        <v>71366.61</v>
      </c>
      <c r="GG23" s="1315">
        <v>84232.43621</v>
      </c>
      <c r="GH23" s="1320">
        <v>99364.23</v>
      </c>
      <c r="GI23" s="1315">
        <v>94.54</v>
      </c>
      <c r="GJ23" s="1315">
        <v>207.38</v>
      </c>
      <c r="GK23" s="1315">
        <v>232.91956999999999</v>
      </c>
      <c r="GL23" s="1315">
        <v>132.60391999999999</v>
      </c>
      <c r="GM23" s="1315">
        <v>232.12</v>
      </c>
      <c r="GN23" s="1315">
        <v>816.32</v>
      </c>
      <c r="GO23" s="1315">
        <v>3127.15</v>
      </c>
      <c r="GP23" s="1315">
        <v>3470.70109</v>
      </c>
      <c r="GQ23" s="1320">
        <v>2240.02</v>
      </c>
      <c r="GR23" s="1315">
        <v>642.39</v>
      </c>
      <c r="GS23" s="1315">
        <v>6775.17</v>
      </c>
      <c r="GT23" s="1315">
        <v>7522.2937099999999</v>
      </c>
      <c r="GU23" s="1315">
        <v>12317.503720000001</v>
      </c>
      <c r="GV23" s="1315">
        <v>15115.96</v>
      </c>
      <c r="GW23" s="1315">
        <v>18041.009999999998</v>
      </c>
      <c r="GX23" s="1315">
        <v>21413.84</v>
      </c>
      <c r="GY23" s="1315">
        <v>21859.999749999999</v>
      </c>
      <c r="GZ23" s="1209">
        <v>26937.08</v>
      </c>
      <c r="HA23" s="1315">
        <f>8317.67+2894.6+77.19</f>
        <v>11289.460000000001</v>
      </c>
      <c r="HB23" s="1315">
        <f>4226.53+505.47+2.16</f>
        <v>4734.16</v>
      </c>
      <c r="HC23" s="1315">
        <v>6871.3120099999996</v>
      </c>
      <c r="HD23" s="1315">
        <v>4563.116771</v>
      </c>
      <c r="HE23" s="1315">
        <v>8358.42</v>
      </c>
      <c r="HF23" s="1315">
        <v>10393.07</v>
      </c>
      <c r="HG23" s="1315">
        <v>61387.12</v>
      </c>
      <c r="HH23" s="1315">
        <v>101431.32604449999</v>
      </c>
      <c r="HI23" s="1320">
        <v>109585.2</v>
      </c>
      <c r="HJ23" s="1315">
        <v>243915.0349</v>
      </c>
      <c r="HK23" s="1315">
        <v>289611.98859999992</v>
      </c>
      <c r="HL23" s="1315">
        <v>358291.50838040002</v>
      </c>
      <c r="HM23" s="1315">
        <v>404961.72024340002</v>
      </c>
      <c r="HN23" s="1315">
        <v>571906.50430000003</v>
      </c>
      <c r="HO23" s="1315">
        <v>760858.67909999983</v>
      </c>
      <c r="HP23" s="1315">
        <v>1017976.0172999999</v>
      </c>
      <c r="HQ23" s="1315">
        <v>1176807.5054752999</v>
      </c>
      <c r="HR23" s="1315">
        <v>1486841.8014</v>
      </c>
    </row>
    <row r="24" spans="1:226" s="1278" customFormat="1" ht="17.45" customHeight="1" x14ac:dyDescent="0.2">
      <c r="A24" s="1322" t="s">
        <v>178</v>
      </c>
      <c r="B24" s="1317">
        <f>B12+B21+B23</f>
        <v>2572708.5999999996</v>
      </c>
      <c r="C24" s="1317">
        <f>C12+C21+C23</f>
        <v>3100846.16</v>
      </c>
      <c r="D24" s="1317">
        <v>3154398.83</v>
      </c>
      <c r="E24" s="1317">
        <v>3554931.7499999995</v>
      </c>
      <c r="F24" s="1317">
        <v>3796594.34</v>
      </c>
      <c r="G24" s="1317">
        <v>4141482.2199999997</v>
      </c>
      <c r="H24" s="1317">
        <v>4208611.7300000004</v>
      </c>
      <c r="I24" s="1317">
        <v>5325950.4923200011</v>
      </c>
      <c r="J24" s="1317">
        <v>6166730</v>
      </c>
      <c r="K24" s="1317">
        <f>K12+K21+K23</f>
        <v>258574.3</v>
      </c>
      <c r="L24" s="1317">
        <f>L12+L21+L23</f>
        <v>306463.18</v>
      </c>
      <c r="M24" s="1317">
        <v>330894.36018000002</v>
      </c>
      <c r="N24" s="1317">
        <v>359550.06796999997</v>
      </c>
      <c r="O24" s="1323">
        <v>399006.85</v>
      </c>
      <c r="P24" s="1323">
        <v>449778.10000000003</v>
      </c>
      <c r="Q24" s="1323">
        <v>474259.37</v>
      </c>
      <c r="R24" s="1323">
        <v>546313.58309999993</v>
      </c>
      <c r="S24" s="1324">
        <v>640099.43999999994</v>
      </c>
      <c r="T24" s="1317">
        <f>T12+T21+T23</f>
        <v>387524.34</v>
      </c>
      <c r="U24" s="1317">
        <f>U12+U21+U23</f>
        <v>459470.07</v>
      </c>
      <c r="V24" s="1317">
        <v>522343.72292999999</v>
      </c>
      <c r="W24" s="1317">
        <v>635594.80093000003</v>
      </c>
      <c r="X24" s="1317">
        <v>767577.65999999992</v>
      </c>
      <c r="Y24" s="1317">
        <v>922599.79</v>
      </c>
      <c r="Z24" s="1317">
        <v>997995.31999999983</v>
      </c>
      <c r="AA24" s="1317">
        <v>1227645.0175900001</v>
      </c>
      <c r="AB24" s="1317">
        <v>1408805.8061600002</v>
      </c>
      <c r="AC24" s="1317">
        <f>AC12+AC21+AC23</f>
        <v>935528.24</v>
      </c>
      <c r="AD24" s="1317">
        <f>AD12+AD21+AD23</f>
        <v>1033641.91</v>
      </c>
      <c r="AE24" s="1317">
        <v>988351.05371000001</v>
      </c>
      <c r="AF24" s="1317">
        <v>1036610.6712699999</v>
      </c>
      <c r="AG24" s="1317">
        <v>1041583.1699999999</v>
      </c>
      <c r="AH24" s="1317">
        <v>1085186.3500000001</v>
      </c>
      <c r="AI24" s="1317">
        <v>1055898.95</v>
      </c>
      <c r="AJ24" s="1317">
        <v>1220954.55795</v>
      </c>
      <c r="AK24" s="1317">
        <v>1316437</v>
      </c>
      <c r="AL24" s="1317">
        <f>AL12+AL21+AL23</f>
        <v>3926404.5</v>
      </c>
      <c r="AM24" s="1317">
        <f>AM12+AM21+AM23</f>
        <v>4361582.84</v>
      </c>
      <c r="AN24" s="1317">
        <v>4435908.8918361999</v>
      </c>
      <c r="AO24" s="1317">
        <v>4939980.4399999995</v>
      </c>
      <c r="AP24" s="1317">
        <v>5216873.6800000006</v>
      </c>
      <c r="AQ24" s="1317">
        <v>5785208.6400000006</v>
      </c>
      <c r="AR24" s="1317">
        <v>5702050</v>
      </c>
      <c r="AS24" s="1317">
        <v>7443048.6899999995</v>
      </c>
      <c r="AT24" s="1317">
        <v>8591305</v>
      </c>
      <c r="AU24" s="1317">
        <f>AU12+AU21+AU23</f>
        <v>441854.93000000005</v>
      </c>
      <c r="AV24" s="1317">
        <f>AV12+AV21+AV23</f>
        <v>513494.27</v>
      </c>
      <c r="AW24" s="1317">
        <v>532865.64777000004</v>
      </c>
      <c r="AX24" s="1317">
        <v>615364.25788000005</v>
      </c>
      <c r="AY24" s="1317">
        <v>704747.6</v>
      </c>
      <c r="AZ24" s="1317">
        <v>838648.00999999989</v>
      </c>
      <c r="BA24" s="1317">
        <v>999878.02999999991</v>
      </c>
      <c r="BB24" s="1317">
        <v>1232230.5526532</v>
      </c>
      <c r="BC24" s="1317">
        <v>1457502.0400000003</v>
      </c>
      <c r="BD24" s="1317">
        <f>BD12+BD21+BD23</f>
        <v>896723.53</v>
      </c>
      <c r="BE24" s="1317">
        <f>BE12+BE21+BE23</f>
        <v>1030170.14</v>
      </c>
      <c r="BF24" s="1317">
        <v>1012605.2826200001</v>
      </c>
      <c r="BG24" s="1317">
        <v>1165507.07922</v>
      </c>
      <c r="BH24" s="1317">
        <v>1296980.95</v>
      </c>
      <c r="BI24" s="1317">
        <v>1509028.63</v>
      </c>
      <c r="BJ24" s="1317">
        <v>1554152.5199999998</v>
      </c>
      <c r="BK24" s="1317">
        <v>2181249.5698199999</v>
      </c>
      <c r="BL24" s="1317">
        <v>2654852.1700000004</v>
      </c>
      <c r="BM24" s="1317">
        <f>BM12+BM21+BM23</f>
        <v>89849.31</v>
      </c>
      <c r="BN24" s="1317">
        <f>BN12+BN21+BN23</f>
        <v>104094.34</v>
      </c>
      <c r="BO24" s="1317">
        <v>182119.4553566</v>
      </c>
      <c r="BP24" s="1317">
        <v>225765.49348609999</v>
      </c>
      <c r="BQ24" s="1317">
        <v>341042.22</v>
      </c>
      <c r="BR24" s="1317">
        <v>413157.87</v>
      </c>
      <c r="BS24" s="1317">
        <v>474638.28</v>
      </c>
      <c r="BT24" s="1317">
        <v>606827.95183819998</v>
      </c>
      <c r="BU24" s="1317">
        <v>764996.91</v>
      </c>
      <c r="BV24" s="1317">
        <f>BV12+BV21+BV23</f>
        <v>879427.75000000012</v>
      </c>
      <c r="BW24" s="1317">
        <f>BW12+BW21+BW23</f>
        <v>989003.04</v>
      </c>
      <c r="BX24" s="1317">
        <v>1052343.7844799999</v>
      </c>
      <c r="BY24" s="1317">
        <v>1206898.3987400001</v>
      </c>
      <c r="BZ24" s="1317">
        <v>1338127.8</v>
      </c>
      <c r="CA24" s="1317">
        <v>1520274.24</v>
      </c>
      <c r="CB24" s="1317">
        <v>1661179.79</v>
      </c>
      <c r="CC24" s="1317">
        <v>1912395.0648000001</v>
      </c>
      <c r="CD24" s="1317">
        <v>2128308.17</v>
      </c>
      <c r="CE24" s="1317">
        <f>CE12+CE21+CE23</f>
        <v>363817.63</v>
      </c>
      <c r="CF24" s="1317">
        <f>CF12+CF21+CF23</f>
        <v>388446.48</v>
      </c>
      <c r="CG24" s="1317">
        <v>390353.55935550004</v>
      </c>
      <c r="CH24" s="1317">
        <v>424610.5277412</v>
      </c>
      <c r="CI24" s="1317">
        <v>483948.62999999995</v>
      </c>
      <c r="CJ24" s="1317">
        <v>556434.79999999993</v>
      </c>
      <c r="CK24" s="1317">
        <v>630861.34000000008</v>
      </c>
      <c r="CL24" s="1317">
        <v>731061.8864365</v>
      </c>
      <c r="CM24" s="1317">
        <v>836046.19000000006</v>
      </c>
      <c r="CN24" s="1317">
        <f>CN12+CN21+CN23</f>
        <v>5110413.5699999994</v>
      </c>
      <c r="CO24" s="1317">
        <f>CO12+CO21+CO23</f>
        <v>6731683</v>
      </c>
      <c r="CP24" s="1317">
        <v>7404538.0589999994</v>
      </c>
      <c r="CQ24" s="1317">
        <v>9128601.9213100001</v>
      </c>
      <c r="CR24" s="1317">
        <v>10583506.790000001</v>
      </c>
      <c r="CS24" s="1317">
        <v>12488290.539999997</v>
      </c>
      <c r="CT24" s="1317">
        <v>12718544.880000001</v>
      </c>
      <c r="CU24" s="1317">
        <v>17306582.7081335</v>
      </c>
      <c r="CV24" s="1317">
        <v>20416053.380000003</v>
      </c>
      <c r="CW24" s="1317">
        <f>CW12+CW21+CW23</f>
        <v>8011005.3999999994</v>
      </c>
      <c r="CX24" s="1317">
        <f>CX12+CX21+CX23</f>
        <v>9906101.4000000022</v>
      </c>
      <c r="CY24" s="1317">
        <v>10256513.592300002</v>
      </c>
      <c r="CZ24" s="1317">
        <v>12190629.982199999</v>
      </c>
      <c r="DA24" s="1317">
        <v>13837368.239999996</v>
      </c>
      <c r="DB24" s="1317">
        <v>15942620.17</v>
      </c>
      <c r="DC24" s="1317">
        <v>15270487.420000002</v>
      </c>
      <c r="DD24" s="1317">
        <v>21349945.725000001</v>
      </c>
      <c r="DE24" s="1317">
        <v>23919025.599999998</v>
      </c>
      <c r="DF24" s="1317">
        <f>DF12+DF21+DF23</f>
        <v>671644.97860000003</v>
      </c>
      <c r="DG24" s="1317">
        <f>DG12+DG21+DG23</f>
        <v>825856.76579999994</v>
      </c>
      <c r="DH24" s="1317">
        <v>920474.78064290003</v>
      </c>
      <c r="DI24" s="1317">
        <v>1099159.4056084999</v>
      </c>
      <c r="DJ24" s="1317">
        <v>1274064.9868999999</v>
      </c>
      <c r="DK24" s="1317">
        <v>1513688.6565999999</v>
      </c>
      <c r="DL24" s="1317">
        <v>1494377.8154999998</v>
      </c>
      <c r="DM24" s="1317">
        <v>1729563.3862877002</v>
      </c>
      <c r="DN24" s="1317">
        <v>1945149.0839000002</v>
      </c>
      <c r="DO24" s="1317">
        <f>DO12+DO21+DO23</f>
        <v>1206212.4800000002</v>
      </c>
      <c r="DP24" s="1317">
        <f>DP12+DP21+DP23</f>
        <v>1518083.44</v>
      </c>
      <c r="DQ24" s="1317">
        <v>1670587.0313599999</v>
      </c>
      <c r="DR24" s="1317">
        <v>2080053.21762</v>
      </c>
      <c r="DS24" s="1317">
        <v>2496251.14</v>
      </c>
      <c r="DT24" s="1317">
        <v>3036839.18</v>
      </c>
      <c r="DU24" s="1317">
        <v>3484514.43</v>
      </c>
      <c r="DV24" s="1317">
        <v>4621896.5126443999</v>
      </c>
      <c r="DW24" s="1317">
        <v>5525503</v>
      </c>
      <c r="DX24" s="1317">
        <f>DX12+DX21+DX23</f>
        <v>172445755.91</v>
      </c>
      <c r="DY24" s="1317">
        <f>DY12+DY21+DY23</f>
        <v>199207851.78999999</v>
      </c>
      <c r="DZ24" s="1317">
        <v>217080785.34</v>
      </c>
      <c r="EA24" s="1317">
        <v>252914666.90000001</v>
      </c>
      <c r="EB24" s="1317">
        <v>279161520.97999996</v>
      </c>
      <c r="EC24" s="1317">
        <v>305561265.65000004</v>
      </c>
      <c r="ED24" s="1317">
        <v>312373248.13999993</v>
      </c>
      <c r="EE24" s="1317">
        <v>372890244.40013003</v>
      </c>
      <c r="EF24" s="1317">
        <v>415934516.93000001</v>
      </c>
      <c r="EG24" s="1317">
        <f>EG12+EG21+EG23</f>
        <v>2486012.5799999996</v>
      </c>
      <c r="EH24" s="1317">
        <f>EH12+EH21+EH23</f>
        <v>3140806.8300000005</v>
      </c>
      <c r="EI24" s="1317">
        <v>3598555.30908</v>
      </c>
      <c r="EJ24" s="1317">
        <v>4473500.9259899994</v>
      </c>
      <c r="EK24" s="1317">
        <v>5317877.18</v>
      </c>
      <c r="EL24" s="1317">
        <v>6358719.379999999</v>
      </c>
      <c r="EM24" s="1317">
        <v>6974481.3099999996</v>
      </c>
      <c r="EN24" s="1317">
        <v>9122283.1964599993</v>
      </c>
      <c r="EO24" s="1317">
        <v>10833351.699999999</v>
      </c>
      <c r="EP24" s="1317">
        <f>EP12+EP21+EP23</f>
        <v>1232456.67</v>
      </c>
      <c r="EQ24" s="1317">
        <f>EQ12+EQ21+EQ23</f>
        <v>1407441.8800000001</v>
      </c>
      <c r="ER24" s="1323">
        <v>1476312.5550899999</v>
      </c>
      <c r="ES24" s="1323">
        <v>1670987.09225</v>
      </c>
      <c r="ET24" s="1323">
        <v>1844709.73</v>
      </c>
      <c r="EU24" s="1323">
        <v>2152229.9900000002</v>
      </c>
      <c r="EV24" s="1323">
        <v>2349820.42</v>
      </c>
      <c r="EW24" s="1323">
        <v>2926099.0089700003</v>
      </c>
      <c r="EX24" s="1324">
        <v>3525335</v>
      </c>
      <c r="EY24" s="1317">
        <f>EY12+EY21+EY23</f>
        <v>126437.26999999999</v>
      </c>
      <c r="EZ24" s="1317">
        <f>EZ12+EZ21+EZ23</f>
        <v>205153.61</v>
      </c>
      <c r="FA24" s="1317">
        <v>248070.42777000001</v>
      </c>
      <c r="FB24" s="1317">
        <v>310103.25281000003</v>
      </c>
      <c r="FC24" s="1317">
        <v>387331.60000000003</v>
      </c>
      <c r="FD24" s="1317">
        <v>471176.69</v>
      </c>
      <c r="FE24" s="1317">
        <v>529631.38</v>
      </c>
      <c r="FF24" s="1317">
        <v>595510.77588000009</v>
      </c>
      <c r="FG24" s="1317">
        <v>663481.06376000016</v>
      </c>
      <c r="FH24" s="1317">
        <f>FH12+FH21+FH23</f>
        <v>1863485.83</v>
      </c>
      <c r="FI24" s="1317">
        <f>FI12+FI21+FI23</f>
        <v>1853997.7199999997</v>
      </c>
      <c r="FJ24" s="1317">
        <v>1587443.9887700002</v>
      </c>
      <c r="FK24" s="1317">
        <v>1779807.22596</v>
      </c>
      <c r="FL24" s="1317">
        <v>1947480.9899999998</v>
      </c>
      <c r="FM24" s="1317">
        <v>2078680.72</v>
      </c>
      <c r="FN24" s="1317">
        <v>2052221.8199999996</v>
      </c>
      <c r="FO24" s="1317">
        <v>2493914.1650899998</v>
      </c>
      <c r="FP24" s="1317">
        <v>2811431</v>
      </c>
      <c r="FQ24" s="1317">
        <f>FQ12+FQ21+FQ23</f>
        <v>123139.92</v>
      </c>
      <c r="FR24" s="1317">
        <f>FR12+FR21+FR23</f>
        <v>127212.02000000002</v>
      </c>
      <c r="FS24" s="1317">
        <v>129297.06</v>
      </c>
      <c r="FT24" s="1317">
        <v>137543.17000000001</v>
      </c>
      <c r="FU24" s="1317">
        <v>145391.22</v>
      </c>
      <c r="FV24" s="1317">
        <v>152776.38999999998</v>
      </c>
      <c r="FW24" s="1317">
        <v>156296.35</v>
      </c>
      <c r="FX24" s="1317">
        <v>164956.80851999999</v>
      </c>
      <c r="FY24" s="1317">
        <v>161464</v>
      </c>
      <c r="FZ24" s="1317">
        <f>FZ12+FZ21+FZ23</f>
        <v>5899654.0300000003</v>
      </c>
      <c r="GA24" s="1317">
        <f>GA12+GA21+GA23</f>
        <v>7221065.8699999992</v>
      </c>
      <c r="GB24" s="1317">
        <v>8072455.8478799993</v>
      </c>
      <c r="GC24" s="1317">
        <v>9922524.6381100006</v>
      </c>
      <c r="GD24" s="1317">
        <v>11815576.369999999</v>
      </c>
      <c r="GE24" s="1317">
        <v>14299783.450000001</v>
      </c>
      <c r="GF24" s="1317">
        <v>16255788.869999999</v>
      </c>
      <c r="GG24" s="1317">
        <v>22259206.78049</v>
      </c>
      <c r="GH24" s="1317">
        <v>26820719.829999998</v>
      </c>
      <c r="GI24" s="1317">
        <f>GI12+GI21+GI23</f>
        <v>202406.45</v>
      </c>
      <c r="GJ24" s="1317">
        <f>GJ12+GJ21+GJ23</f>
        <v>240764.27999999997</v>
      </c>
      <c r="GK24" s="1325">
        <v>261302.52803999998</v>
      </c>
      <c r="GL24" s="1325">
        <v>313633.02743000002</v>
      </c>
      <c r="GM24" s="1325">
        <v>372585.14</v>
      </c>
      <c r="GN24" s="1325">
        <v>445878.36</v>
      </c>
      <c r="GO24" s="1325">
        <v>515214.44000000006</v>
      </c>
      <c r="GP24" s="1325">
        <v>663173.82487000001</v>
      </c>
      <c r="GQ24" s="1317">
        <v>798540.67000000016</v>
      </c>
      <c r="GR24" s="1317">
        <f>GR12+GR21+GR23</f>
        <v>476012.13</v>
      </c>
      <c r="GS24" s="1317">
        <f>GS12+GS21+GS23</f>
        <v>564681.94000000006</v>
      </c>
      <c r="GT24" s="1317">
        <v>583277.78162999998</v>
      </c>
      <c r="GU24" s="1317">
        <v>652626.86631999991</v>
      </c>
      <c r="GV24" s="1317">
        <v>733890.07</v>
      </c>
      <c r="GW24" s="1317">
        <v>858520.62</v>
      </c>
      <c r="GX24" s="1317">
        <v>952577.27</v>
      </c>
      <c r="GY24" s="1317">
        <v>1212499.9473499998</v>
      </c>
      <c r="GZ24" s="1317">
        <v>1503212.6199999999</v>
      </c>
      <c r="HA24" s="1317">
        <f>HA12+HA21+HA23</f>
        <v>1820142.8299999998</v>
      </c>
      <c r="HB24" s="1317">
        <f>HB12+HB21+HB23</f>
        <v>2016177.82</v>
      </c>
      <c r="HC24" s="1317">
        <v>1949522.4571699998</v>
      </c>
      <c r="HD24" s="1317">
        <v>2170915.8936981</v>
      </c>
      <c r="HE24" s="1317">
        <v>2453913.06</v>
      </c>
      <c r="HF24" s="1317">
        <v>2903046.27</v>
      </c>
      <c r="HG24" s="1317">
        <v>3191922.7</v>
      </c>
      <c r="HH24" s="1317">
        <v>4734353.8403961007</v>
      </c>
      <c r="HI24" s="1317">
        <v>5879311.2599999998</v>
      </c>
      <c r="HJ24" s="1317">
        <v>212427193.17859998</v>
      </c>
      <c r="HK24" s="1317">
        <v>247254090.7958</v>
      </c>
      <c r="HL24" s="1317">
        <v>267841321.34697124</v>
      </c>
      <c r="HM24" s="1317">
        <v>313009567.00654387</v>
      </c>
      <c r="HN24" s="1317">
        <v>347757950.39690006</v>
      </c>
      <c r="HO24" s="1317">
        <v>385485314.7166</v>
      </c>
      <c r="HP24" s="1317">
        <v>396078652.57549995</v>
      </c>
      <c r="HQ24" s="1317">
        <v>484497908.44672966</v>
      </c>
      <c r="HR24" s="1317">
        <v>546702177.86382008</v>
      </c>
    </row>
    <row r="25" spans="1:226" ht="17.45" customHeight="1" x14ac:dyDescent="0.2">
      <c r="A25" s="1326" t="s">
        <v>463</v>
      </c>
      <c r="B25" s="1315"/>
      <c r="C25" s="1315"/>
      <c r="D25" s="1315"/>
      <c r="E25" s="1315"/>
      <c r="F25" s="1317"/>
      <c r="G25" s="1317"/>
      <c r="H25" s="1317"/>
      <c r="I25" s="1317"/>
      <c r="J25" s="1317"/>
      <c r="K25" s="1315"/>
      <c r="L25" s="1315"/>
      <c r="M25" s="1315"/>
      <c r="N25" s="1315"/>
      <c r="O25" s="1327"/>
      <c r="P25" s="1327"/>
      <c r="Q25" s="1327"/>
      <c r="R25" s="1327"/>
      <c r="S25" s="1317"/>
      <c r="T25" s="1315"/>
      <c r="U25" s="1315"/>
      <c r="V25" s="1315"/>
      <c r="W25" s="1315"/>
      <c r="X25" s="1315"/>
      <c r="Y25" s="1315"/>
      <c r="Z25" s="1315"/>
      <c r="AA25" s="1315"/>
      <c r="AB25" s="1324"/>
      <c r="AC25" s="1315"/>
      <c r="AD25" s="1315"/>
      <c r="AE25" s="1315"/>
      <c r="AF25" s="1315"/>
      <c r="AG25" s="1315"/>
      <c r="AH25" s="1315"/>
      <c r="AI25" s="1315"/>
      <c r="AJ25" s="1315"/>
      <c r="AK25" s="1317"/>
      <c r="AL25" s="1315"/>
      <c r="AM25" s="1315"/>
      <c r="AN25" s="1315"/>
      <c r="AO25" s="1315"/>
      <c r="AP25" s="1315"/>
      <c r="AQ25" s="1315"/>
      <c r="AR25" s="1315"/>
      <c r="AS25" s="1315"/>
      <c r="AT25" s="1317"/>
      <c r="AU25" s="1315"/>
      <c r="AV25" s="1315"/>
      <c r="AW25" s="1315"/>
      <c r="AX25" s="1315"/>
      <c r="AY25" s="1315"/>
      <c r="AZ25" s="1315"/>
      <c r="BA25" s="1315"/>
      <c r="BB25" s="1315"/>
      <c r="BC25" s="1317"/>
      <c r="BD25" s="1315"/>
      <c r="BE25" s="1315"/>
      <c r="BF25" s="1315"/>
      <c r="BG25" s="1315"/>
      <c r="BH25" s="1315"/>
      <c r="BI25" s="1315"/>
      <c r="BJ25" s="1315"/>
      <c r="BK25" s="1315"/>
      <c r="BL25" s="1317"/>
      <c r="BM25" s="1315"/>
      <c r="BN25" s="1315"/>
      <c r="BO25" s="1315"/>
      <c r="BP25" s="1315"/>
      <c r="BQ25" s="1315"/>
      <c r="BR25" s="1315"/>
      <c r="BS25" s="1315"/>
      <c r="BT25" s="1315"/>
      <c r="BU25" s="1317"/>
      <c r="BV25" s="1315"/>
      <c r="BW25" s="1315"/>
      <c r="BX25" s="1315"/>
      <c r="BY25" s="1315"/>
      <c r="BZ25" s="1315"/>
      <c r="CA25" s="1315"/>
      <c r="CB25" s="1315"/>
      <c r="CC25" s="1315"/>
      <c r="CD25" s="1317"/>
      <c r="CE25" s="1315"/>
      <c r="CF25" s="1315"/>
      <c r="CG25" s="1315"/>
      <c r="CH25" s="1315"/>
      <c r="CI25" s="1315"/>
      <c r="CJ25" s="1315"/>
      <c r="CK25" s="1315"/>
      <c r="CL25" s="1315"/>
      <c r="CM25" s="1317"/>
      <c r="CN25" s="1315"/>
      <c r="CO25" s="1315"/>
      <c r="CP25" s="1315"/>
      <c r="CQ25" s="1315"/>
      <c r="CR25" s="1315"/>
      <c r="CS25" s="1315"/>
      <c r="CT25" s="1315"/>
      <c r="CU25" s="1315"/>
      <c r="CV25" s="1317"/>
      <c r="CW25" s="1315"/>
      <c r="CX25" s="1315"/>
      <c r="CY25" s="1315"/>
      <c r="CZ25" s="1315"/>
      <c r="DA25" s="1315"/>
      <c r="DB25" s="1315"/>
      <c r="DC25" s="1315"/>
      <c r="DD25" s="1315"/>
      <c r="DE25" s="1317"/>
      <c r="DF25" s="1315"/>
      <c r="DG25" s="1315"/>
      <c r="DH25" s="1315"/>
      <c r="DI25" s="1315"/>
      <c r="DJ25" s="1315"/>
      <c r="DK25" s="1315"/>
      <c r="DL25" s="1315"/>
      <c r="DM25" s="1315"/>
      <c r="DN25" s="1317"/>
      <c r="DO25" s="1315"/>
      <c r="DP25" s="1315"/>
      <c r="DQ25" s="1315"/>
      <c r="DR25" s="1315"/>
      <c r="DS25" s="1315"/>
      <c r="DT25" s="1315"/>
      <c r="DU25" s="1315"/>
      <c r="DV25" s="1315"/>
      <c r="DW25" s="1317"/>
      <c r="DX25" s="1315"/>
      <c r="DY25" s="1315"/>
      <c r="DZ25" s="1315"/>
      <c r="EA25" s="1315"/>
      <c r="EB25" s="1315"/>
      <c r="EC25" s="1315"/>
      <c r="ED25" s="1315"/>
      <c r="EE25" s="1315"/>
      <c r="EF25" s="1317"/>
      <c r="EG25" s="1315"/>
      <c r="EH25" s="1315"/>
      <c r="EI25" s="1315"/>
      <c r="EJ25" s="1315"/>
      <c r="EK25" s="1315"/>
      <c r="EL25" s="1315"/>
      <c r="EM25" s="1315"/>
      <c r="EN25" s="1315"/>
      <c r="EO25" s="1317"/>
      <c r="EP25" s="1315"/>
      <c r="EQ25" s="1315"/>
      <c r="ER25" s="1327"/>
      <c r="ES25" s="1327"/>
      <c r="ET25" s="1327"/>
      <c r="EU25" s="1327"/>
      <c r="EV25" s="1327"/>
      <c r="EW25" s="1327"/>
      <c r="EX25" s="1324"/>
      <c r="EY25" s="1315"/>
      <c r="EZ25" s="1315"/>
      <c r="FA25" s="1315"/>
      <c r="FB25" s="1315"/>
      <c r="FC25" s="1315"/>
      <c r="FD25" s="1315"/>
      <c r="FE25" s="1315"/>
      <c r="FF25" s="1315"/>
      <c r="FG25" s="1317"/>
      <c r="FH25" s="1315"/>
      <c r="FI25" s="1315"/>
      <c r="FJ25" s="1315"/>
      <c r="FK25" s="1315"/>
      <c r="FL25" s="1315"/>
      <c r="FM25" s="1315"/>
      <c r="FN25" s="1315"/>
      <c r="FO25" s="1315"/>
      <c r="FP25" s="1317"/>
      <c r="FQ25" s="1315"/>
      <c r="FR25" s="1315"/>
      <c r="FS25" s="1315"/>
      <c r="FT25" s="1315"/>
      <c r="FU25" s="1315"/>
      <c r="FV25" s="1315"/>
      <c r="FW25" s="1315"/>
      <c r="FX25" s="1315"/>
      <c r="FY25" s="1317"/>
      <c r="FZ25" s="1315"/>
      <c r="GA25" s="1315"/>
      <c r="GB25" s="1315"/>
      <c r="GC25" s="1315"/>
      <c r="GD25" s="1315"/>
      <c r="GE25" s="1315"/>
      <c r="GF25" s="1315"/>
      <c r="GG25" s="1315"/>
      <c r="GH25" s="1317"/>
      <c r="GI25" s="1315"/>
      <c r="GJ25" s="1315"/>
      <c r="GK25" s="1315"/>
      <c r="GL25" s="1315"/>
      <c r="GM25" s="1315"/>
      <c r="GN25" s="1315"/>
      <c r="GO25" s="1315"/>
      <c r="GP25" s="1315"/>
      <c r="GQ25" s="1317"/>
      <c r="GR25" s="1315"/>
      <c r="GS25" s="1315"/>
      <c r="GT25" s="1315"/>
      <c r="GU25" s="1315"/>
      <c r="GV25" s="1315"/>
      <c r="GW25" s="1315"/>
      <c r="GX25" s="1315"/>
      <c r="GY25" s="1315"/>
      <c r="GZ25" s="1317"/>
      <c r="HA25" s="1315"/>
      <c r="HB25" s="1315"/>
      <c r="HC25" s="1315"/>
      <c r="HD25" s="1315"/>
      <c r="HE25" s="1315"/>
      <c r="HF25" s="1315"/>
      <c r="HG25" s="1315"/>
      <c r="HH25" s="1315"/>
      <c r="HI25" s="1317"/>
      <c r="HJ25" s="1315">
        <v>0</v>
      </c>
      <c r="HK25" s="1315">
        <v>0</v>
      </c>
      <c r="HL25" s="1315">
        <v>0</v>
      </c>
      <c r="HM25" s="1315">
        <v>0</v>
      </c>
      <c r="HN25" s="1315">
        <v>0</v>
      </c>
      <c r="HO25" s="1315">
        <v>0</v>
      </c>
      <c r="HP25" s="1315">
        <v>0</v>
      </c>
      <c r="HQ25" s="1315">
        <v>0</v>
      </c>
      <c r="HR25" s="1317"/>
    </row>
    <row r="26" spans="1:226" ht="17.45" customHeight="1" x14ac:dyDescent="0.2">
      <c r="A26" s="1316" t="s">
        <v>464</v>
      </c>
      <c r="B26" s="1315"/>
      <c r="C26" s="1315"/>
      <c r="D26" s="1315"/>
      <c r="E26" s="1315"/>
      <c r="F26" s="1315"/>
      <c r="G26" s="1315"/>
      <c r="H26" s="1315"/>
      <c r="I26" s="1315"/>
      <c r="J26" s="1315"/>
      <c r="K26" s="1315"/>
      <c r="L26" s="1315"/>
      <c r="M26" s="1315"/>
      <c r="N26" s="1315"/>
      <c r="O26" s="1319"/>
      <c r="P26" s="1319"/>
      <c r="Q26" s="1319"/>
      <c r="R26" s="1319"/>
      <c r="S26" s="1315"/>
      <c r="T26" s="1315"/>
      <c r="U26" s="1315"/>
      <c r="V26" s="1315"/>
      <c r="W26" s="1315"/>
      <c r="X26" s="1315"/>
      <c r="Y26" s="1315"/>
      <c r="Z26" s="1315"/>
      <c r="AA26" s="1315"/>
      <c r="AB26" s="1320"/>
      <c r="AC26" s="1315"/>
      <c r="AD26" s="1315"/>
      <c r="AE26" s="1315"/>
      <c r="AF26" s="1315"/>
      <c r="AG26" s="1315"/>
      <c r="AH26" s="1315"/>
      <c r="AI26" s="1315"/>
      <c r="AJ26" s="1315"/>
      <c r="AK26" s="1315"/>
      <c r="AL26" s="1315"/>
      <c r="AM26" s="1315"/>
      <c r="AN26" s="1315"/>
      <c r="AO26" s="1315"/>
      <c r="AP26" s="1315"/>
      <c r="AQ26" s="1315"/>
      <c r="AR26" s="1315"/>
      <c r="AS26" s="1315"/>
      <c r="AT26" s="1315"/>
      <c r="AU26" s="1315"/>
      <c r="AV26" s="1315"/>
      <c r="AW26" s="1315"/>
      <c r="AX26" s="1315"/>
      <c r="AY26" s="1315"/>
      <c r="AZ26" s="1315"/>
      <c r="BA26" s="1315"/>
      <c r="BB26" s="1315"/>
      <c r="BC26" s="1315"/>
      <c r="BD26" s="1315"/>
      <c r="BE26" s="1315"/>
      <c r="BF26" s="1315"/>
      <c r="BG26" s="1315"/>
      <c r="BH26" s="1315"/>
      <c r="BI26" s="1315"/>
      <c r="BJ26" s="1315"/>
      <c r="BK26" s="1315"/>
      <c r="BL26" s="1315"/>
      <c r="BM26" s="1315"/>
      <c r="BN26" s="1315"/>
      <c r="BO26" s="1315"/>
      <c r="BP26" s="1315"/>
      <c r="BQ26" s="1315"/>
      <c r="BR26" s="1315"/>
      <c r="BS26" s="1315"/>
      <c r="BT26" s="1315"/>
      <c r="BU26" s="1315"/>
      <c r="BV26" s="1315"/>
      <c r="BW26" s="1315"/>
      <c r="BX26" s="1315"/>
      <c r="BY26" s="1315"/>
      <c r="BZ26" s="1315"/>
      <c r="CA26" s="1315"/>
      <c r="CB26" s="1315"/>
      <c r="CC26" s="1315"/>
      <c r="CD26" s="1315"/>
      <c r="CE26" s="1315"/>
      <c r="CF26" s="1315"/>
      <c r="CG26" s="1315"/>
      <c r="CH26" s="1315"/>
      <c r="CI26" s="1315"/>
      <c r="CJ26" s="1315"/>
      <c r="CK26" s="1315"/>
      <c r="CL26" s="1315"/>
      <c r="CM26" s="1315"/>
      <c r="CN26" s="1315"/>
      <c r="CO26" s="1315"/>
      <c r="CP26" s="1315"/>
      <c r="CQ26" s="1315"/>
      <c r="CR26" s="1315"/>
      <c r="CS26" s="1315"/>
      <c r="CT26" s="1315"/>
      <c r="CU26" s="1315"/>
      <c r="CV26" s="1315"/>
      <c r="CW26" s="1315"/>
      <c r="CX26" s="1315"/>
      <c r="CY26" s="1315"/>
      <c r="CZ26" s="1315"/>
      <c r="DA26" s="1315"/>
      <c r="DB26" s="1315"/>
      <c r="DC26" s="1315"/>
      <c r="DD26" s="1315"/>
      <c r="DE26" s="1315"/>
      <c r="DF26" s="1315"/>
      <c r="DG26" s="1315"/>
      <c r="DH26" s="1315"/>
      <c r="DI26" s="1315"/>
      <c r="DJ26" s="1315"/>
      <c r="DK26" s="1315"/>
      <c r="DL26" s="1315"/>
      <c r="DM26" s="1315"/>
      <c r="DN26" s="1315"/>
      <c r="DO26" s="1315"/>
      <c r="DP26" s="1315"/>
      <c r="DQ26" s="1315"/>
      <c r="DR26" s="1315"/>
      <c r="DS26" s="1315"/>
      <c r="DT26" s="1315"/>
      <c r="DU26" s="1315"/>
      <c r="DV26" s="1315"/>
      <c r="DW26" s="1315"/>
      <c r="DX26" s="1315"/>
      <c r="DY26" s="1315"/>
      <c r="DZ26" s="1315"/>
      <c r="EA26" s="1315"/>
      <c r="EB26" s="1315"/>
      <c r="EC26" s="1315"/>
      <c r="ED26" s="1315"/>
      <c r="EE26" s="1315"/>
      <c r="EF26" s="1315"/>
      <c r="EG26" s="1315"/>
      <c r="EH26" s="1315"/>
      <c r="EI26" s="1315"/>
      <c r="EJ26" s="1315"/>
      <c r="EK26" s="1315"/>
      <c r="EL26" s="1315"/>
      <c r="EM26" s="1315"/>
      <c r="EN26" s="1315"/>
      <c r="EO26" s="1315"/>
      <c r="EP26" s="1315"/>
      <c r="EQ26" s="1315"/>
      <c r="ER26" s="1319"/>
      <c r="ES26" s="1319"/>
      <c r="ET26" s="1319"/>
      <c r="EU26" s="1319"/>
      <c r="EV26" s="1319"/>
      <c r="EW26" s="1319"/>
      <c r="EX26" s="1320"/>
      <c r="EY26" s="1315"/>
      <c r="EZ26" s="1315"/>
      <c r="FA26" s="1315"/>
      <c r="FB26" s="1315"/>
      <c r="FC26" s="1315"/>
      <c r="FD26" s="1315"/>
      <c r="FE26" s="1315"/>
      <c r="FF26" s="1315"/>
      <c r="FG26" s="1315"/>
      <c r="FH26" s="1315"/>
      <c r="FI26" s="1315"/>
      <c r="FJ26" s="1315"/>
      <c r="FK26" s="1315"/>
      <c r="FL26" s="1315"/>
      <c r="FM26" s="1315"/>
      <c r="FN26" s="1315"/>
      <c r="FO26" s="1315"/>
      <c r="FP26" s="1315"/>
      <c r="FQ26" s="1315"/>
      <c r="FR26" s="1315"/>
      <c r="FS26" s="1315"/>
      <c r="FT26" s="1315"/>
      <c r="FU26" s="1315"/>
      <c r="FV26" s="1315"/>
      <c r="FW26" s="1315"/>
      <c r="FX26" s="1315"/>
      <c r="FY26" s="1315"/>
      <c r="FZ26" s="1315"/>
      <c r="GA26" s="1315"/>
      <c r="GB26" s="1315"/>
      <c r="GC26" s="1315"/>
      <c r="GD26" s="1315"/>
      <c r="GE26" s="1315"/>
      <c r="GF26" s="1315"/>
      <c r="GG26" s="1315"/>
      <c r="GH26" s="1315"/>
      <c r="GI26" s="1315"/>
      <c r="GJ26" s="1315"/>
      <c r="GK26" s="1315"/>
      <c r="GL26" s="1315"/>
      <c r="GM26" s="1315"/>
      <c r="GN26" s="1315"/>
      <c r="GO26" s="1315"/>
      <c r="GP26" s="1315"/>
      <c r="GQ26" s="1315"/>
      <c r="GR26" s="1315"/>
      <c r="GS26" s="1315"/>
      <c r="GT26" s="1315"/>
      <c r="GU26" s="1315"/>
      <c r="GV26" s="1315"/>
      <c r="GW26" s="1315"/>
      <c r="GX26" s="1315"/>
      <c r="GY26" s="1315"/>
      <c r="GZ26" s="1315"/>
      <c r="HA26" s="1315"/>
      <c r="HB26" s="1315"/>
      <c r="HC26" s="1315"/>
      <c r="HD26" s="1315"/>
      <c r="HE26" s="1315"/>
      <c r="HF26" s="1315"/>
      <c r="HG26" s="1315"/>
      <c r="HH26" s="1315"/>
      <c r="HI26" s="1315"/>
      <c r="HJ26" s="1315">
        <v>0</v>
      </c>
      <c r="HK26" s="1315">
        <v>0</v>
      </c>
      <c r="HL26" s="1315">
        <v>0</v>
      </c>
      <c r="HM26" s="1315">
        <v>0</v>
      </c>
      <c r="HN26" s="1315">
        <v>0</v>
      </c>
      <c r="HO26" s="1315">
        <v>0</v>
      </c>
      <c r="HP26" s="1315">
        <v>0</v>
      </c>
      <c r="HQ26" s="1315">
        <v>0</v>
      </c>
      <c r="HR26" s="1315"/>
    </row>
    <row r="27" spans="1:226" ht="17.45" customHeight="1" x14ac:dyDescent="0.2">
      <c r="A27" s="1316" t="s">
        <v>465</v>
      </c>
      <c r="B27" s="1315">
        <v>132920.91</v>
      </c>
      <c r="C27" s="1315">
        <v>155234.23000000001</v>
      </c>
      <c r="D27" s="1315">
        <v>170662.85</v>
      </c>
      <c r="E27" s="1315">
        <v>160391.35918</v>
      </c>
      <c r="F27" s="1315">
        <v>185139.83</v>
      </c>
      <c r="G27" s="1315">
        <v>208172.97</v>
      </c>
      <c r="H27" s="1315">
        <v>230544.05</v>
      </c>
      <c r="I27" s="1315">
        <v>244455.13999999998</v>
      </c>
      <c r="J27" s="1315">
        <v>292148</v>
      </c>
      <c r="K27" s="1315">
        <v>8490.14</v>
      </c>
      <c r="L27" s="1315">
        <v>8291.2800000000007</v>
      </c>
      <c r="M27" s="1315">
        <v>9922.6413300000004</v>
      </c>
      <c r="N27" s="1315">
        <v>9716.5747300000003</v>
      </c>
      <c r="O27" s="1318">
        <v>14175.36</v>
      </c>
      <c r="P27" s="1318">
        <v>14947.96</v>
      </c>
      <c r="Q27" s="1318">
        <v>9948.06</v>
      </c>
      <c r="R27" s="1318">
        <v>3974.33428</v>
      </c>
      <c r="S27" s="1315">
        <v>9775.59</v>
      </c>
      <c r="T27" s="1315">
        <v>28433.200000000001</v>
      </c>
      <c r="U27" s="1315">
        <v>41645.29</v>
      </c>
      <c r="V27" s="1315">
        <v>42825.33165</v>
      </c>
      <c r="W27" s="1315">
        <v>46385.771419999997</v>
      </c>
      <c r="X27" s="1315">
        <v>51904.27</v>
      </c>
      <c r="Y27" s="1315">
        <v>59207.64</v>
      </c>
      <c r="Z27" s="1315">
        <v>56346.51</v>
      </c>
      <c r="AA27" s="1315">
        <v>70377.061170000001</v>
      </c>
      <c r="AB27" s="1320">
        <v>71515</v>
      </c>
      <c r="AC27" s="1315">
        <v>94238.6</v>
      </c>
      <c r="AD27" s="1315">
        <v>72216.3</v>
      </c>
      <c r="AE27" s="1315">
        <v>77694.266239999997</v>
      </c>
      <c r="AF27" s="1315">
        <v>72976.246509999997</v>
      </c>
      <c r="AG27" s="1315">
        <v>62773.01</v>
      </c>
      <c r="AH27" s="1315">
        <v>65509.24</v>
      </c>
      <c r="AI27" s="1315">
        <v>66069.52</v>
      </c>
      <c r="AJ27" s="1315">
        <v>64121.667699999998</v>
      </c>
      <c r="AK27" s="1315">
        <v>50509</v>
      </c>
      <c r="AL27" s="1315">
        <v>581048.31999999995</v>
      </c>
      <c r="AM27" s="1315">
        <v>718661.87</v>
      </c>
      <c r="AN27" s="1315">
        <v>756466.68620999996</v>
      </c>
      <c r="AO27" s="1315">
        <v>739607.09337999998</v>
      </c>
      <c r="AP27" s="1315">
        <v>849023.99</v>
      </c>
      <c r="AQ27" s="1315">
        <v>909869.8</v>
      </c>
      <c r="AR27" s="1315">
        <v>923725.17</v>
      </c>
      <c r="AS27" s="1315">
        <v>1005752.76</v>
      </c>
      <c r="AT27" s="1315">
        <v>1100131.6599999999</v>
      </c>
      <c r="AU27" s="1315">
        <v>14837.29</v>
      </c>
      <c r="AV27" s="1315">
        <v>16599.28</v>
      </c>
      <c r="AW27" s="1315">
        <v>27191.250970000001</v>
      </c>
      <c r="AX27" s="1315">
        <v>21892.513080000001</v>
      </c>
      <c r="AY27" s="1315">
        <v>26469.66</v>
      </c>
      <c r="AZ27" s="1315">
        <v>31053.62</v>
      </c>
      <c r="BA27" s="1315">
        <v>33513.379999999997</v>
      </c>
      <c r="BB27" s="1315">
        <v>52848.423179999998</v>
      </c>
      <c r="BC27" s="1315">
        <v>55375</v>
      </c>
      <c r="BD27" s="1315">
        <v>45578.97</v>
      </c>
      <c r="BE27" s="1315">
        <v>50936.34</v>
      </c>
      <c r="BF27" s="1315">
        <v>65498.986279999997</v>
      </c>
      <c r="BG27" s="1315">
        <v>67557.622390000004</v>
      </c>
      <c r="BH27" s="1315">
        <v>76364.67</v>
      </c>
      <c r="BI27" s="1315">
        <v>90953.95</v>
      </c>
      <c r="BJ27" s="1315">
        <v>111500.98</v>
      </c>
      <c r="BK27" s="1315">
        <v>120836.41</v>
      </c>
      <c r="BL27" s="1315">
        <v>126428.99</v>
      </c>
      <c r="BM27" s="1315">
        <v>55333.84</v>
      </c>
      <c r="BN27" s="1315">
        <v>50786.79</v>
      </c>
      <c r="BO27" s="1315">
        <v>88756.502495199995</v>
      </c>
      <c r="BP27" s="1315">
        <v>61377.4572377</v>
      </c>
      <c r="BQ27" s="1315">
        <v>98926.07</v>
      </c>
      <c r="BR27" s="1315">
        <v>66894.67</v>
      </c>
      <c r="BS27" s="1315">
        <v>37519.519999999997</v>
      </c>
      <c r="BT27" s="1315">
        <v>23802.5493976</v>
      </c>
      <c r="BU27" s="1315">
        <v>34410.94</v>
      </c>
      <c r="BV27" s="1315">
        <v>48509.24</v>
      </c>
      <c r="BW27" s="1315">
        <v>65776.72</v>
      </c>
      <c r="BX27" s="1315">
        <v>75663.269700000004</v>
      </c>
      <c r="BY27" s="1315">
        <v>69554.897259999998</v>
      </c>
      <c r="BZ27" s="1315">
        <v>91815.41</v>
      </c>
      <c r="CA27" s="1315">
        <v>102436.25</v>
      </c>
      <c r="CB27" s="1315">
        <v>103348.7</v>
      </c>
      <c r="CC27" s="1315">
        <v>110722.75021999999</v>
      </c>
      <c r="CD27" s="1315">
        <v>118297.05</v>
      </c>
      <c r="CE27" s="1315">
        <v>26073.99</v>
      </c>
      <c r="CF27" s="1315">
        <v>23311.47</v>
      </c>
      <c r="CG27" s="1315">
        <v>19024.887536999999</v>
      </c>
      <c r="CH27" s="1315">
        <v>21191.3259846</v>
      </c>
      <c r="CI27" s="1315">
        <v>25569.16</v>
      </c>
      <c r="CJ27" s="1315">
        <v>27270.86</v>
      </c>
      <c r="CK27" s="1315">
        <v>30567.3</v>
      </c>
      <c r="CL27" s="1315">
        <v>16846.66</v>
      </c>
      <c r="CM27" s="1315">
        <v>19917.330000000002</v>
      </c>
      <c r="CN27" s="1315">
        <v>161563.29</v>
      </c>
      <c r="CO27" s="1315">
        <v>219620.64</v>
      </c>
      <c r="CP27" s="1315">
        <v>264015.05828</v>
      </c>
      <c r="CQ27" s="1315">
        <v>324558.07334</v>
      </c>
      <c r="CR27" s="1315">
        <v>407033.11</v>
      </c>
      <c r="CS27" s="1315">
        <v>504978.87</v>
      </c>
      <c r="CT27" s="1315">
        <v>585548</v>
      </c>
      <c r="CU27" s="1315">
        <v>854211.40926999995</v>
      </c>
      <c r="CV27" s="1315">
        <v>1523790.21</v>
      </c>
      <c r="CW27" s="1315">
        <v>535277.03</v>
      </c>
      <c r="CX27" s="1315">
        <v>585677.1</v>
      </c>
      <c r="CY27" s="1315">
        <v>621566.73999000003</v>
      </c>
      <c r="CZ27" s="1315">
        <v>664025.60608000006</v>
      </c>
      <c r="DA27" s="1315">
        <v>774928.95</v>
      </c>
      <c r="DB27" s="1315">
        <v>799155.25</v>
      </c>
      <c r="DC27" s="1315">
        <v>742089.98</v>
      </c>
      <c r="DD27" s="1315">
        <v>1009015.52</v>
      </c>
      <c r="DE27" s="1315">
        <v>985347.27</v>
      </c>
      <c r="DF27" s="1315">
        <v>42195.173199999997</v>
      </c>
      <c r="DG27" s="1315">
        <v>46678.606500000002</v>
      </c>
      <c r="DH27" s="1315">
        <v>59561.311651000004</v>
      </c>
      <c r="DI27" s="1315">
        <v>45785.296625499999</v>
      </c>
      <c r="DJ27" s="1315">
        <v>59265.4067</v>
      </c>
      <c r="DK27" s="1315">
        <v>53036.099600000001</v>
      </c>
      <c r="DL27" s="1315">
        <v>65562.274900000004</v>
      </c>
      <c r="DM27" s="1315">
        <v>62024.594592000009</v>
      </c>
      <c r="DN27" s="1315">
        <v>57569</v>
      </c>
      <c r="DO27" s="1315">
        <v>81396.38</v>
      </c>
      <c r="DP27" s="1315">
        <v>105196.79</v>
      </c>
      <c r="DQ27" s="1315">
        <v>139963.87927</v>
      </c>
      <c r="DR27" s="1315">
        <v>158755.39627999999</v>
      </c>
      <c r="DS27" s="1315">
        <v>190492.77</v>
      </c>
      <c r="DT27" s="1315">
        <v>230981.87</v>
      </c>
      <c r="DU27" s="1315">
        <v>283474.33</v>
      </c>
      <c r="DV27" s="1315">
        <v>347616.12742999999</v>
      </c>
      <c r="DW27" s="1315">
        <v>376254</v>
      </c>
      <c r="DX27" s="1315">
        <v>50808.12</v>
      </c>
      <c r="DY27" s="1315">
        <v>50620.49</v>
      </c>
      <c r="DZ27" s="1315">
        <v>51308.57</v>
      </c>
      <c r="EA27" s="1315">
        <v>57397.52</v>
      </c>
      <c r="EB27" s="1315">
        <v>58579.75</v>
      </c>
      <c r="EC27" s="1315">
        <v>63661.93</v>
      </c>
      <c r="ED27" s="1315">
        <v>67941.759999999995</v>
      </c>
      <c r="EE27" s="1315">
        <v>71356</v>
      </c>
      <c r="EF27" s="1320">
        <v>641213.63</v>
      </c>
      <c r="EG27" s="1315">
        <v>277509.28000000003</v>
      </c>
      <c r="EH27" s="1315">
        <v>262268.53999999998</v>
      </c>
      <c r="EI27" s="1315">
        <v>239182.48214000001</v>
      </c>
      <c r="EJ27" s="1315">
        <v>323030.70799999998</v>
      </c>
      <c r="EK27" s="1315">
        <v>321458.57</v>
      </c>
      <c r="EL27" s="1315">
        <v>351867.64</v>
      </c>
      <c r="EM27" s="1315">
        <v>325811.86</v>
      </c>
      <c r="EN27" s="1315">
        <v>384837.28169999999</v>
      </c>
      <c r="EO27" s="1320">
        <v>514769.72</v>
      </c>
      <c r="EP27" s="1315">
        <v>56521.65</v>
      </c>
      <c r="EQ27" s="1315">
        <v>59838.36</v>
      </c>
      <c r="ER27" s="1318">
        <v>64991.221389999999</v>
      </c>
      <c r="ES27" s="1318">
        <v>70328.251040000003</v>
      </c>
      <c r="ET27" s="1318">
        <v>105324.32</v>
      </c>
      <c r="EU27" s="1318">
        <v>112050.95</v>
      </c>
      <c r="EV27" s="1318">
        <v>122485.59</v>
      </c>
      <c r="EW27" s="1318">
        <v>136408.17624999999</v>
      </c>
      <c r="EX27" s="1320">
        <v>171936</v>
      </c>
      <c r="EY27" s="1315">
        <v>27070.55</v>
      </c>
      <c r="EZ27" s="1315">
        <v>68624.149999999994</v>
      </c>
      <c r="FA27" s="1315">
        <v>74698.373000000007</v>
      </c>
      <c r="FB27" s="1315">
        <v>78341.981119999997</v>
      </c>
      <c r="FC27" s="1315">
        <v>89320.49</v>
      </c>
      <c r="FD27" s="1315">
        <v>79217.06</v>
      </c>
      <c r="FE27" s="1315">
        <v>65340.34</v>
      </c>
      <c r="FF27" s="1315">
        <v>84811.824240000002</v>
      </c>
      <c r="FG27" s="1320">
        <v>76654.960000000006</v>
      </c>
      <c r="FH27" s="1315">
        <v>142305.79</v>
      </c>
      <c r="FI27" s="1315">
        <v>160163.45000000001</v>
      </c>
      <c r="FJ27" s="1315">
        <v>152491.86587000001</v>
      </c>
      <c r="FK27" s="1315">
        <v>131674.97792</v>
      </c>
      <c r="FL27" s="1315">
        <v>118552.06</v>
      </c>
      <c r="FM27" s="1315">
        <v>121867.96</v>
      </c>
      <c r="FN27" s="1315">
        <v>112223.76</v>
      </c>
      <c r="FO27" s="1315">
        <v>125338.04721999999</v>
      </c>
      <c r="FP27" s="1320">
        <v>130136</v>
      </c>
      <c r="FQ27" s="1315">
        <v>28523.01</v>
      </c>
      <c r="FR27" s="1315">
        <v>21669.83</v>
      </c>
      <c r="FS27" s="1315">
        <v>24292.61</v>
      </c>
      <c r="FT27" s="1315">
        <v>26998.76</v>
      </c>
      <c r="FU27" s="1315">
        <v>25619.279999999999</v>
      </c>
      <c r="FV27" s="1315">
        <v>27069.279999999999</v>
      </c>
      <c r="FW27" s="1315">
        <v>27545.46</v>
      </c>
      <c r="FX27" s="1315">
        <v>29096.890439999999</v>
      </c>
      <c r="FY27" s="1320">
        <v>27560</v>
      </c>
      <c r="FZ27" s="1315">
        <v>235346.37</v>
      </c>
      <c r="GA27" s="1315">
        <v>307023.78000000003</v>
      </c>
      <c r="GB27" s="1315">
        <v>356490.21957000002</v>
      </c>
      <c r="GC27" s="1315">
        <v>429550.47623999999</v>
      </c>
      <c r="GD27" s="1315">
        <v>501434.73</v>
      </c>
      <c r="GE27" s="1315">
        <v>572323.94999999995</v>
      </c>
      <c r="GF27" s="1315">
        <v>682794.62</v>
      </c>
      <c r="GG27" s="1315">
        <v>860470.92322999996</v>
      </c>
      <c r="GH27" s="1320">
        <v>1007582.26</v>
      </c>
      <c r="GI27" s="1315">
        <v>32440.639999999999</v>
      </c>
      <c r="GJ27" s="1315">
        <v>43857.64</v>
      </c>
      <c r="GK27" s="1315">
        <v>53255.003940000002</v>
      </c>
      <c r="GL27" s="1315">
        <v>60561.806779999999</v>
      </c>
      <c r="GM27" s="1315">
        <v>53951.9</v>
      </c>
      <c r="GN27" s="1315">
        <v>56345.93</v>
      </c>
      <c r="GO27" s="1315">
        <v>53600.08</v>
      </c>
      <c r="GP27" s="1315">
        <v>63477.469110000005</v>
      </c>
      <c r="GQ27" s="1320">
        <v>67982.509999999995</v>
      </c>
      <c r="GR27" s="1315">
        <v>17689.14</v>
      </c>
      <c r="GS27" s="1315">
        <v>15946.13</v>
      </c>
      <c r="GT27" s="1315">
        <v>16501.830409999999</v>
      </c>
      <c r="GU27" s="1315">
        <v>29909.062129999998</v>
      </c>
      <c r="GV27" s="1315">
        <v>36417.019999999997</v>
      </c>
      <c r="GW27" s="1315">
        <v>48699.23</v>
      </c>
      <c r="GX27" s="1315">
        <v>55853.83</v>
      </c>
      <c r="GY27" s="1315">
        <v>57275.229290000003</v>
      </c>
      <c r="GZ27" s="1320">
        <v>65040.75</v>
      </c>
      <c r="HA27" s="1315">
        <v>131740.95000000001</v>
      </c>
      <c r="HB27" s="1315">
        <v>173104.24</v>
      </c>
      <c r="HC27" s="1315">
        <v>200323.55540000001</v>
      </c>
      <c r="HD27" s="1315">
        <v>170025.9390398</v>
      </c>
      <c r="HE27" s="1315">
        <v>185370.04</v>
      </c>
      <c r="HF27" s="1315">
        <v>185699.99</v>
      </c>
      <c r="HG27" s="1315">
        <v>193154.02</v>
      </c>
      <c r="HH27" s="1315">
        <v>213596.04797820002</v>
      </c>
      <c r="HI27" s="1320">
        <v>221892.76</v>
      </c>
      <c r="HJ27" s="1315">
        <v>2855851.8732000007</v>
      </c>
      <c r="HK27" s="1315">
        <v>3323749.3165000007</v>
      </c>
      <c r="HL27" s="1315">
        <v>3652349.3933231998</v>
      </c>
      <c r="HM27" s="1315">
        <v>3841594.7157676006</v>
      </c>
      <c r="HN27" s="1315">
        <v>4409909.8266999992</v>
      </c>
      <c r="HO27" s="1315">
        <v>4783272.9696000004</v>
      </c>
      <c r="HP27" s="1315">
        <v>4986509.094899998</v>
      </c>
      <c r="HQ27" s="1315">
        <v>6013273.2966978</v>
      </c>
      <c r="HR27" s="1315">
        <v>7746237.629999999</v>
      </c>
    </row>
    <row r="28" spans="1:226" ht="17.45" customHeight="1" x14ac:dyDescent="0.2">
      <c r="A28" s="1316" t="s">
        <v>466</v>
      </c>
      <c r="B28" s="1315">
        <v>280071.67999999999</v>
      </c>
      <c r="C28" s="1315">
        <v>413115.2</v>
      </c>
      <c r="D28" s="1315">
        <v>568196.1</v>
      </c>
      <c r="E28" s="1315">
        <v>803121.01</v>
      </c>
      <c r="F28" s="1315">
        <v>1028387.74</v>
      </c>
      <c r="G28" s="1315">
        <v>1319669.98</v>
      </c>
      <c r="H28" s="1315">
        <v>1599574.58</v>
      </c>
      <c r="I28" s="1315">
        <v>2220319.9499999997</v>
      </c>
      <c r="J28" s="1315">
        <v>2771406</v>
      </c>
      <c r="K28" s="1315">
        <v>27594.07</v>
      </c>
      <c r="L28" s="1315">
        <v>45522.879999999997</v>
      </c>
      <c r="M28" s="1315">
        <v>65031.791740000001</v>
      </c>
      <c r="N28" s="1315">
        <v>88655.188179999997</v>
      </c>
      <c r="O28" s="1318">
        <v>110787.8</v>
      </c>
      <c r="P28" s="1318">
        <v>140859.07</v>
      </c>
      <c r="Q28" s="1318">
        <v>167841.7</v>
      </c>
      <c r="R28" s="1318">
        <v>204746.69057860001</v>
      </c>
      <c r="S28" s="1315">
        <v>252839.07</v>
      </c>
      <c r="T28" s="1315">
        <v>144650.72</v>
      </c>
      <c r="U28" s="1315">
        <v>208614.8</v>
      </c>
      <c r="V28" s="1315">
        <v>268443.32867999998</v>
      </c>
      <c r="W28" s="1315">
        <v>347367.20475999999</v>
      </c>
      <c r="X28" s="1315">
        <v>439201.88</v>
      </c>
      <c r="Y28" s="1315">
        <v>542427.6</v>
      </c>
      <c r="Z28" s="1315">
        <v>636554.88</v>
      </c>
      <c r="AA28" s="1315">
        <v>748593.25416000001</v>
      </c>
      <c r="AB28" s="1320">
        <v>865767</v>
      </c>
      <c r="AC28" s="1315">
        <v>188638.18</v>
      </c>
      <c r="AD28" s="1315">
        <v>278278.23292580002</v>
      </c>
      <c r="AE28" s="1315">
        <v>317049.94933999999</v>
      </c>
      <c r="AF28" s="1315">
        <v>364690.05732999998</v>
      </c>
      <c r="AG28" s="1315">
        <v>420560.78</v>
      </c>
      <c r="AH28" s="1315">
        <v>487862.55</v>
      </c>
      <c r="AI28" s="1315">
        <v>564289.55000000005</v>
      </c>
      <c r="AJ28" s="1315">
        <v>650788.24738000007</v>
      </c>
      <c r="AK28" s="1315">
        <v>731052</v>
      </c>
      <c r="AL28" s="1315">
        <v>1153621.79</v>
      </c>
      <c r="AM28" s="1315">
        <v>1443788.34</v>
      </c>
      <c r="AN28" s="1315">
        <v>1709020.0024699999</v>
      </c>
      <c r="AO28" s="1315">
        <v>2048024.3861400001</v>
      </c>
      <c r="AP28" s="1315">
        <v>2209060.38</v>
      </c>
      <c r="AQ28" s="1315">
        <v>2446000.5</v>
      </c>
      <c r="AR28" s="1315">
        <v>2722840.48</v>
      </c>
      <c r="AS28" s="1315">
        <v>3485970.09</v>
      </c>
      <c r="AT28" s="1315">
        <v>4119486.69</v>
      </c>
      <c r="AU28" s="1315">
        <v>48507.96</v>
      </c>
      <c r="AV28" s="1315">
        <v>90912.38</v>
      </c>
      <c r="AW28" s="1315">
        <v>136668.77739</v>
      </c>
      <c r="AX28" s="1315">
        <v>223142.56878</v>
      </c>
      <c r="AY28" s="1315">
        <v>312993.76</v>
      </c>
      <c r="AZ28" s="1315">
        <v>433887.55</v>
      </c>
      <c r="BA28" s="1315">
        <v>566713.13</v>
      </c>
      <c r="BB28" s="1315">
        <v>744497.20430999994</v>
      </c>
      <c r="BC28" s="1315">
        <v>875951.1</v>
      </c>
      <c r="BD28" s="1315">
        <v>156029.39000000001</v>
      </c>
      <c r="BE28" s="1315">
        <v>165401.19</v>
      </c>
      <c r="BF28" s="1315">
        <v>228586.82751</v>
      </c>
      <c r="BG28" s="1315">
        <v>286327.37364000001</v>
      </c>
      <c r="BH28" s="1315">
        <v>366566.38</v>
      </c>
      <c r="BI28" s="1315">
        <v>467150.53</v>
      </c>
      <c r="BJ28" s="1315">
        <v>610327.68000000005</v>
      </c>
      <c r="BK28" s="1315">
        <v>895299.29</v>
      </c>
      <c r="BL28" s="1315">
        <v>1203180.9099999999</v>
      </c>
      <c r="BM28" s="1315">
        <v>7041.89</v>
      </c>
      <c r="BN28" s="1315">
        <v>18587.439999999999</v>
      </c>
      <c r="BO28" s="1315">
        <v>39652.417433100003</v>
      </c>
      <c r="BP28" s="1315">
        <v>65926.967323300007</v>
      </c>
      <c r="BQ28" s="1315">
        <v>106230.34</v>
      </c>
      <c r="BR28" s="1315">
        <v>157248.97</v>
      </c>
      <c r="BS28" s="1315">
        <v>196559.03</v>
      </c>
      <c r="BT28" s="1315">
        <v>263173.69729600003</v>
      </c>
      <c r="BU28" s="1315">
        <v>343456.39</v>
      </c>
      <c r="BV28" s="1315">
        <v>450496.23</v>
      </c>
      <c r="BW28" s="1315">
        <v>549692.09</v>
      </c>
      <c r="BX28" s="1315">
        <v>650703.64457</v>
      </c>
      <c r="BY28" s="1315">
        <v>793040.61198000005</v>
      </c>
      <c r="BZ28" s="1315">
        <v>928556.48</v>
      </c>
      <c r="CA28" s="1315">
        <v>1060582.7</v>
      </c>
      <c r="CB28" s="1315">
        <v>1230355.77</v>
      </c>
      <c r="CC28" s="1315">
        <v>1436541.3827</v>
      </c>
      <c r="CD28" s="1315">
        <v>1618741.58</v>
      </c>
      <c r="CE28" s="1315">
        <v>117020.76</v>
      </c>
      <c r="CF28" s="1315">
        <v>154230.41</v>
      </c>
      <c r="CG28" s="1315">
        <v>177179.5678776</v>
      </c>
      <c r="CH28" s="1315">
        <v>198128.8479277</v>
      </c>
      <c r="CI28" s="1315">
        <v>237854.3</v>
      </c>
      <c r="CJ28" s="1315">
        <v>287679.73</v>
      </c>
      <c r="CK28" s="1315">
        <v>347164.46</v>
      </c>
      <c r="CL28" s="1315">
        <v>429295.05969999998</v>
      </c>
      <c r="CM28" s="1315">
        <v>506186.59</v>
      </c>
      <c r="CN28" s="1315">
        <v>1470622.58</v>
      </c>
      <c r="CO28" s="1315">
        <v>1990848.11</v>
      </c>
      <c r="CP28" s="1315">
        <v>2586287.4421000001</v>
      </c>
      <c r="CQ28" s="1315">
        <v>3469153.91022</v>
      </c>
      <c r="CR28" s="1315">
        <v>4534713.55</v>
      </c>
      <c r="CS28" s="1315">
        <v>5712445.9400000004</v>
      </c>
      <c r="CT28" s="1315">
        <v>6718861.0099999998</v>
      </c>
      <c r="CU28" s="1315">
        <v>9053783.4152700007</v>
      </c>
      <c r="CV28" s="1315">
        <v>10831097.41</v>
      </c>
      <c r="CW28" s="1315">
        <v>1445670.76</v>
      </c>
      <c r="CX28" s="1315">
        <v>1885795.14</v>
      </c>
      <c r="CY28" s="1315">
        <v>2151561.98</v>
      </c>
      <c r="CZ28" s="1315">
        <v>2706736.79464</v>
      </c>
      <c r="DA28" s="1315">
        <v>3328885.19</v>
      </c>
      <c r="DB28" s="1315">
        <v>4007117.63</v>
      </c>
      <c r="DC28" s="1315">
        <v>4675032.13</v>
      </c>
      <c r="DD28" s="1315">
        <v>6357256.0099999998</v>
      </c>
      <c r="DE28" s="1315">
        <v>7738800.3799999999</v>
      </c>
      <c r="DF28" s="1315">
        <v>290495.83490000002</v>
      </c>
      <c r="DG28" s="1315">
        <v>393576.73200000002</v>
      </c>
      <c r="DH28" s="1315">
        <v>505393.91708789999</v>
      </c>
      <c r="DI28" s="1315">
        <v>669963.65931490005</v>
      </c>
      <c r="DJ28" s="1315">
        <v>810700.9166</v>
      </c>
      <c r="DK28" s="1315">
        <v>1004725.8186999999</v>
      </c>
      <c r="DL28" s="1315">
        <v>982523.11820000003</v>
      </c>
      <c r="DM28" s="1315">
        <v>1036591.2194607999</v>
      </c>
      <c r="DN28" s="1315">
        <v>1096298.74</v>
      </c>
      <c r="DO28" s="1315">
        <v>315665.78000000003</v>
      </c>
      <c r="DP28" s="1315">
        <v>428631.07</v>
      </c>
      <c r="DQ28" s="1315">
        <v>573051.09435000003</v>
      </c>
      <c r="DR28" s="1315">
        <v>763977.47218000004</v>
      </c>
      <c r="DS28" s="1315">
        <v>1044546.2</v>
      </c>
      <c r="DT28" s="1315">
        <v>1397194.95</v>
      </c>
      <c r="DU28" s="1315">
        <v>1864308.67</v>
      </c>
      <c r="DV28" s="1315">
        <v>2360423.1500000004</v>
      </c>
      <c r="DW28" s="1315">
        <v>2903220</v>
      </c>
      <c r="DX28" s="1315">
        <v>138987238.72</v>
      </c>
      <c r="DY28" s="1315">
        <v>167774145.38999999</v>
      </c>
      <c r="DZ28" s="1315">
        <v>187224261.18000001</v>
      </c>
      <c r="EA28" s="1315">
        <v>223887271.75</v>
      </c>
      <c r="EB28" s="1315">
        <v>251554956.71000001</v>
      </c>
      <c r="EC28" s="1315">
        <v>275354946.19</v>
      </c>
      <c r="ED28" s="1315">
        <v>284826678.66000003</v>
      </c>
      <c r="EE28" s="1315">
        <v>348765485.70078003</v>
      </c>
      <c r="EF28" s="1320">
        <v>389569349.56999999</v>
      </c>
      <c r="EG28" s="1315">
        <v>1061017.8</v>
      </c>
      <c r="EH28" s="1315">
        <v>1519796.38</v>
      </c>
      <c r="EI28" s="1315">
        <v>2027840.59736</v>
      </c>
      <c r="EJ28" s="1315">
        <v>2554825.0554499999</v>
      </c>
      <c r="EK28" s="1315">
        <v>3192384.22</v>
      </c>
      <c r="EL28" s="1315">
        <v>3941733.36</v>
      </c>
      <c r="EM28" s="1315">
        <v>4604841.08</v>
      </c>
      <c r="EN28" s="1315">
        <v>5818465.4858200001</v>
      </c>
      <c r="EO28" s="1320">
        <v>6891870.9699999997</v>
      </c>
      <c r="EP28" s="1315">
        <v>383169.35</v>
      </c>
      <c r="EQ28" s="1315">
        <v>483420.3</v>
      </c>
      <c r="ER28" s="1318">
        <v>614314.31976999994</v>
      </c>
      <c r="ES28" s="1318">
        <v>768304.12875000003</v>
      </c>
      <c r="ET28" s="1318">
        <v>990388.14</v>
      </c>
      <c r="EU28" s="1318">
        <v>1269264.72</v>
      </c>
      <c r="EV28" s="1318">
        <v>1589735.41</v>
      </c>
      <c r="EW28" s="1318">
        <v>1992406.4572700001</v>
      </c>
      <c r="EX28" s="1320">
        <v>2457843</v>
      </c>
      <c r="EY28" s="1315">
        <v>21547.919999999998</v>
      </c>
      <c r="EZ28" s="1315">
        <v>60198.9</v>
      </c>
      <c r="FA28" s="1315">
        <v>105264.08324000001</v>
      </c>
      <c r="FB28" s="1315">
        <v>161637.59468000001</v>
      </c>
      <c r="FC28" s="1315">
        <v>237847.39</v>
      </c>
      <c r="FD28" s="1315">
        <v>314759.34000000003</v>
      </c>
      <c r="FE28" s="1315">
        <v>385259.51</v>
      </c>
      <c r="FF28" s="1315">
        <v>434537.40991000005</v>
      </c>
      <c r="FG28" s="1320">
        <v>498513.88</v>
      </c>
      <c r="FH28" s="1315">
        <v>662074.1</v>
      </c>
      <c r="FI28" s="1315">
        <v>651305.13</v>
      </c>
      <c r="FJ28" s="1315">
        <v>694399.53572000004</v>
      </c>
      <c r="FK28" s="1315">
        <v>846740.86569999997</v>
      </c>
      <c r="FL28" s="1315">
        <v>1084499.07</v>
      </c>
      <c r="FM28" s="1315">
        <v>1288613.56</v>
      </c>
      <c r="FN28" s="1315">
        <v>1434291.83</v>
      </c>
      <c r="FO28" s="1315">
        <v>1705677.5102299999</v>
      </c>
      <c r="FP28" s="1320">
        <v>1941825</v>
      </c>
      <c r="FQ28" s="1315">
        <v>55686.59</v>
      </c>
      <c r="FR28" s="1315">
        <v>63743.07</v>
      </c>
      <c r="FS28" s="1315">
        <v>69972.3</v>
      </c>
      <c r="FT28" s="1315">
        <v>78681.97</v>
      </c>
      <c r="FU28" s="1315">
        <v>91626.43</v>
      </c>
      <c r="FV28" s="1315">
        <v>99829.62</v>
      </c>
      <c r="FW28" s="1315">
        <v>105637.65</v>
      </c>
      <c r="FX28" s="1315">
        <v>110896.10476</v>
      </c>
      <c r="FY28" s="1320">
        <v>117243</v>
      </c>
      <c r="FZ28" s="1315">
        <v>2532387.85</v>
      </c>
      <c r="GA28" s="1315">
        <v>3150446.7</v>
      </c>
      <c r="GB28" s="1315">
        <v>3825589.6577099999</v>
      </c>
      <c r="GC28" s="1315">
        <v>4696174.6027499996</v>
      </c>
      <c r="GD28" s="1315">
        <v>5448566.7800000003</v>
      </c>
      <c r="GE28" s="1315">
        <v>6447238.9000000004</v>
      </c>
      <c r="GF28" s="1315">
        <v>7341993.7300000004</v>
      </c>
      <c r="GG28" s="1315">
        <v>9393643.784</v>
      </c>
      <c r="GH28" s="1320">
        <v>11213066.18</v>
      </c>
      <c r="GI28" s="1315">
        <v>58927.63</v>
      </c>
      <c r="GJ28" s="1315">
        <v>86555.15</v>
      </c>
      <c r="GK28" s="1315">
        <v>113326.38712</v>
      </c>
      <c r="GL28" s="1315">
        <v>170328.39538999999</v>
      </c>
      <c r="GM28" s="1315">
        <v>237179.83</v>
      </c>
      <c r="GN28" s="1315">
        <v>309658.86</v>
      </c>
      <c r="GO28" s="1315">
        <v>383160.88</v>
      </c>
      <c r="GP28" s="1315">
        <v>512629.51704999997</v>
      </c>
      <c r="GQ28" s="1320">
        <v>653347.18000000005</v>
      </c>
      <c r="GR28" s="1315">
        <v>140866.32999999999</v>
      </c>
      <c r="GS28" s="1315">
        <v>179156.33</v>
      </c>
      <c r="GT28" s="1315">
        <v>224567.97</v>
      </c>
      <c r="GU28" s="1315">
        <v>302511.66642999998</v>
      </c>
      <c r="GV28" s="1315">
        <v>382979.31</v>
      </c>
      <c r="GW28" s="1315">
        <v>482334.53</v>
      </c>
      <c r="GX28" s="1315">
        <v>653760.05000000005</v>
      </c>
      <c r="GY28" s="1315">
        <v>856239.31773999997</v>
      </c>
      <c r="GZ28" s="1320">
        <v>1117421</v>
      </c>
      <c r="HA28" s="1315">
        <v>665042.31999999995</v>
      </c>
      <c r="HB28" s="1315">
        <v>778602.06</v>
      </c>
      <c r="HC28" s="1315">
        <v>897332.0405</v>
      </c>
      <c r="HD28" s="1315">
        <v>1090748.7481066</v>
      </c>
      <c r="HE28" s="1315">
        <v>1292125.5</v>
      </c>
      <c r="HF28" s="1315">
        <v>1602555.12</v>
      </c>
      <c r="HG28" s="1315">
        <v>2001689.91</v>
      </c>
      <c r="HH28" s="1315">
        <v>2771100.1648164997</v>
      </c>
      <c r="HI28" s="1320">
        <v>3629792.23</v>
      </c>
      <c r="HJ28" s="1315">
        <v>150664086.2349</v>
      </c>
      <c r="HK28" s="1315">
        <v>182814363.4249258</v>
      </c>
      <c r="HL28" s="1315">
        <v>205773694.91196862</v>
      </c>
      <c r="HM28" s="1315">
        <v>247385480.82967249</v>
      </c>
      <c r="HN28" s="1315">
        <v>280391599.07659996</v>
      </c>
      <c r="HO28" s="1315">
        <v>310575787.71869999</v>
      </c>
      <c r="HP28" s="1315">
        <v>326209994.89820004</v>
      </c>
      <c r="HQ28" s="1315">
        <v>402248360.11323202</v>
      </c>
      <c r="HR28" s="1315">
        <v>453947755.87000006</v>
      </c>
    </row>
    <row r="29" spans="1:226" ht="17.45" customHeight="1" x14ac:dyDescent="0.2">
      <c r="A29" s="1321" t="s">
        <v>467</v>
      </c>
      <c r="B29" s="1315">
        <v>2064471.94</v>
      </c>
      <c r="C29" s="1315">
        <v>2450122.16</v>
      </c>
      <c r="D29" s="1315">
        <v>2342275.5</v>
      </c>
      <c r="E29" s="1315">
        <v>2488772.16</v>
      </c>
      <c r="F29" s="1315">
        <v>2472791.0299999998</v>
      </c>
      <c r="G29" s="1315">
        <v>2516399.4900000002</v>
      </c>
      <c r="H29" s="1315">
        <v>2282494.09</v>
      </c>
      <c r="I29" s="1315">
        <v>2796733.82</v>
      </c>
      <c r="J29" s="1315">
        <v>3016019</v>
      </c>
      <c r="K29" s="1315">
        <v>97445.06</v>
      </c>
      <c r="L29" s="1315">
        <v>117530.56</v>
      </c>
      <c r="M29" s="1315">
        <v>103414.61386</v>
      </c>
      <c r="N29" s="1315">
        <v>95869.480819999997</v>
      </c>
      <c r="O29" s="1318">
        <v>89640.71</v>
      </c>
      <c r="P29" s="1318">
        <v>93186.41</v>
      </c>
      <c r="Q29" s="1318">
        <v>77725.509999999995</v>
      </c>
      <c r="R29" s="1318">
        <v>101569.96454</v>
      </c>
      <c r="S29" s="1315">
        <v>104670.27</v>
      </c>
      <c r="T29" s="1315">
        <v>165857.97</v>
      </c>
      <c r="U29" s="1315">
        <v>175655.41</v>
      </c>
      <c r="V29" s="1315">
        <v>162614.75899999999</v>
      </c>
      <c r="W29" s="1315">
        <v>192619.00737000001</v>
      </c>
      <c r="X29" s="1315">
        <v>235281.89</v>
      </c>
      <c r="Y29" s="1315">
        <v>274769.65000000002</v>
      </c>
      <c r="Z29" s="1315">
        <v>250580.66</v>
      </c>
      <c r="AA29" s="1315">
        <v>352173.16768000001</v>
      </c>
      <c r="AB29" s="1320">
        <v>414373</v>
      </c>
      <c r="AC29" s="1315">
        <v>533463.78</v>
      </c>
      <c r="AD29" s="1315">
        <v>561785.39</v>
      </c>
      <c r="AE29" s="1315">
        <v>480464.33162000001</v>
      </c>
      <c r="AF29" s="1315">
        <v>468560.30283950001</v>
      </c>
      <c r="AG29" s="1315">
        <v>412375.91</v>
      </c>
      <c r="AH29" s="1315">
        <v>389540.77</v>
      </c>
      <c r="AI29" s="1315">
        <v>278928.08</v>
      </c>
      <c r="AJ29" s="1315">
        <v>361369.34772000002</v>
      </c>
      <c r="AK29" s="1315">
        <v>373092</v>
      </c>
      <c r="AL29" s="1315">
        <f>2128760.08+14549.73</f>
        <v>2143309.81</v>
      </c>
      <c r="AM29" s="1315">
        <f>2164504.16+28422.55</f>
        <v>2192926.71</v>
      </c>
      <c r="AN29" s="1315">
        <v>1945262.1616799999</v>
      </c>
      <c r="AO29" s="1315">
        <v>2083821.2764699999</v>
      </c>
      <c r="AP29" s="1315">
        <v>2077764.18</v>
      </c>
      <c r="AQ29" s="1315">
        <v>2263197.34</v>
      </c>
      <c r="AR29" s="1315">
        <v>1926226.15</v>
      </c>
      <c r="AS29" s="1315">
        <v>2856097.64</v>
      </c>
      <c r="AT29" s="1315">
        <v>3322260.98</v>
      </c>
      <c r="AU29" s="1315">
        <v>178182.73</v>
      </c>
      <c r="AV29" s="1315">
        <v>190884.91</v>
      </c>
      <c r="AW29" s="1315">
        <v>142521.79368999999</v>
      </c>
      <c r="AX29" s="1315">
        <v>129349.10424</v>
      </c>
      <c r="AY29" s="1315">
        <v>110092.6</v>
      </c>
      <c r="AZ29" s="1315">
        <v>104954.92</v>
      </c>
      <c r="BA29" s="1315">
        <v>89968.36</v>
      </c>
      <c r="BB29" s="1315">
        <v>140033.69342</v>
      </c>
      <c r="BC29" s="1315">
        <v>171153.56</v>
      </c>
      <c r="BD29" s="1315">
        <v>634447</v>
      </c>
      <c r="BE29" s="1315">
        <v>762000.37</v>
      </c>
      <c r="BF29" s="1315">
        <v>684480.14272</v>
      </c>
      <c r="BG29" s="1315">
        <v>774498.22710000002</v>
      </c>
      <c r="BH29" s="1315">
        <v>825827.28</v>
      </c>
      <c r="BI29" s="1315">
        <v>927260.21</v>
      </c>
      <c r="BJ29" s="1315">
        <v>815538.21</v>
      </c>
      <c r="BK29" s="1315">
        <v>1170972.8799999999</v>
      </c>
      <c r="BL29" s="1315">
        <v>1299818.47</v>
      </c>
      <c r="BM29" s="1315">
        <v>2726.6</v>
      </c>
      <c r="BN29" s="1315">
        <v>5962.35</v>
      </c>
      <c r="BO29" s="1315">
        <v>11407.4262205</v>
      </c>
      <c r="BP29" s="1315">
        <v>21431.614517900001</v>
      </c>
      <c r="BQ29" s="1315">
        <v>38649.11</v>
      </c>
      <c r="BR29" s="1315">
        <v>64533.73</v>
      </c>
      <c r="BS29" s="1315">
        <v>74167.789999999994</v>
      </c>
      <c r="BT29" s="1315">
        <v>134880.1936343</v>
      </c>
      <c r="BU29" s="1315">
        <v>170655.21</v>
      </c>
      <c r="BV29" s="1315">
        <v>250104.77</v>
      </c>
      <c r="BW29" s="1315">
        <v>246880</v>
      </c>
      <c r="BX29" s="1315">
        <v>215205.77677</v>
      </c>
      <c r="BY29" s="1315">
        <v>223424.09679000001</v>
      </c>
      <c r="BZ29" s="1315">
        <v>206248.57</v>
      </c>
      <c r="CA29" s="1315">
        <v>201678.85</v>
      </c>
      <c r="CB29" s="1315">
        <v>168770.28</v>
      </c>
      <c r="CC29" s="1315">
        <v>214779.46818999999</v>
      </c>
      <c r="CD29" s="1315">
        <v>231204.06</v>
      </c>
      <c r="CE29" s="1315">
        <v>93185.16</v>
      </c>
      <c r="CF29" s="1315">
        <v>87854</v>
      </c>
      <c r="CG29" s="1315">
        <v>69202.173390099997</v>
      </c>
      <c r="CH29" s="1315">
        <v>65284.341244099996</v>
      </c>
      <c r="CI29" s="1315">
        <v>61219.95</v>
      </c>
      <c r="CJ29" s="1315">
        <v>62609.49</v>
      </c>
      <c r="CK29" s="1315">
        <v>57014.67</v>
      </c>
      <c r="CL29" s="1315">
        <v>68094.899999999994</v>
      </c>
      <c r="CM29" s="1315">
        <v>73239.7</v>
      </c>
      <c r="CN29" s="1315">
        <v>3420736.97</v>
      </c>
      <c r="CO29" s="1315">
        <v>4492034.09</v>
      </c>
      <c r="CP29" s="1315">
        <v>4572701.54342</v>
      </c>
      <c r="CQ29" s="1315">
        <v>5380048.09246</v>
      </c>
      <c r="CR29" s="1315">
        <v>5718539.3099999996</v>
      </c>
      <c r="CS29" s="1315">
        <v>6337741.46</v>
      </c>
      <c r="CT29" s="1315">
        <v>5418207.5499999998</v>
      </c>
      <c r="CU29" s="1315">
        <v>7475949.4453000007</v>
      </c>
      <c r="CV29" s="1315">
        <v>8062154.2999999998</v>
      </c>
      <c r="CW29" s="1315">
        <v>6031043.21</v>
      </c>
      <c r="CX29" s="1315">
        <v>7477753.5899999999</v>
      </c>
      <c r="CY29" s="1315">
        <v>7529579.4805699997</v>
      </c>
      <c r="CZ29" s="1315">
        <v>8787834.5141899996</v>
      </c>
      <c r="DA29" s="1315">
        <v>9750196.8399999999</v>
      </c>
      <c r="DB29" s="1315">
        <v>11094581.359999999</v>
      </c>
      <c r="DC29" s="1315">
        <v>9708497.6699999999</v>
      </c>
      <c r="DD29" s="1315">
        <v>13854914.310000001</v>
      </c>
      <c r="DE29" s="1315">
        <v>15086630.210000001</v>
      </c>
      <c r="DF29" s="1315">
        <v>283339.07260000001</v>
      </c>
      <c r="DG29" s="1315">
        <v>359550.19089999999</v>
      </c>
      <c r="DH29" s="1315">
        <v>324736.45193929999</v>
      </c>
      <c r="DI29" s="1315">
        <v>345448.4949161</v>
      </c>
      <c r="DJ29" s="1315">
        <v>368150.62929999997</v>
      </c>
      <c r="DK29" s="1315">
        <v>424626.8235</v>
      </c>
      <c r="DL29" s="1315">
        <v>395612.26949999999</v>
      </c>
      <c r="DM29" s="1315">
        <v>590570.09840540006</v>
      </c>
      <c r="DN29" s="1315">
        <v>717768.03</v>
      </c>
      <c r="DO29" s="1315">
        <v>813291.98</v>
      </c>
      <c r="DP29" s="1315">
        <v>973024.19</v>
      </c>
      <c r="DQ29" s="1315">
        <v>965500.69</v>
      </c>
      <c r="DR29" s="1315">
        <v>1155927.96985</v>
      </c>
      <c r="DS29" s="1315">
        <v>1264694.8</v>
      </c>
      <c r="DT29" s="1315">
        <v>1393961.45</v>
      </c>
      <c r="DU29" s="1315">
        <v>1334751.92</v>
      </c>
      <c r="DV29" s="1315">
        <v>1937338.6900000002</v>
      </c>
      <c r="DW29" s="1315">
        <v>2269390</v>
      </c>
      <c r="DX29" s="1315">
        <v>9898812.5399999991</v>
      </c>
      <c r="DY29" s="1315">
        <v>9465853.1799999997</v>
      </c>
      <c r="DZ29" s="1315">
        <v>8451111.1899999995</v>
      </c>
      <c r="EA29" s="1315">
        <v>9020460.4100000001</v>
      </c>
      <c r="EB29" s="1315">
        <v>8813358.3300000001</v>
      </c>
      <c r="EC29" s="1315">
        <v>7568137.1900000004</v>
      </c>
      <c r="ED29" s="1315">
        <v>7053181.0199999996</v>
      </c>
      <c r="EE29" s="1315">
        <v>3294950.1519799996</v>
      </c>
      <c r="EF29" s="1320">
        <v>2393863.9900000002</v>
      </c>
      <c r="EG29" s="1315">
        <v>1133039.1299999999</v>
      </c>
      <c r="EH29" s="1315">
        <v>1339956.94</v>
      </c>
      <c r="EI29" s="1315">
        <v>1315378.5227300001</v>
      </c>
      <c r="EJ29" s="1315">
        <v>1559095.09445</v>
      </c>
      <c r="EK29" s="1315">
        <v>1709812.06</v>
      </c>
      <c r="EL29" s="1315">
        <v>1986191.91</v>
      </c>
      <c r="EM29" s="1315">
        <v>1916415.77</v>
      </c>
      <c r="EN29" s="1315">
        <v>2837361.7232300001</v>
      </c>
      <c r="EO29" s="1320">
        <v>3344317.57</v>
      </c>
      <c r="EP29" s="1315">
        <v>653229.77</v>
      </c>
      <c r="EQ29" s="1315">
        <v>730361.68</v>
      </c>
      <c r="ER29" s="1318">
        <v>668232.90353999997</v>
      </c>
      <c r="ES29" s="1318">
        <v>677273.47979999997</v>
      </c>
      <c r="ET29" s="1318">
        <v>628419.38</v>
      </c>
      <c r="EU29" s="1318">
        <v>653981.73</v>
      </c>
      <c r="EV29" s="1318">
        <v>526891.98</v>
      </c>
      <c r="EW29" s="1318">
        <v>696246.47258000006</v>
      </c>
      <c r="EX29" s="1320">
        <v>808110</v>
      </c>
      <c r="EY29" s="1315">
        <v>23538.880000000001</v>
      </c>
      <c r="EZ29" s="1315">
        <v>25144.53</v>
      </c>
      <c r="FA29" s="1315">
        <v>22318.34215</v>
      </c>
      <c r="FB29" s="1315">
        <v>24962.533530000001</v>
      </c>
      <c r="FC29" s="1315">
        <v>29821.34</v>
      </c>
      <c r="FD29" s="1315">
        <v>36373.360000000001</v>
      </c>
      <c r="FE29" s="1315">
        <v>31444.62</v>
      </c>
      <c r="FF29" s="1315">
        <v>40666.537400000001</v>
      </c>
      <c r="FG29" s="1320">
        <v>41114.730000000003</v>
      </c>
      <c r="FH29" s="1315">
        <v>1028404.99</v>
      </c>
      <c r="FI29" s="1315">
        <v>878774.66</v>
      </c>
      <c r="FJ29" s="1315">
        <v>749568.45831000002</v>
      </c>
      <c r="FK29" s="1315">
        <v>746890.92697000003</v>
      </c>
      <c r="FL29" s="1315">
        <v>706506.05</v>
      </c>
      <c r="FM29" s="1315">
        <v>617605.21</v>
      </c>
      <c r="FN29" s="1315">
        <v>437195.52000000002</v>
      </c>
      <c r="FO29" s="1315">
        <v>607239.67293</v>
      </c>
      <c r="FP29" s="1320">
        <v>689889</v>
      </c>
      <c r="FQ29" s="1315">
        <v>33478.07</v>
      </c>
      <c r="FR29" s="1315">
        <v>27153.39</v>
      </c>
      <c r="FS29" s="1315">
        <v>18883.28</v>
      </c>
      <c r="FT29" s="1315">
        <v>14535.74</v>
      </c>
      <c r="FU29" s="1315">
        <v>11723.59</v>
      </c>
      <c r="FV29" s="1315">
        <v>10891.83</v>
      </c>
      <c r="FW29" s="1315">
        <v>7490.17</v>
      </c>
      <c r="FX29" s="1315">
        <v>10016.944370000001</v>
      </c>
      <c r="FY29" s="1320">
        <v>8634</v>
      </c>
      <c r="FZ29" s="1315">
        <v>2859727.56</v>
      </c>
      <c r="GA29" s="1315">
        <v>3481007.17</v>
      </c>
      <c r="GB29" s="1315">
        <v>3602188.6435500002</v>
      </c>
      <c r="GC29" s="1315">
        <v>4457303.2514399998</v>
      </c>
      <c r="GD29" s="1315">
        <v>5493585.4100000001</v>
      </c>
      <c r="GE29" s="1315">
        <v>6912908.04</v>
      </c>
      <c r="GF29" s="1315">
        <v>7856532.7000000002</v>
      </c>
      <c r="GG29" s="1315">
        <v>11621501.856310001</v>
      </c>
      <c r="GH29" s="1320">
        <v>14262530.59</v>
      </c>
      <c r="GI29" s="1315">
        <v>102245.48</v>
      </c>
      <c r="GJ29" s="1315">
        <v>106369.61</v>
      </c>
      <c r="GK29" s="1315">
        <v>86251.949559999994</v>
      </c>
      <c r="GL29" s="1315">
        <v>76692.758839999995</v>
      </c>
      <c r="GM29" s="1315">
        <v>63239.77</v>
      </c>
      <c r="GN29" s="1315">
        <v>52940.14</v>
      </c>
      <c r="GO29" s="1315">
        <v>43336.59</v>
      </c>
      <c r="GP29" s="1315">
        <v>50023.971940000003</v>
      </c>
      <c r="GQ29" s="1320">
        <v>46957.8</v>
      </c>
      <c r="GR29" s="1315">
        <v>280249.49</v>
      </c>
      <c r="GS29" s="1315">
        <v>342261.83</v>
      </c>
      <c r="GT29" s="1315">
        <v>305551.71583</v>
      </c>
      <c r="GU29" s="1315">
        <v>286460.27565999998</v>
      </c>
      <c r="GV29" s="1315">
        <v>268886.68</v>
      </c>
      <c r="GW29" s="1315">
        <v>267715.02</v>
      </c>
      <c r="GX29" s="1315">
        <v>202124.75</v>
      </c>
      <c r="GY29" s="1315">
        <v>255824.89271999997</v>
      </c>
      <c r="GZ29" s="1320">
        <v>269941.3</v>
      </c>
      <c r="HA29" s="1315">
        <v>955489.73</v>
      </c>
      <c r="HB29" s="1315">
        <v>1025966.49</v>
      </c>
      <c r="HC29" s="1315">
        <v>822488.77373999998</v>
      </c>
      <c r="HD29" s="1315">
        <v>849001.96818159998</v>
      </c>
      <c r="HE29" s="1315">
        <v>925044.19</v>
      </c>
      <c r="HF29" s="1315">
        <v>1054738.6200000001</v>
      </c>
      <c r="HG29" s="1315">
        <v>950221.84</v>
      </c>
      <c r="HH29" s="1315">
        <v>1643438.5563918001</v>
      </c>
      <c r="HI29" s="1320">
        <v>2005278.69</v>
      </c>
      <c r="HJ29" s="1315">
        <v>33679821.692599989</v>
      </c>
      <c r="HK29" s="1315">
        <v>37516813.400900006</v>
      </c>
      <c r="HL29" s="1315">
        <v>35591340.6242899</v>
      </c>
      <c r="HM29" s="1315">
        <v>39925565.121679209</v>
      </c>
      <c r="HN29" s="1315">
        <v>42281869.609300002</v>
      </c>
      <c r="HO29" s="1315">
        <v>45310525.003499992</v>
      </c>
      <c r="HP29" s="1315">
        <v>41903318.169500008</v>
      </c>
      <c r="HQ29" s="1315">
        <v>53112748.398741506</v>
      </c>
      <c r="HR29" s="1315">
        <v>59183066.459999993</v>
      </c>
    </row>
    <row r="30" spans="1:226" ht="17.45" customHeight="1" x14ac:dyDescent="0.2">
      <c r="A30" s="1316" t="s">
        <v>468</v>
      </c>
      <c r="B30" s="1315">
        <v>2846.69</v>
      </c>
      <c r="C30" s="1315">
        <v>3787.49</v>
      </c>
      <c r="D30" s="1315">
        <v>4783.9799999999996</v>
      </c>
      <c r="E30" s="1315">
        <v>5372.04</v>
      </c>
      <c r="F30" s="1315">
        <v>7429.98</v>
      </c>
      <c r="G30" s="1315">
        <v>11406</v>
      </c>
      <c r="H30" s="1315">
        <v>16629.41</v>
      </c>
      <c r="I30" s="1315">
        <v>21494.61</v>
      </c>
      <c r="J30" s="1315">
        <v>29406</v>
      </c>
      <c r="K30" s="1315">
        <v>3060.14</v>
      </c>
      <c r="L30" s="1315">
        <v>3167.73</v>
      </c>
      <c r="M30" s="1315">
        <v>3481.5306799999998</v>
      </c>
      <c r="N30" s="1315">
        <v>4838.8391600000004</v>
      </c>
      <c r="O30" s="1318">
        <v>5511.15</v>
      </c>
      <c r="P30" s="1318">
        <v>6575.64</v>
      </c>
      <c r="Q30" s="1318">
        <v>6834.93</v>
      </c>
      <c r="R30" s="1318">
        <v>7027.4302700000007</v>
      </c>
      <c r="S30" s="1315">
        <v>7520.75</v>
      </c>
      <c r="T30" s="1315"/>
      <c r="U30" s="1315"/>
      <c r="V30" s="1315">
        <v>0.153</v>
      </c>
      <c r="W30" s="1315">
        <v>12.026260000000001</v>
      </c>
      <c r="X30" s="1315">
        <v>109.2</v>
      </c>
      <c r="Y30" s="1315">
        <v>391.11</v>
      </c>
      <c r="Z30" s="1315">
        <v>747.9</v>
      </c>
      <c r="AA30" s="1315">
        <v>980.54115999999999</v>
      </c>
      <c r="AB30" s="1320">
        <v>1395</v>
      </c>
      <c r="AC30" s="1315"/>
      <c r="AD30" s="1315"/>
      <c r="AE30" s="1315">
        <v>0</v>
      </c>
      <c r="AF30" s="1315">
        <v>0</v>
      </c>
      <c r="AG30" s="1315"/>
      <c r="AH30" s="1315"/>
      <c r="AI30" s="1315"/>
      <c r="AJ30" s="1315">
        <v>0</v>
      </c>
      <c r="AK30" s="1315">
        <v>0</v>
      </c>
      <c r="AL30" s="1315">
        <v>5268.82</v>
      </c>
      <c r="AM30" s="1315">
        <v>9574.39</v>
      </c>
      <c r="AN30" s="1315">
        <v>14489.768669999999</v>
      </c>
      <c r="AO30" s="1315">
        <v>17964.366959999999</v>
      </c>
      <c r="AP30" s="1315">
        <v>23562.37</v>
      </c>
      <c r="AQ30" s="1315">
        <v>31841.29</v>
      </c>
      <c r="AR30" s="1315">
        <v>41746.78</v>
      </c>
      <c r="AS30" s="1315">
        <v>46603.3</v>
      </c>
      <c r="AT30" s="1315">
        <v>51495.41</v>
      </c>
      <c r="AU30" s="1315"/>
      <c r="AV30" s="1315">
        <v>17.88</v>
      </c>
      <c r="AW30" s="1315">
        <v>66.536770000000004</v>
      </c>
      <c r="AX30" s="1315">
        <v>171.34992</v>
      </c>
      <c r="AY30" s="1315">
        <v>501.8</v>
      </c>
      <c r="AZ30" s="1315">
        <v>1065.0999999999999</v>
      </c>
      <c r="BA30" s="1315">
        <v>1804.78</v>
      </c>
      <c r="BB30" s="1315">
        <v>2600.9751200000001</v>
      </c>
      <c r="BC30" s="1315">
        <v>3300.42</v>
      </c>
      <c r="BD30" s="1315"/>
      <c r="BE30" s="1315"/>
      <c r="BF30" s="1315">
        <v>0</v>
      </c>
      <c r="BG30" s="1315">
        <v>0</v>
      </c>
      <c r="BH30" s="1315">
        <v>11.09</v>
      </c>
      <c r="BI30" s="1315">
        <v>43.5</v>
      </c>
      <c r="BJ30" s="1315">
        <v>105.76</v>
      </c>
      <c r="BK30" s="1315">
        <v>333.54</v>
      </c>
      <c r="BL30" s="1315">
        <v>825.66</v>
      </c>
      <c r="BM30" s="1315">
        <v>4.84</v>
      </c>
      <c r="BN30" s="1315">
        <v>5.9</v>
      </c>
      <c r="BO30" s="1315">
        <v>36.641542800000003</v>
      </c>
      <c r="BP30" s="1315">
        <v>59.964302600000003</v>
      </c>
      <c r="BQ30" s="1315">
        <v>195.61</v>
      </c>
      <c r="BR30" s="1315">
        <v>527.16</v>
      </c>
      <c r="BS30" s="1315">
        <v>983.38</v>
      </c>
      <c r="BT30" s="1315">
        <v>1479.8452297000001</v>
      </c>
      <c r="BU30" s="1315">
        <v>2086.9299999999998</v>
      </c>
      <c r="BV30" s="1315">
        <v>4683.5</v>
      </c>
      <c r="BW30" s="1315">
        <v>1556.34</v>
      </c>
      <c r="BX30" s="1315">
        <v>12.128690000000001</v>
      </c>
      <c r="BY30" s="1315">
        <v>6.2699800000000003</v>
      </c>
      <c r="BZ30" s="1315">
        <v>15.16</v>
      </c>
      <c r="CA30" s="1315">
        <v>37131.49</v>
      </c>
      <c r="CB30" s="1315">
        <v>45701.94</v>
      </c>
      <c r="CC30" s="1315">
        <v>53324.847509999992</v>
      </c>
      <c r="CD30" s="1315">
        <v>62910.12</v>
      </c>
      <c r="CE30" s="1315">
        <v>66.92</v>
      </c>
      <c r="CF30" s="1315">
        <v>132.22999999999999</v>
      </c>
      <c r="CG30" s="1315">
        <v>267.2066183</v>
      </c>
      <c r="CH30" s="1315">
        <v>370.76663200000002</v>
      </c>
      <c r="CI30" s="1315">
        <v>702.91</v>
      </c>
      <c r="CJ30" s="1315">
        <v>1065.8</v>
      </c>
      <c r="CK30" s="1315">
        <v>1590.3</v>
      </c>
      <c r="CL30" s="1315">
        <v>2641.3489599999998</v>
      </c>
      <c r="CM30" s="1315">
        <v>4112.08</v>
      </c>
      <c r="CN30" s="1315">
        <v>4767.4399999999996</v>
      </c>
      <c r="CO30" s="1315">
        <v>12563.27</v>
      </c>
      <c r="CP30" s="1315">
        <v>9306.9369100000004</v>
      </c>
      <c r="CQ30" s="1315">
        <v>4785.1442200000001</v>
      </c>
      <c r="CR30" s="1315">
        <v>1873.91</v>
      </c>
      <c r="CS30" s="1315">
        <v>7959.11</v>
      </c>
      <c r="CT30" s="1315">
        <v>29905.119999999999</v>
      </c>
      <c r="CU30" s="1315">
        <v>42404.909179999995</v>
      </c>
      <c r="CV30" s="1315">
        <v>64282.84</v>
      </c>
      <c r="CW30" s="1315">
        <v>1190.76</v>
      </c>
      <c r="CX30" s="1315">
        <v>2011.21</v>
      </c>
      <c r="CY30" s="1315">
        <v>4427.1837800000003</v>
      </c>
      <c r="CZ30" s="1315">
        <v>8064.4798000000001</v>
      </c>
      <c r="DA30" s="1315">
        <v>14505.88</v>
      </c>
      <c r="DB30" s="1315">
        <v>27018.58</v>
      </c>
      <c r="DC30" s="1315">
        <v>46308.74</v>
      </c>
      <c r="DD30" s="1315">
        <v>66282.06</v>
      </c>
      <c r="DE30" s="1315">
        <v>94012.34</v>
      </c>
      <c r="DF30" s="1315">
        <v>489.21069999999997</v>
      </c>
      <c r="DG30" s="1315">
        <v>785.42560000000003</v>
      </c>
      <c r="DH30" s="1315">
        <v>832.83910079999998</v>
      </c>
      <c r="DI30" s="1315">
        <v>516.40557569999999</v>
      </c>
      <c r="DJ30" s="1315">
        <v>445.76490000000001</v>
      </c>
      <c r="DK30" s="1315">
        <v>681.1114</v>
      </c>
      <c r="DL30" s="1315">
        <v>865.56709999999998</v>
      </c>
      <c r="DM30" s="1315">
        <v>1434.8221629</v>
      </c>
      <c r="DN30" s="1315">
        <v>2322.0300000000002</v>
      </c>
      <c r="DO30" s="1315">
        <v>969.12</v>
      </c>
      <c r="DP30" s="1315">
        <v>16773.04</v>
      </c>
      <c r="DQ30" s="1315">
        <v>15075.75073</v>
      </c>
      <c r="DR30" s="1315">
        <v>15310.710950000001</v>
      </c>
      <c r="DS30" s="1315">
        <v>13062.37</v>
      </c>
      <c r="DT30" s="1315">
        <v>8820.7900000000009</v>
      </c>
      <c r="DU30" s="1315">
        <v>8915.3799999999992</v>
      </c>
      <c r="DV30" s="1315">
        <v>6428.98</v>
      </c>
      <c r="DW30" s="1315">
        <v>7397</v>
      </c>
      <c r="DX30" s="1315">
        <v>9624963.6600000001</v>
      </c>
      <c r="DY30" s="1315">
        <v>10102799.18</v>
      </c>
      <c r="DZ30" s="1315">
        <v>10416440.060000001</v>
      </c>
      <c r="EA30" s="1315">
        <v>10229125.359999999</v>
      </c>
      <c r="EB30" s="1315">
        <v>10274980.33</v>
      </c>
      <c r="EC30" s="1315">
        <v>10432255.02</v>
      </c>
      <c r="ED30" s="1315">
        <v>10782267.23</v>
      </c>
      <c r="EE30" s="1315">
        <v>10778333.76134</v>
      </c>
      <c r="EF30" s="1320">
        <v>10987563.57</v>
      </c>
      <c r="EG30" s="1315">
        <v>4168.43</v>
      </c>
      <c r="EH30" s="1315">
        <v>5917.86</v>
      </c>
      <c r="EI30" s="1315">
        <v>7639.4861899999996</v>
      </c>
      <c r="EJ30" s="1315">
        <v>13331.716249999999</v>
      </c>
      <c r="EK30" s="1315">
        <v>22325.759999999998</v>
      </c>
      <c r="EL30" s="1315">
        <v>32650.49</v>
      </c>
      <c r="EM30" s="1315">
        <v>42644.84</v>
      </c>
      <c r="EN30" s="1315">
        <v>53222.460960000004</v>
      </c>
      <c r="EO30" s="1320">
        <v>66607.16</v>
      </c>
      <c r="EP30" s="1315">
        <v>1586.98</v>
      </c>
      <c r="EQ30" s="1315">
        <v>1919.84</v>
      </c>
      <c r="ER30" s="1318">
        <v>2427.5503399999998</v>
      </c>
      <c r="ES30" s="1318">
        <v>2883.7694999999999</v>
      </c>
      <c r="ET30" s="1318">
        <v>3684.71</v>
      </c>
      <c r="EU30" s="1318">
        <v>4592.21</v>
      </c>
      <c r="EV30" s="1318">
        <v>5825.98</v>
      </c>
      <c r="EW30" s="1318">
        <v>9209.0831300000009</v>
      </c>
      <c r="EX30" s="1320">
        <v>16288</v>
      </c>
      <c r="EY30" s="1315">
        <v>0.24</v>
      </c>
      <c r="EZ30" s="1315">
        <v>8.16</v>
      </c>
      <c r="FA30" s="1315">
        <v>42.35859</v>
      </c>
      <c r="FB30" s="1315">
        <v>178.19552999999999</v>
      </c>
      <c r="FC30" s="1315">
        <v>541.66</v>
      </c>
      <c r="FD30" s="1315">
        <v>1933.6</v>
      </c>
      <c r="FE30" s="1315">
        <v>3873.2</v>
      </c>
      <c r="FF30" s="1315">
        <v>6337.8648400000002</v>
      </c>
      <c r="FG30" s="1320">
        <v>9096.4699999999993</v>
      </c>
      <c r="FH30" s="1315">
        <v>3799.88</v>
      </c>
      <c r="FI30" s="1315">
        <v>7244.06</v>
      </c>
      <c r="FJ30" s="1315">
        <v>2991.2733899999998</v>
      </c>
      <c r="FK30" s="1315">
        <v>2172.0745299999999</v>
      </c>
      <c r="FL30" s="1315">
        <v>2620.98</v>
      </c>
      <c r="FM30" s="1315">
        <v>3521.19</v>
      </c>
      <c r="FN30" s="1315">
        <v>5011.03</v>
      </c>
      <c r="FO30" s="1315">
        <v>6354.6186099999995</v>
      </c>
      <c r="FP30" s="1320">
        <v>8213</v>
      </c>
      <c r="FQ30" s="1315">
        <v>204.63</v>
      </c>
      <c r="FR30" s="1315">
        <v>542.63</v>
      </c>
      <c r="FS30" s="1315">
        <v>867.11</v>
      </c>
      <c r="FT30" s="1315">
        <v>697.18</v>
      </c>
      <c r="FU30" s="1315">
        <v>787.97</v>
      </c>
      <c r="FV30" s="1315">
        <v>909.81</v>
      </c>
      <c r="FW30" s="1315">
        <v>916.22</v>
      </c>
      <c r="FX30" s="1315">
        <v>893.01612</v>
      </c>
      <c r="FY30" s="1320">
        <v>808</v>
      </c>
      <c r="FZ30" s="1315">
        <v>63.8</v>
      </c>
      <c r="GA30" s="1315">
        <v>177.3</v>
      </c>
      <c r="GB30" s="1315">
        <v>12356.22946</v>
      </c>
      <c r="GC30" s="1315">
        <v>17819.937389999999</v>
      </c>
      <c r="GD30" s="1315">
        <v>17090.16</v>
      </c>
      <c r="GE30" s="1315">
        <v>17250.47</v>
      </c>
      <c r="GF30" s="1315">
        <v>36448.15</v>
      </c>
      <c r="GG30" s="1315">
        <v>35807.809830000006</v>
      </c>
      <c r="GH30" s="1320">
        <v>36268.9</v>
      </c>
      <c r="GI30" s="1315">
        <v>77.58</v>
      </c>
      <c r="GJ30" s="1315">
        <v>157.47</v>
      </c>
      <c r="GK30" s="1315">
        <v>292.78267</v>
      </c>
      <c r="GL30" s="1315">
        <v>490.18612000000002</v>
      </c>
      <c r="GM30" s="1315">
        <v>968.19</v>
      </c>
      <c r="GN30" s="1315">
        <v>2233.5300000000002</v>
      </c>
      <c r="GO30" s="1315">
        <v>4315.34</v>
      </c>
      <c r="GP30" s="1315">
        <v>6303.4914699999999</v>
      </c>
      <c r="GQ30" s="1320">
        <v>8884.39</v>
      </c>
      <c r="GR30" s="1315">
        <v>293.10000000000002</v>
      </c>
      <c r="GS30" s="1315">
        <v>730.79</v>
      </c>
      <c r="GT30" s="1315">
        <v>1039.5128299999999</v>
      </c>
      <c r="GU30" s="1315">
        <v>944.97707000000003</v>
      </c>
      <c r="GV30" s="1315">
        <v>892.38</v>
      </c>
      <c r="GW30" s="1315">
        <v>843.46</v>
      </c>
      <c r="GX30" s="1315">
        <v>1047.07</v>
      </c>
      <c r="GY30" s="1315">
        <v>1290.7011</v>
      </c>
      <c r="GZ30" s="1320">
        <v>1690.27</v>
      </c>
      <c r="HA30" s="1315">
        <v>16872.78</v>
      </c>
      <c r="HB30" s="1315">
        <v>20952.509999999998</v>
      </c>
      <c r="HC30" s="1315">
        <v>25358.01514</v>
      </c>
      <c r="HD30" s="1315">
        <v>29165.4526601</v>
      </c>
      <c r="HE30" s="1315">
        <v>32166.89</v>
      </c>
      <c r="HF30" s="1315">
        <v>35904.29</v>
      </c>
      <c r="HG30" s="1315">
        <v>42014.29</v>
      </c>
      <c r="HH30" s="1315">
        <v>46867.4459929</v>
      </c>
      <c r="HI30" s="1320">
        <v>50630.09</v>
      </c>
      <c r="HJ30" s="1315">
        <v>9675378.5207000021</v>
      </c>
      <c r="HK30" s="1315">
        <v>10190824.705600001</v>
      </c>
      <c r="HL30" s="1315">
        <v>10522235.035101902</v>
      </c>
      <c r="HM30" s="1315">
        <v>10354281.212810399</v>
      </c>
      <c r="HN30" s="1315">
        <v>10423986.224900004</v>
      </c>
      <c r="HO30" s="1315">
        <v>10666620.751400001</v>
      </c>
      <c r="HP30" s="1315">
        <v>11126503.337099999</v>
      </c>
      <c r="HQ30" s="1315">
        <v>11197657.462985501</v>
      </c>
      <c r="HR30" s="1315">
        <v>11517116.430000002</v>
      </c>
    </row>
    <row r="31" spans="1:226" ht="17.45" customHeight="1" x14ac:dyDescent="0.2">
      <c r="A31" s="1316" t="s">
        <v>469</v>
      </c>
      <c r="B31" s="1315">
        <v>3992.43</v>
      </c>
      <c r="C31" s="1315">
        <v>4916.6099999999997</v>
      </c>
      <c r="D31" s="1315">
        <v>6461.7233399999996</v>
      </c>
      <c r="E31" s="1315">
        <v>8095.0046300000004</v>
      </c>
      <c r="F31" s="1315">
        <v>7455.33</v>
      </c>
      <c r="G31" s="1315">
        <v>9073.67</v>
      </c>
      <c r="H31" s="1315">
        <v>9598.2099999999991</v>
      </c>
      <c r="I31" s="1315">
        <v>9705.4023200000011</v>
      </c>
      <c r="J31" s="1315">
        <v>11922</v>
      </c>
      <c r="K31" s="1315">
        <v>1209.24</v>
      </c>
      <c r="L31" s="1315">
        <v>1381.37</v>
      </c>
      <c r="M31" s="1315">
        <v>1388.9486400000001</v>
      </c>
      <c r="N31" s="1315">
        <v>1506.83276</v>
      </c>
      <c r="O31" s="1318">
        <v>2039.26</v>
      </c>
      <c r="P31" s="1318">
        <v>2936.88</v>
      </c>
      <c r="Q31" s="1318">
        <v>7835.39</v>
      </c>
      <c r="R31" s="1318">
        <v>9787.6957899999998</v>
      </c>
      <c r="S31" s="1315">
        <v>7312.2</v>
      </c>
      <c r="T31" s="1315">
        <v>1042.22</v>
      </c>
      <c r="U31" s="1315">
        <v>1062.57</v>
      </c>
      <c r="V31" s="1315">
        <v>13014.87588</v>
      </c>
      <c r="W31" s="1315">
        <v>14705.12033</v>
      </c>
      <c r="X31" s="1315">
        <v>14383.3</v>
      </c>
      <c r="Y31" s="1315">
        <v>13748.48</v>
      </c>
      <c r="Z31" s="1315">
        <v>13399.16</v>
      </c>
      <c r="AA31" s="1315">
        <v>12855.023650000001</v>
      </c>
      <c r="AB31" s="1320">
        <v>13951</v>
      </c>
      <c r="AC31" s="1315">
        <v>2532.7399999999998</v>
      </c>
      <c r="AD31" s="1315">
        <v>1985.53</v>
      </c>
      <c r="AE31" s="1315">
        <v>1799.07736</v>
      </c>
      <c r="AF31" s="1315">
        <v>1520.9023599</v>
      </c>
      <c r="AG31" s="1315">
        <v>1374.27</v>
      </c>
      <c r="AH31" s="1315">
        <v>1177.6300000000001</v>
      </c>
      <c r="AI31" s="1315">
        <v>1241.1500000000001</v>
      </c>
      <c r="AJ31" s="1315">
        <v>1411.1293559999999</v>
      </c>
      <c r="AK31" s="1315">
        <v>1089</v>
      </c>
      <c r="AL31" s="1315">
        <v>25548.47</v>
      </c>
      <c r="AM31" s="1315">
        <v>22719.78</v>
      </c>
      <c r="AN31" s="1315">
        <v>21979.964956200001</v>
      </c>
      <c r="AO31" s="1315">
        <v>22650.160646200002</v>
      </c>
      <c r="AP31" s="1315">
        <v>23727.46</v>
      </c>
      <c r="AQ31" s="1315">
        <v>25033.22</v>
      </c>
      <c r="AR31" s="1315">
        <v>34183.67</v>
      </c>
      <c r="AS31" s="1315">
        <v>36472.370000000003</v>
      </c>
      <c r="AT31" s="1315">
        <v>39453.589999999997</v>
      </c>
      <c r="AU31" s="1315">
        <v>1028.6300000000001</v>
      </c>
      <c r="AV31" s="1315">
        <v>1558.73</v>
      </c>
      <c r="AW31" s="1315">
        <v>1176.3610881</v>
      </c>
      <c r="AX31" s="1315">
        <v>1296.0099981000001</v>
      </c>
      <c r="AY31" s="1315">
        <v>2301.1999999999998</v>
      </c>
      <c r="AZ31" s="1315">
        <v>2571.5500000000002</v>
      </c>
      <c r="BA31" s="1315">
        <v>2267.02</v>
      </c>
      <c r="BB31" s="1315">
        <v>2078.9679593000001</v>
      </c>
      <c r="BC31" s="1315">
        <v>8356.9599999999991</v>
      </c>
      <c r="BD31" s="1315">
        <v>1323.7</v>
      </c>
      <c r="BE31" s="1315">
        <v>1463.86</v>
      </c>
      <c r="BF31" s="1315">
        <v>1054.32962</v>
      </c>
      <c r="BG31" s="1315">
        <v>783.78368</v>
      </c>
      <c r="BH31" s="1315">
        <v>900.86</v>
      </c>
      <c r="BI31" s="1315">
        <v>1445.19</v>
      </c>
      <c r="BJ31" s="1315">
        <v>3608.07</v>
      </c>
      <c r="BK31" s="1315">
        <v>4427.24</v>
      </c>
      <c r="BL31" s="1315">
        <v>4576.08</v>
      </c>
      <c r="BM31" s="1315">
        <v>1943.91</v>
      </c>
      <c r="BN31" s="1315">
        <v>1463.32</v>
      </c>
      <c r="BO31" s="1315">
        <v>1903.8163368999999</v>
      </c>
      <c r="BP31" s="1315">
        <v>6590.0310120000004</v>
      </c>
      <c r="BQ31" s="1315">
        <v>8893.3799999999992</v>
      </c>
      <c r="BR31" s="1315">
        <v>9824.44</v>
      </c>
      <c r="BS31" s="1315">
        <v>10785.54</v>
      </c>
      <c r="BT31" s="1315">
        <v>9246.1030076999996</v>
      </c>
      <c r="BU31" s="1315">
        <v>7995.91</v>
      </c>
      <c r="BV31" s="1315">
        <v>903.86</v>
      </c>
      <c r="BW31" s="1315">
        <v>1635.86</v>
      </c>
      <c r="BX31" s="1315">
        <v>2806.34996</v>
      </c>
      <c r="BY31" s="1315">
        <v>3283.9011399999999</v>
      </c>
      <c r="BZ31" s="1315">
        <v>4126.3599999999997</v>
      </c>
      <c r="CA31" s="1315">
        <v>3819.3</v>
      </c>
      <c r="CB31" s="1315">
        <v>3775.18</v>
      </c>
      <c r="CC31" s="1315">
        <v>3183.5461043999999</v>
      </c>
      <c r="CD31" s="1315">
        <v>2536.83</v>
      </c>
      <c r="CE31" s="1315">
        <v>312.38</v>
      </c>
      <c r="CF31" s="1315">
        <v>456.59</v>
      </c>
      <c r="CG31" s="1315">
        <v>1798.1166450000001</v>
      </c>
      <c r="CH31" s="1315">
        <v>2337.0769223000002</v>
      </c>
      <c r="CI31" s="1315">
        <v>4805.93</v>
      </c>
      <c r="CJ31" s="1315">
        <v>6083.31</v>
      </c>
      <c r="CK31" s="1315">
        <v>7179.1</v>
      </c>
      <c r="CL31" s="1315">
        <v>7929.8344904000005</v>
      </c>
      <c r="CM31" s="1315">
        <v>5710.07</v>
      </c>
      <c r="CN31" s="1315">
        <v>33873.769999999997</v>
      </c>
      <c r="CO31" s="1315">
        <v>40196.33</v>
      </c>
      <c r="CP31" s="1315">
        <v>39637.479258300002</v>
      </c>
      <c r="CQ31" s="1315">
        <v>35291.5771857</v>
      </c>
      <c r="CR31" s="1315">
        <v>34140.370000000003</v>
      </c>
      <c r="CS31" s="1315">
        <v>33329.74</v>
      </c>
      <c r="CT31" s="1315">
        <v>33012.51</v>
      </c>
      <c r="CU31" s="1315">
        <v>34014.877725700004</v>
      </c>
      <c r="CV31" s="1315">
        <v>34273.93</v>
      </c>
      <c r="CW31" s="1315">
        <v>20154.39</v>
      </c>
      <c r="CX31" s="1315">
        <v>21499</v>
      </c>
      <c r="CY31" s="1315">
        <v>21953.46399</v>
      </c>
      <c r="CZ31" s="1315">
        <v>21377.58699</v>
      </c>
      <c r="DA31" s="1315">
        <v>42206.22</v>
      </c>
      <c r="DB31" s="1315">
        <v>47561.96</v>
      </c>
      <c r="DC31" s="1315">
        <v>47761.52</v>
      </c>
      <c r="DD31" s="1315">
        <v>45719.15</v>
      </c>
      <c r="DE31" s="1315">
        <v>48722.09</v>
      </c>
      <c r="DF31" s="1315">
        <v>1378.7982999999999</v>
      </c>
      <c r="DG31" s="1315">
        <v>1296.0608</v>
      </c>
      <c r="DH31" s="1315">
        <v>1185.2747333</v>
      </c>
      <c r="DI31" s="1315">
        <v>1825.831156</v>
      </c>
      <c r="DJ31" s="1315">
        <v>2137.44</v>
      </c>
      <c r="DK31" s="1315">
        <v>2835.7955999999999</v>
      </c>
      <c r="DL31" s="1315">
        <v>4255.3490000000002</v>
      </c>
      <c r="DM31" s="1315">
        <v>2741.4497852</v>
      </c>
      <c r="DN31" s="1315">
        <v>1916.35</v>
      </c>
      <c r="DO31" s="1315">
        <v>3582.97</v>
      </c>
      <c r="DP31" s="1315">
        <v>3972.57</v>
      </c>
      <c r="DQ31" s="1315">
        <v>4407.2049399999996</v>
      </c>
      <c r="DR31" s="1315">
        <v>6181.3505800000003</v>
      </c>
      <c r="DS31" s="1315">
        <v>6538.67</v>
      </c>
      <c r="DT31" s="1315">
        <v>7511.24</v>
      </c>
      <c r="DU31" s="1315">
        <v>8387.25</v>
      </c>
      <c r="DV31" s="1315">
        <v>8444.7980349000009</v>
      </c>
      <c r="DW31" s="1315">
        <v>8354</v>
      </c>
      <c r="DX31" s="1315">
        <v>306729.93</v>
      </c>
      <c r="DY31" s="1315">
        <v>316639.37</v>
      </c>
      <c r="DZ31" s="1315">
        <v>321055.18</v>
      </c>
      <c r="EA31" s="1315">
        <v>258578.98</v>
      </c>
      <c r="EB31" s="1315">
        <v>274886.15000000002</v>
      </c>
      <c r="EC31" s="1315">
        <v>288400.08</v>
      </c>
      <c r="ED31" s="1315">
        <v>301382.40000000002</v>
      </c>
      <c r="EE31" s="1315">
        <v>345338.62060000002</v>
      </c>
      <c r="EF31" s="1320">
        <v>355202.31</v>
      </c>
      <c r="EG31" s="1315">
        <v>11795.66</v>
      </c>
      <c r="EH31" s="1315">
        <v>11877.8</v>
      </c>
      <c r="EI31" s="1315">
        <v>16785.32156</v>
      </c>
      <c r="EJ31" s="1315">
        <v>16227.456679999999</v>
      </c>
      <c r="EK31" s="1315">
        <v>15818.31</v>
      </c>
      <c r="EL31" s="1315">
        <v>19211.82</v>
      </c>
      <c r="EM31" s="1315">
        <v>21870.5</v>
      </c>
      <c r="EN31" s="1315">
        <v>22132.160210000002</v>
      </c>
      <c r="EO31" s="1320">
        <v>26039.79</v>
      </c>
      <c r="EP31" s="1315">
        <v>2060.4699999999998</v>
      </c>
      <c r="EQ31" s="1315">
        <v>4567.38</v>
      </c>
      <c r="ER31" s="1318">
        <v>7269.7410200000004</v>
      </c>
      <c r="ES31" s="1318">
        <v>7165.6691799999999</v>
      </c>
      <c r="ET31" s="1318">
        <v>7950.47</v>
      </c>
      <c r="EU31" s="1318">
        <v>9663.41</v>
      </c>
      <c r="EV31" s="1318">
        <v>11451.74</v>
      </c>
      <c r="EW31" s="1318">
        <v>12185.160469999999</v>
      </c>
      <c r="EX31" s="1320">
        <v>11853</v>
      </c>
      <c r="EY31" s="1315">
        <v>410.7</v>
      </c>
      <c r="EZ31" s="1315">
        <v>3303.88</v>
      </c>
      <c r="FA31" s="1315">
        <v>4626.0487400000002</v>
      </c>
      <c r="FB31" s="1315">
        <v>5045.8896000000004</v>
      </c>
      <c r="FC31" s="1315">
        <v>5434.42</v>
      </c>
      <c r="FD31" s="1315">
        <v>5164.51</v>
      </c>
      <c r="FE31" s="1315">
        <v>3814.73</v>
      </c>
      <c r="FF31" s="1315">
        <v>2661.82537</v>
      </c>
      <c r="FG31" s="1320">
        <v>1682.11</v>
      </c>
      <c r="FH31" s="1315">
        <v>1517.75</v>
      </c>
      <c r="FI31" s="1315">
        <v>3081.71</v>
      </c>
      <c r="FJ31" s="1315">
        <v>3171.7430199999999</v>
      </c>
      <c r="FK31" s="1315">
        <v>2950.0391199999999</v>
      </c>
      <c r="FL31" s="1315">
        <v>2844.57</v>
      </c>
      <c r="FM31" s="1315">
        <v>4185.59</v>
      </c>
      <c r="FN31" s="1315">
        <v>5253.16</v>
      </c>
      <c r="FO31" s="1315">
        <v>6013.3790900000004</v>
      </c>
      <c r="FP31" s="1320">
        <v>5881</v>
      </c>
      <c r="FQ31" s="1315">
        <v>1049.72</v>
      </c>
      <c r="FR31" s="1315">
        <v>1021.73</v>
      </c>
      <c r="FS31" s="1315">
        <v>981.47</v>
      </c>
      <c r="FT31" s="1315">
        <v>962.05</v>
      </c>
      <c r="FU31" s="1315">
        <v>894.43</v>
      </c>
      <c r="FV31" s="1315">
        <v>753.75</v>
      </c>
      <c r="FW31" s="1315">
        <v>669.19</v>
      </c>
      <c r="FX31" s="1315">
        <v>624.30007999999998</v>
      </c>
      <c r="FY31" s="1320">
        <v>740</v>
      </c>
      <c r="FZ31" s="1315">
        <v>28610.65</v>
      </c>
      <c r="GA31" s="1315">
        <v>27148.92</v>
      </c>
      <c r="GB31" s="1315">
        <v>44724.850639999997</v>
      </c>
      <c r="GC31" s="1315">
        <v>53847.492630000001</v>
      </c>
      <c r="GD31" s="1315">
        <v>58129.19</v>
      </c>
      <c r="GE31" s="1315">
        <v>59522.33</v>
      </c>
      <c r="GF31" s="1315">
        <v>58118.47</v>
      </c>
      <c r="GG31" s="1315">
        <v>56543.090070000006</v>
      </c>
      <c r="GH31" s="1320">
        <v>52677.26</v>
      </c>
      <c r="GI31" s="1315">
        <v>3264.11</v>
      </c>
      <c r="GJ31" s="1315">
        <v>3533.11</v>
      </c>
      <c r="GK31" s="1315">
        <v>4507.5479838000001</v>
      </c>
      <c r="GL31" s="1315">
        <v>4038.6155438000001</v>
      </c>
      <c r="GM31" s="1315">
        <v>4063.39</v>
      </c>
      <c r="GN31" s="1315">
        <v>6408.97</v>
      </c>
      <c r="GO31" s="1315">
        <v>6853.94</v>
      </c>
      <c r="GP31" s="1315">
        <v>6517.5309438000004</v>
      </c>
      <c r="GQ31" s="1320">
        <v>5259.65</v>
      </c>
      <c r="GR31" s="1315">
        <v>2594.2600000000002</v>
      </c>
      <c r="GS31" s="1315">
        <v>2258.94</v>
      </c>
      <c r="GT31" s="1315">
        <v>2245.3338199999998</v>
      </c>
      <c r="GU31" s="1315">
        <v>2248.2295600000002</v>
      </c>
      <c r="GV31" s="1315">
        <v>1956</v>
      </c>
      <c r="GW31" s="1315">
        <v>1718.58</v>
      </c>
      <c r="GX31" s="1315">
        <v>2338.83</v>
      </c>
      <c r="GY31" s="1315">
        <v>2593.0616599999998</v>
      </c>
      <c r="GZ31" s="1320">
        <v>3631.48</v>
      </c>
      <c r="HA31" s="1315">
        <v>9729.2099999999991</v>
      </c>
      <c r="HB31" s="1315">
        <v>10896.6</v>
      </c>
      <c r="HC31" s="1315">
        <v>11367.197700000001</v>
      </c>
      <c r="HD31" s="1315">
        <v>15017.57782</v>
      </c>
      <c r="HE31" s="1315">
        <v>17536.37</v>
      </c>
      <c r="HF31" s="1315">
        <v>19711.93</v>
      </c>
      <c r="HG31" s="1315">
        <v>19491.07</v>
      </c>
      <c r="HH31" s="1315">
        <v>19158.8549404</v>
      </c>
      <c r="HI31" s="1320">
        <v>26113.14</v>
      </c>
      <c r="HJ31" s="1315">
        <v>466589.96829999995</v>
      </c>
      <c r="HK31" s="1315">
        <v>489937.62079999992</v>
      </c>
      <c r="HL31" s="1315">
        <v>537301.42123159999</v>
      </c>
      <c r="HM31" s="1315">
        <v>493527.16952400003</v>
      </c>
      <c r="HN31" s="1315">
        <v>544543.35</v>
      </c>
      <c r="HO31" s="1315">
        <v>581693.37560000003</v>
      </c>
      <c r="HP31" s="1315">
        <v>618533.14899999974</v>
      </c>
      <c r="HQ31" s="1315">
        <v>661785.5716578</v>
      </c>
      <c r="HR31" s="1315">
        <v>685249.75000000012</v>
      </c>
    </row>
    <row r="32" spans="1:226" ht="17.45" customHeight="1" x14ac:dyDescent="0.2">
      <c r="A32" s="1316" t="s">
        <v>470</v>
      </c>
      <c r="B32" s="1315"/>
      <c r="C32" s="1315"/>
      <c r="D32" s="1315">
        <v>0</v>
      </c>
      <c r="E32" s="1315">
        <v>0</v>
      </c>
      <c r="F32" s="1315">
        <v>0</v>
      </c>
      <c r="G32" s="1315">
        <v>0</v>
      </c>
      <c r="H32" s="1315">
        <v>0</v>
      </c>
      <c r="I32" s="1315">
        <v>0</v>
      </c>
      <c r="J32" s="1315"/>
      <c r="K32" s="1315"/>
      <c r="L32" s="1315"/>
      <c r="M32" s="1315">
        <v>0</v>
      </c>
      <c r="N32" s="1315">
        <v>0</v>
      </c>
      <c r="O32" s="1318">
        <v>0</v>
      </c>
      <c r="P32" s="1318">
        <v>0</v>
      </c>
      <c r="Q32" s="1318">
        <v>0</v>
      </c>
      <c r="R32" s="1318">
        <v>0</v>
      </c>
      <c r="S32" s="1315">
        <v>0</v>
      </c>
      <c r="T32" s="1315"/>
      <c r="U32" s="1315"/>
      <c r="V32" s="1315">
        <v>0</v>
      </c>
      <c r="W32" s="1315">
        <v>0</v>
      </c>
      <c r="X32" s="1315">
        <v>0</v>
      </c>
      <c r="Y32" s="1315">
        <v>0</v>
      </c>
      <c r="Z32" s="1315">
        <v>0</v>
      </c>
      <c r="AA32" s="1315">
        <v>0</v>
      </c>
      <c r="AB32" s="1320">
        <v>0</v>
      </c>
      <c r="AC32" s="1315"/>
      <c r="AD32" s="1315"/>
      <c r="AE32" s="1315">
        <v>0</v>
      </c>
      <c r="AF32" s="1315">
        <v>0</v>
      </c>
      <c r="AG32" s="1315">
        <v>0</v>
      </c>
      <c r="AH32" s="1315">
        <v>0</v>
      </c>
      <c r="AI32" s="1315">
        <v>0</v>
      </c>
      <c r="AJ32" s="1315">
        <v>0</v>
      </c>
      <c r="AK32" s="1315">
        <v>0</v>
      </c>
      <c r="AL32" s="1315"/>
      <c r="AM32" s="1315"/>
      <c r="AN32" s="1315">
        <v>0</v>
      </c>
      <c r="AO32" s="1315">
        <v>0</v>
      </c>
      <c r="AP32" s="1315">
        <v>0</v>
      </c>
      <c r="AQ32" s="1315">
        <v>0</v>
      </c>
      <c r="AR32" s="1315">
        <v>0</v>
      </c>
      <c r="AS32" s="1315">
        <v>0</v>
      </c>
      <c r="AT32" s="1315">
        <v>0</v>
      </c>
      <c r="AU32" s="1315"/>
      <c r="AV32" s="1315"/>
      <c r="AW32" s="1315">
        <v>0</v>
      </c>
      <c r="AX32" s="1315">
        <v>0</v>
      </c>
      <c r="AY32" s="1315">
        <v>0</v>
      </c>
      <c r="AZ32" s="1315">
        <v>0</v>
      </c>
      <c r="BA32" s="1315">
        <v>0</v>
      </c>
      <c r="BB32" s="1315">
        <v>0</v>
      </c>
      <c r="BC32" s="1315">
        <v>0</v>
      </c>
      <c r="BD32" s="1315"/>
      <c r="BE32" s="1315"/>
      <c r="BF32" s="1315">
        <v>0</v>
      </c>
      <c r="BG32" s="1315">
        <v>0</v>
      </c>
      <c r="BH32" s="1315"/>
      <c r="BI32" s="1315"/>
      <c r="BJ32" s="1315"/>
      <c r="BK32" s="1315">
        <v>0</v>
      </c>
      <c r="BL32" s="1315"/>
      <c r="BM32" s="1315"/>
      <c r="BN32" s="1315"/>
      <c r="BO32" s="1315">
        <v>0</v>
      </c>
      <c r="BP32" s="1315">
        <v>0</v>
      </c>
      <c r="BQ32" s="1315">
        <v>0</v>
      </c>
      <c r="BR32" s="1315"/>
      <c r="BS32" s="1315">
        <v>0</v>
      </c>
      <c r="BT32" s="1315">
        <v>0</v>
      </c>
      <c r="BU32" s="1315">
        <v>0</v>
      </c>
      <c r="BV32" s="1315"/>
      <c r="BW32" s="1315"/>
      <c r="BX32" s="1315">
        <v>0</v>
      </c>
      <c r="BY32" s="1315">
        <v>644.57829000000004</v>
      </c>
      <c r="BZ32" s="1315">
        <v>665.4</v>
      </c>
      <c r="CA32" s="1315">
        <v>960.72</v>
      </c>
      <c r="CB32" s="1315">
        <v>896.27</v>
      </c>
      <c r="CC32" s="1315">
        <v>239.72172</v>
      </c>
      <c r="CD32" s="1315">
        <v>0</v>
      </c>
      <c r="CE32" s="1315"/>
      <c r="CF32" s="1315"/>
      <c r="CG32" s="1315">
        <v>0</v>
      </c>
      <c r="CH32" s="1315">
        <v>0</v>
      </c>
      <c r="CI32" s="1315">
        <v>0</v>
      </c>
      <c r="CJ32" s="1315">
        <v>0</v>
      </c>
      <c r="CK32" s="1315">
        <v>0</v>
      </c>
      <c r="CL32" s="1315">
        <v>0</v>
      </c>
      <c r="CM32" s="1315">
        <v>0</v>
      </c>
      <c r="CN32" s="1315"/>
      <c r="CO32" s="1315"/>
      <c r="CP32" s="1315">
        <v>0</v>
      </c>
      <c r="CQ32" s="1315">
        <v>0</v>
      </c>
      <c r="CR32" s="1315"/>
      <c r="CS32" s="1315"/>
      <c r="CT32" s="1315">
        <v>0</v>
      </c>
      <c r="CU32" s="1315">
        <v>0</v>
      </c>
      <c r="CV32" s="1315">
        <v>0</v>
      </c>
      <c r="CW32" s="1315">
        <v>152.94999999999999</v>
      </c>
      <c r="CX32" s="1315">
        <v>13.38</v>
      </c>
      <c r="CY32" s="1315">
        <v>7.02</v>
      </c>
      <c r="CZ32" s="1315">
        <v>4.6900000000000004</v>
      </c>
      <c r="DA32" s="1315">
        <v>4.63</v>
      </c>
      <c r="DB32" s="1315">
        <v>4.46</v>
      </c>
      <c r="DC32" s="1315"/>
      <c r="DD32" s="1315"/>
      <c r="DE32" s="1315"/>
      <c r="DF32" s="1315"/>
      <c r="DG32" s="1315"/>
      <c r="DH32" s="1315">
        <v>0</v>
      </c>
      <c r="DI32" s="1315">
        <v>0</v>
      </c>
      <c r="DJ32" s="1315">
        <v>0</v>
      </c>
      <c r="DK32" s="1315">
        <v>0</v>
      </c>
      <c r="DL32" s="1315">
        <v>0</v>
      </c>
      <c r="DM32" s="1315">
        <v>0</v>
      </c>
      <c r="DN32" s="1315">
        <v>0</v>
      </c>
      <c r="DO32" s="1315"/>
      <c r="DP32" s="1315"/>
      <c r="DQ32" s="1315">
        <v>0</v>
      </c>
      <c r="DR32" s="1315">
        <v>0</v>
      </c>
      <c r="DS32" s="1315"/>
      <c r="DT32" s="1315"/>
      <c r="DU32" s="1315"/>
      <c r="DV32" s="1315"/>
      <c r="DW32" s="1315"/>
      <c r="DX32" s="1315"/>
      <c r="DY32" s="1315"/>
      <c r="DZ32" s="1315"/>
      <c r="EA32" s="1315"/>
      <c r="EB32" s="1315">
        <v>0</v>
      </c>
      <c r="EC32" s="1315">
        <v>0</v>
      </c>
      <c r="ED32" s="1315">
        <v>0</v>
      </c>
      <c r="EE32" s="1315">
        <v>0</v>
      </c>
      <c r="EF32" s="1315">
        <v>0</v>
      </c>
      <c r="EG32" s="1315"/>
      <c r="EH32" s="1315"/>
      <c r="EI32" s="1315">
        <v>0</v>
      </c>
      <c r="EJ32" s="1315">
        <v>0</v>
      </c>
      <c r="EK32" s="1315">
        <v>0</v>
      </c>
      <c r="EL32" s="1315">
        <v>0</v>
      </c>
      <c r="EM32" s="1315">
        <v>0</v>
      </c>
      <c r="EN32" s="1315">
        <v>0</v>
      </c>
      <c r="EO32" s="1320">
        <v>0</v>
      </c>
      <c r="EP32" s="1315"/>
      <c r="EQ32" s="1315"/>
      <c r="ER32" s="1318">
        <v>0</v>
      </c>
      <c r="ES32" s="1318">
        <v>0</v>
      </c>
      <c r="ET32" s="1318">
        <v>0</v>
      </c>
      <c r="EU32" s="1318">
        <v>0</v>
      </c>
      <c r="EV32" s="1318">
        <v>0</v>
      </c>
      <c r="EW32" s="1318">
        <v>0</v>
      </c>
      <c r="EX32" s="1320">
        <v>0</v>
      </c>
      <c r="EY32" s="1315">
        <v>7492.26</v>
      </c>
      <c r="EZ32" s="1315">
        <v>6901.99</v>
      </c>
      <c r="FA32" s="1315">
        <v>6150.6375900000003</v>
      </c>
      <c r="FB32" s="1315">
        <v>5243.9692400000004</v>
      </c>
      <c r="FC32" s="1315">
        <v>3679.21</v>
      </c>
      <c r="FD32" s="1315">
        <v>2406.36</v>
      </c>
      <c r="FE32" s="1315">
        <v>2941.39</v>
      </c>
      <c r="FF32" s="1315">
        <v>1980.2896000000001</v>
      </c>
      <c r="FG32" s="1320">
        <v>1875.78</v>
      </c>
      <c r="FH32" s="1315"/>
      <c r="FI32" s="1315"/>
      <c r="FJ32" s="1315">
        <v>0</v>
      </c>
      <c r="FK32" s="1315">
        <v>0</v>
      </c>
      <c r="FL32" s="1315"/>
      <c r="FM32" s="1315"/>
      <c r="FN32" s="1315">
        <v>0</v>
      </c>
      <c r="FO32" s="1315">
        <v>0</v>
      </c>
      <c r="FP32" s="1320">
        <v>0</v>
      </c>
      <c r="FQ32" s="1315"/>
      <c r="FR32" s="1315"/>
      <c r="FS32" s="1315"/>
      <c r="FT32" s="1315"/>
      <c r="FU32" s="1315"/>
      <c r="FV32" s="1315">
        <v>0</v>
      </c>
      <c r="FW32" s="1315">
        <v>0</v>
      </c>
      <c r="FX32" s="1315">
        <v>0</v>
      </c>
      <c r="FY32" s="1320">
        <v>0</v>
      </c>
      <c r="FZ32" s="1315"/>
      <c r="GA32" s="1315"/>
      <c r="GB32" s="1315">
        <v>0</v>
      </c>
      <c r="GC32" s="1315">
        <v>0</v>
      </c>
      <c r="GD32" s="1315">
        <v>0</v>
      </c>
      <c r="GE32" s="1315">
        <v>0</v>
      </c>
      <c r="GF32" s="1315">
        <v>0</v>
      </c>
      <c r="GG32" s="1315">
        <v>0</v>
      </c>
      <c r="GH32" s="1320">
        <v>0</v>
      </c>
      <c r="GI32" s="1315"/>
      <c r="GJ32" s="1315"/>
      <c r="GK32" s="1315">
        <v>0</v>
      </c>
      <c r="GL32" s="1315">
        <v>0</v>
      </c>
      <c r="GM32" s="1315">
        <v>0</v>
      </c>
      <c r="GN32" s="1315">
        <v>0</v>
      </c>
      <c r="GO32" s="1315">
        <v>0</v>
      </c>
      <c r="GP32" s="1315">
        <v>0</v>
      </c>
      <c r="GQ32" s="1320">
        <v>0</v>
      </c>
      <c r="GR32" s="1315"/>
      <c r="GS32" s="1315"/>
      <c r="GT32" s="1315">
        <v>0</v>
      </c>
      <c r="GU32" s="1315">
        <v>0</v>
      </c>
      <c r="GV32" s="1315">
        <v>0</v>
      </c>
      <c r="GW32" s="1315">
        <v>0</v>
      </c>
      <c r="GX32" s="1315">
        <v>0</v>
      </c>
      <c r="GY32" s="1315">
        <v>0</v>
      </c>
      <c r="GZ32" s="1320">
        <v>0</v>
      </c>
      <c r="HA32" s="1315"/>
      <c r="HB32" s="1315"/>
      <c r="HC32" s="1315">
        <v>0</v>
      </c>
      <c r="HD32" s="1315">
        <v>0</v>
      </c>
      <c r="HE32" s="1315">
        <v>0</v>
      </c>
      <c r="HF32" s="1315">
        <v>0</v>
      </c>
      <c r="HG32" s="1315">
        <v>0</v>
      </c>
      <c r="HH32" s="1315">
        <v>0</v>
      </c>
      <c r="HI32" s="1320">
        <v>0</v>
      </c>
      <c r="HJ32" s="1315">
        <v>7645.21</v>
      </c>
      <c r="HK32" s="1315">
        <v>6915.37</v>
      </c>
      <c r="HL32" s="1315">
        <v>6157.6575900000007</v>
      </c>
      <c r="HM32" s="1315">
        <v>5893.2375300000003</v>
      </c>
      <c r="HN32" s="1315">
        <v>4349.24</v>
      </c>
      <c r="HO32" s="1315">
        <v>3371.54</v>
      </c>
      <c r="HP32" s="1315">
        <v>3837.66</v>
      </c>
      <c r="HQ32" s="1315">
        <v>2220.0113200000001</v>
      </c>
      <c r="HR32" s="1315">
        <v>1875.78</v>
      </c>
    </row>
    <row r="33" spans="1:226" ht="17.45" customHeight="1" x14ac:dyDescent="0.2">
      <c r="A33" s="1316" t="s">
        <v>471</v>
      </c>
      <c r="B33" s="1315"/>
      <c r="C33" s="1315"/>
      <c r="D33" s="1315"/>
      <c r="E33" s="1315"/>
      <c r="F33" s="1315"/>
      <c r="G33" s="1315"/>
      <c r="H33" s="1315"/>
      <c r="I33" s="1315"/>
      <c r="J33" s="1315"/>
      <c r="K33" s="1315"/>
      <c r="L33" s="1315"/>
      <c r="M33" s="1315"/>
      <c r="N33" s="1315"/>
      <c r="O33" s="1318"/>
      <c r="P33" s="1318"/>
      <c r="Q33" s="1318"/>
      <c r="R33" s="1318"/>
      <c r="S33" s="1315"/>
      <c r="T33" s="1315"/>
      <c r="U33" s="1315"/>
      <c r="V33" s="1315"/>
      <c r="W33" s="1315"/>
      <c r="X33" s="1315"/>
      <c r="Y33" s="1315"/>
      <c r="Z33" s="1315"/>
      <c r="AA33" s="1315"/>
      <c r="AB33" s="1320"/>
      <c r="AC33" s="1315"/>
      <c r="AD33" s="1315"/>
      <c r="AE33" s="1315"/>
      <c r="AF33" s="1315"/>
      <c r="AG33" s="1315"/>
      <c r="AH33" s="1315"/>
      <c r="AI33" s="1315"/>
      <c r="AJ33" s="1315"/>
      <c r="AK33" s="1315"/>
      <c r="AL33" s="1315"/>
      <c r="AM33" s="1315"/>
      <c r="AN33" s="1315"/>
      <c r="AO33" s="1315"/>
      <c r="AP33" s="1315"/>
      <c r="AQ33" s="1315"/>
      <c r="AR33" s="1315"/>
      <c r="AS33" s="1315"/>
      <c r="AT33" s="1315"/>
      <c r="AU33" s="1315"/>
      <c r="AV33" s="1315"/>
      <c r="AW33" s="1315"/>
      <c r="AX33" s="1315"/>
      <c r="AY33" s="1315"/>
      <c r="AZ33" s="1315"/>
      <c r="BA33" s="1315"/>
      <c r="BB33" s="1315"/>
      <c r="BC33" s="1315"/>
      <c r="BD33" s="1315"/>
      <c r="BE33" s="1315"/>
      <c r="BF33" s="1315"/>
      <c r="BG33" s="1315"/>
      <c r="BH33" s="1315"/>
      <c r="BI33" s="1315"/>
      <c r="BJ33" s="1315"/>
      <c r="BK33" s="1315"/>
      <c r="BL33" s="1315"/>
      <c r="BM33" s="1315"/>
      <c r="BN33" s="1315"/>
      <c r="BO33" s="1315"/>
      <c r="BP33" s="1315"/>
      <c r="BQ33" s="1315"/>
      <c r="BR33" s="1315"/>
      <c r="BS33" s="1315"/>
      <c r="BT33" s="1315"/>
      <c r="BU33" s="1315"/>
      <c r="BV33" s="1315"/>
      <c r="BW33" s="1315"/>
      <c r="BX33" s="1315"/>
      <c r="BY33" s="1315"/>
      <c r="BZ33" s="1315"/>
      <c r="CA33" s="1315"/>
      <c r="CB33" s="1315"/>
      <c r="CC33" s="1315"/>
      <c r="CD33" s="1315"/>
      <c r="CE33" s="1315"/>
      <c r="CF33" s="1315"/>
      <c r="CG33" s="1315"/>
      <c r="CH33" s="1315"/>
      <c r="CI33" s="1315"/>
      <c r="CJ33" s="1315"/>
      <c r="CK33" s="1315"/>
      <c r="CL33" s="1315"/>
      <c r="CM33" s="1315"/>
      <c r="CN33" s="1315"/>
      <c r="CO33" s="1315"/>
      <c r="CP33" s="1315"/>
      <c r="CQ33" s="1315"/>
      <c r="CR33" s="1315"/>
      <c r="CS33" s="1315"/>
      <c r="CT33" s="1315"/>
      <c r="CU33" s="1315"/>
      <c r="CV33" s="1315"/>
      <c r="CW33" s="1315"/>
      <c r="CX33" s="1315"/>
      <c r="CY33" s="1315"/>
      <c r="CZ33" s="1315"/>
      <c r="DA33" s="1315"/>
      <c r="DB33" s="1315"/>
      <c r="DC33" s="1315"/>
      <c r="DD33" s="1315"/>
      <c r="DE33" s="1315"/>
      <c r="DF33" s="1315"/>
      <c r="DG33" s="1315"/>
      <c r="DH33" s="1315"/>
      <c r="DI33" s="1315"/>
      <c r="DJ33" s="1315"/>
      <c r="DK33" s="1315"/>
      <c r="DL33" s="1315"/>
      <c r="DM33" s="1315"/>
      <c r="DN33" s="1315"/>
      <c r="DO33" s="1315"/>
      <c r="DP33" s="1315"/>
      <c r="DQ33" s="1315"/>
      <c r="DR33" s="1315"/>
      <c r="DS33" s="1315"/>
      <c r="DT33" s="1315"/>
      <c r="DU33" s="1315"/>
      <c r="DV33" s="1315"/>
      <c r="DW33" s="1315"/>
      <c r="DX33" s="1315"/>
      <c r="DY33" s="1315"/>
      <c r="DZ33" s="1315"/>
      <c r="EA33" s="1315"/>
      <c r="EB33" s="1315"/>
      <c r="EC33" s="1315"/>
      <c r="ED33" s="1315"/>
      <c r="EE33" s="1315"/>
      <c r="EF33" s="1315"/>
      <c r="EG33" s="1315"/>
      <c r="EH33" s="1315"/>
      <c r="EI33" s="1315"/>
      <c r="EJ33" s="1315"/>
      <c r="EK33" s="1315"/>
      <c r="EL33" s="1315"/>
      <c r="EM33" s="1315"/>
      <c r="EN33" s="1315"/>
      <c r="EO33" s="1315"/>
      <c r="EP33" s="1315"/>
      <c r="EQ33" s="1315"/>
      <c r="ER33" s="1318"/>
      <c r="ES33" s="1318"/>
      <c r="ET33" s="1318"/>
      <c r="EU33" s="1318"/>
      <c r="EV33" s="1318"/>
      <c r="EW33" s="1318"/>
      <c r="EX33" s="1320"/>
      <c r="EY33" s="1315"/>
      <c r="EZ33" s="1315"/>
      <c r="FA33" s="1315"/>
      <c r="FB33" s="1315"/>
      <c r="FC33" s="1315"/>
      <c r="FD33" s="1315"/>
      <c r="FE33" s="1315"/>
      <c r="FF33" s="1315"/>
      <c r="FG33" s="1315"/>
      <c r="FH33" s="1315"/>
      <c r="FI33" s="1315"/>
      <c r="FJ33" s="1315"/>
      <c r="FK33" s="1315"/>
      <c r="FL33" s="1315"/>
      <c r="FM33" s="1315"/>
      <c r="FN33" s="1315"/>
      <c r="FO33" s="1315"/>
      <c r="FP33" s="1315"/>
      <c r="FQ33" s="1315"/>
      <c r="FR33" s="1315"/>
      <c r="FS33" s="1315"/>
      <c r="FT33" s="1315"/>
      <c r="FU33" s="1315"/>
      <c r="FV33" s="1315"/>
      <c r="FW33" s="1315"/>
      <c r="FX33" s="1315"/>
      <c r="FY33" s="1315"/>
      <c r="FZ33" s="1315"/>
      <c r="GA33" s="1315"/>
      <c r="GB33" s="1315"/>
      <c r="GC33" s="1315"/>
      <c r="GD33" s="1315"/>
      <c r="GE33" s="1315"/>
      <c r="GF33" s="1315"/>
      <c r="GG33" s="1315"/>
      <c r="GH33" s="1315"/>
      <c r="GI33" s="1315"/>
      <c r="GJ33" s="1315"/>
      <c r="GK33" s="1315"/>
      <c r="GL33" s="1315"/>
      <c r="GM33" s="1315"/>
      <c r="GN33" s="1315"/>
      <c r="GO33" s="1315"/>
      <c r="GP33" s="1315"/>
      <c r="GQ33" s="1315"/>
      <c r="GR33" s="1315"/>
      <c r="GS33" s="1315"/>
      <c r="GT33" s="1315"/>
      <c r="GU33" s="1315"/>
      <c r="GV33" s="1315"/>
      <c r="GW33" s="1315"/>
      <c r="GX33" s="1315"/>
      <c r="GY33" s="1315"/>
      <c r="GZ33" s="1315"/>
      <c r="HA33" s="1315"/>
      <c r="HB33" s="1315"/>
      <c r="HC33" s="1315"/>
      <c r="HD33" s="1315"/>
      <c r="HE33" s="1315"/>
      <c r="HF33" s="1315"/>
      <c r="HG33" s="1315"/>
      <c r="HH33" s="1315"/>
      <c r="HI33" s="1315"/>
      <c r="HJ33" s="1315">
        <v>0</v>
      </c>
      <c r="HK33" s="1315">
        <v>0</v>
      </c>
      <c r="HL33" s="1315">
        <v>0</v>
      </c>
      <c r="HM33" s="1315">
        <v>0</v>
      </c>
      <c r="HN33" s="1315">
        <v>0</v>
      </c>
      <c r="HO33" s="1315">
        <v>0</v>
      </c>
      <c r="HP33" s="1315">
        <v>0</v>
      </c>
      <c r="HQ33" s="1315">
        <v>0</v>
      </c>
      <c r="HR33" s="1315">
        <v>0</v>
      </c>
    </row>
    <row r="34" spans="1:226" ht="17.45" customHeight="1" x14ac:dyDescent="0.2">
      <c r="A34" s="1321" t="s">
        <v>472</v>
      </c>
      <c r="B34" s="1315">
        <v>50768.25</v>
      </c>
      <c r="C34" s="1315">
        <v>43118.93</v>
      </c>
      <c r="D34" s="1315">
        <v>48107.13</v>
      </c>
      <c r="E34" s="1315">
        <v>49905.48</v>
      </c>
      <c r="F34" s="1315">
        <v>60856.12</v>
      </c>
      <c r="G34" s="1315">
        <v>64405.96</v>
      </c>
      <c r="H34" s="1315">
        <v>44093.16</v>
      </c>
      <c r="I34" s="1315">
        <v>25541.56</v>
      </c>
      <c r="J34" s="1315">
        <v>70494</v>
      </c>
      <c r="K34" s="1315">
        <v>3921.94</v>
      </c>
      <c r="L34" s="1315">
        <v>4066.72</v>
      </c>
      <c r="M34" s="1315">
        <v>5639.4520000000002</v>
      </c>
      <c r="N34" s="1315">
        <v>3330.73045</v>
      </c>
      <c r="O34" s="1318">
        <v>4717.0600000000004</v>
      </c>
      <c r="P34" s="1318">
        <v>6018.22</v>
      </c>
      <c r="Q34" s="1318">
        <v>5215.6400000000003</v>
      </c>
      <c r="R34" s="1318">
        <v>3847.51575</v>
      </c>
      <c r="S34" s="1315">
        <v>2923.35</v>
      </c>
      <c r="T34" s="1315">
        <v>9263.24</v>
      </c>
      <c r="U34" s="1315">
        <v>12369.32</v>
      </c>
      <c r="V34" s="1315">
        <v>10747.262479999999</v>
      </c>
      <c r="W34" s="1315">
        <v>16182.49303</v>
      </c>
      <c r="X34" s="1315">
        <v>16378.37</v>
      </c>
      <c r="Y34" s="1315">
        <v>13654.79</v>
      </c>
      <c r="Z34" s="1315">
        <v>8106.12</v>
      </c>
      <c r="AA34" s="1315">
        <v>9624.8821900000003</v>
      </c>
      <c r="AB34" s="1320">
        <v>17299</v>
      </c>
      <c r="AC34" s="1315">
        <v>12723.56</v>
      </c>
      <c r="AD34" s="1315">
        <v>11021.29</v>
      </c>
      <c r="AE34" s="1315">
        <v>8028.1279199999999</v>
      </c>
      <c r="AF34" s="1315">
        <v>8666.8932999999997</v>
      </c>
      <c r="AG34" s="1315">
        <v>10586.19</v>
      </c>
      <c r="AH34" s="1315">
        <v>9692.11</v>
      </c>
      <c r="AI34" s="1315">
        <v>6977.96</v>
      </c>
      <c r="AJ34" s="1315">
        <v>7363.2856899999997</v>
      </c>
      <c r="AK34" s="1315">
        <v>6613</v>
      </c>
      <c r="AL34" s="1315">
        <v>73206.350000000006</v>
      </c>
      <c r="AM34" s="1315">
        <v>45233.599999999999</v>
      </c>
      <c r="AN34" s="1315">
        <v>33971.826000000001</v>
      </c>
      <c r="AO34" s="1315">
        <v>61453.453139999998</v>
      </c>
      <c r="AP34" s="1315">
        <v>50196.95</v>
      </c>
      <c r="AQ34" s="1315">
        <v>74172.03</v>
      </c>
      <c r="AR34" s="1315">
        <v>28291.56</v>
      </c>
      <c r="AS34" s="1315">
        <v>39450.879999999997</v>
      </c>
      <c r="AT34" s="1315">
        <v>30140.83</v>
      </c>
      <c r="AU34" s="1315">
        <v>6920.82</v>
      </c>
      <c r="AV34" s="1315">
        <v>6708.94</v>
      </c>
      <c r="AW34" s="1315">
        <v>8675.0367499999993</v>
      </c>
      <c r="AX34" s="1315">
        <v>11367.245440000001</v>
      </c>
      <c r="AY34" s="1315">
        <v>11106.74</v>
      </c>
      <c r="AZ34" s="1315">
        <v>12107.95</v>
      </c>
      <c r="BA34" s="1315">
        <v>22559.040000000001</v>
      </c>
      <c r="BB34" s="1315">
        <v>9286.9599699999999</v>
      </c>
      <c r="BC34" s="1315">
        <v>18534.32</v>
      </c>
      <c r="BD34" s="1315">
        <v>4912.75</v>
      </c>
      <c r="BE34" s="1315">
        <v>1440.49</v>
      </c>
      <c r="BF34" s="1315">
        <v>-657.58444999999995</v>
      </c>
      <c r="BG34" s="1315">
        <v>12191.936250000001</v>
      </c>
      <c r="BH34" s="1315">
        <v>21059.360000000001</v>
      </c>
      <c r="BI34" s="1315">
        <v>26811.99</v>
      </c>
      <c r="BJ34" s="1315">
        <v>16816.099999999999</v>
      </c>
      <c r="BK34" s="1315">
        <v>27156.42</v>
      </c>
      <c r="BL34" s="1315">
        <v>34026.6</v>
      </c>
      <c r="BM34" s="1315">
        <v>2007.86</v>
      </c>
      <c r="BN34" s="1315">
        <v>2635.3</v>
      </c>
      <c r="BO34" s="1315">
        <v>4834.3866766000001</v>
      </c>
      <c r="BP34" s="1315">
        <v>10155.6718826</v>
      </c>
      <c r="BQ34" s="1315">
        <v>9461.25</v>
      </c>
      <c r="BR34" s="1315">
        <v>9739.59</v>
      </c>
      <c r="BS34" s="1315">
        <v>9045.92</v>
      </c>
      <c r="BT34" s="1315">
        <v>9509.5483886000002</v>
      </c>
      <c r="BU34" s="1315">
        <v>10337.81</v>
      </c>
      <c r="BV34" s="1315">
        <v>15993.73</v>
      </c>
      <c r="BW34" s="1315">
        <v>16957.59</v>
      </c>
      <c r="BX34" s="1315">
        <v>20293.28441</v>
      </c>
      <c r="BY34" s="1315">
        <v>28571.08815</v>
      </c>
      <c r="BZ34" s="1315">
        <v>20992.44</v>
      </c>
      <c r="CA34" s="1315">
        <v>30951.15</v>
      </c>
      <c r="CB34" s="1315">
        <v>25504.12</v>
      </c>
      <c r="CC34" s="1315">
        <v>28977.597459999997</v>
      </c>
      <c r="CD34" s="1315">
        <v>26127.21</v>
      </c>
      <c r="CE34" s="1315">
        <v>2132.65</v>
      </c>
      <c r="CF34" s="1315">
        <v>2155.85</v>
      </c>
      <c r="CG34" s="1315">
        <v>3510.7806580000001</v>
      </c>
      <c r="CH34" s="1315">
        <v>4689.9943446999996</v>
      </c>
      <c r="CI34" s="1315">
        <v>10811.2</v>
      </c>
      <c r="CJ34" s="1315">
        <v>11519.45</v>
      </c>
      <c r="CK34" s="1315">
        <v>6794.91</v>
      </c>
      <c r="CL34" s="1315">
        <v>10934.21162</v>
      </c>
      <c r="CM34" s="1315">
        <v>13703.39</v>
      </c>
      <c r="CN34" s="1315">
        <v>44491.01</v>
      </c>
      <c r="CO34" s="1315">
        <v>57237.08</v>
      </c>
      <c r="CP34" s="1315">
        <v>64660.30618</v>
      </c>
      <c r="CQ34" s="1315">
        <v>79649.700429999997</v>
      </c>
      <c r="CR34" s="1315">
        <v>110847.46</v>
      </c>
      <c r="CS34" s="1315">
        <v>123981.86</v>
      </c>
      <c r="CT34" s="1315">
        <v>67986.820000000007</v>
      </c>
      <c r="CU34" s="1315">
        <v>103555.94125</v>
      </c>
      <c r="CV34" s="1315">
        <v>108655.49</v>
      </c>
      <c r="CW34" s="1315">
        <v>19343.84</v>
      </c>
      <c r="CX34" s="1315">
        <v>25548</v>
      </c>
      <c r="CY34" s="1315">
        <v>20020.61909</v>
      </c>
      <c r="CZ34" s="1315">
        <v>21369.583320000002</v>
      </c>
      <c r="DA34" s="1315">
        <v>20374.349999999999</v>
      </c>
      <c r="DB34" s="1315">
        <v>66101.84</v>
      </c>
      <c r="DC34" s="1315">
        <v>81055.75</v>
      </c>
      <c r="DD34" s="1315">
        <v>55740.41</v>
      </c>
      <c r="DE34" s="1315">
        <v>66994.7</v>
      </c>
      <c r="DF34" s="1315">
        <v>38002.402399999999</v>
      </c>
      <c r="DG34" s="1315">
        <v>5870.2965000000004</v>
      </c>
      <c r="DH34" s="1315">
        <v>9234.6885070000008</v>
      </c>
      <c r="DI34" s="1315">
        <v>10053.702163600001</v>
      </c>
      <c r="DJ34" s="1315">
        <v>10104.7382</v>
      </c>
      <c r="DK34" s="1315">
        <v>13621.789000000001</v>
      </c>
      <c r="DL34" s="1315">
        <v>14249.1001</v>
      </c>
      <c r="DM34" s="1315">
        <v>19648.267829500001</v>
      </c>
      <c r="DN34" s="1315">
        <v>25597.01</v>
      </c>
      <c r="DO34" s="1315">
        <v>15989.08</v>
      </c>
      <c r="DP34" s="1315">
        <v>20254.64</v>
      </c>
      <c r="DQ34" s="1315">
        <v>22163.63076</v>
      </c>
      <c r="DR34" s="1315">
        <v>32401.95031</v>
      </c>
      <c r="DS34" s="1315">
        <v>43473.02</v>
      </c>
      <c r="DT34" s="1315">
        <v>46200.31</v>
      </c>
      <c r="DU34" s="1315">
        <v>36059.230000000003</v>
      </c>
      <c r="DV34" s="1315">
        <v>48698.81</v>
      </c>
      <c r="DW34" s="1315">
        <v>57945</v>
      </c>
      <c r="DX34" s="1315">
        <v>8100300.4000000004</v>
      </c>
      <c r="DY34" s="1315">
        <v>6437549.0899999999</v>
      </c>
      <c r="DZ34" s="1315">
        <v>4291069.4800000004</v>
      </c>
      <c r="EA34" s="1315">
        <v>3272887.32</v>
      </c>
      <c r="EB34" s="1315">
        <v>2268053.0499999998</v>
      </c>
      <c r="EC34" s="1315">
        <v>4217812.58</v>
      </c>
      <c r="ED34" s="1315">
        <v>2858123.24</v>
      </c>
      <c r="EE34" s="1315">
        <v>3029325.4486400001</v>
      </c>
      <c r="EF34" s="1315">
        <v>3743214.07</v>
      </c>
      <c r="EG34" s="1315">
        <v>30819.59</v>
      </c>
      <c r="EH34" s="1315">
        <v>22113.16</v>
      </c>
      <c r="EI34" s="1315">
        <v>33263.003080000002</v>
      </c>
      <c r="EJ34" s="1315">
        <v>34644.899279999998</v>
      </c>
      <c r="EK34" s="1315">
        <v>44050.18</v>
      </c>
      <c r="EL34" s="1315">
        <v>50268.89</v>
      </c>
      <c r="EM34" s="1315">
        <v>40598.519999999997</v>
      </c>
      <c r="EN34" s="1315">
        <v>57923.420999999995</v>
      </c>
      <c r="EO34" s="1320">
        <v>66168.59</v>
      </c>
      <c r="EP34" s="1315">
        <v>21430.37</v>
      </c>
      <c r="EQ34" s="1315">
        <v>17153.349999999999</v>
      </c>
      <c r="ER34" s="1318">
        <v>22248.670119999999</v>
      </c>
      <c r="ES34" s="1318">
        <v>26250.616129999999</v>
      </c>
      <c r="ET34" s="1318">
        <v>28981.91</v>
      </c>
      <c r="EU34" s="1318">
        <v>27237.71</v>
      </c>
      <c r="EV34" s="1318">
        <v>32940.9</v>
      </c>
      <c r="EW34" s="1318">
        <v>26669.631959999999</v>
      </c>
      <c r="EX34" s="1320">
        <v>16332</v>
      </c>
      <c r="EY34" s="1315">
        <v>2346.9899999999998</v>
      </c>
      <c r="EZ34" s="1315">
        <v>2210.1</v>
      </c>
      <c r="FA34" s="1315">
        <v>2661.9315999999999</v>
      </c>
      <c r="FB34" s="1315">
        <v>6198.1444199999996</v>
      </c>
      <c r="FC34" s="1315">
        <v>8604.93</v>
      </c>
      <c r="FD34" s="1315">
        <v>6499.56</v>
      </c>
      <c r="FE34" s="1315">
        <v>6349.37</v>
      </c>
      <c r="FF34" s="1315">
        <v>4813.3334699999996</v>
      </c>
      <c r="FG34" s="1320">
        <v>5017.84</v>
      </c>
      <c r="FH34" s="1315">
        <v>32974.31</v>
      </c>
      <c r="FI34" s="1315">
        <v>36071.85</v>
      </c>
      <c r="FJ34" s="1315">
        <v>36052.038159999996</v>
      </c>
      <c r="FK34" s="1315">
        <v>18836.988519999999</v>
      </c>
      <c r="FL34" s="1315">
        <v>26680.45</v>
      </c>
      <c r="FM34" s="1315">
        <v>28496.36</v>
      </c>
      <c r="FN34" s="1315">
        <v>23403.25</v>
      </c>
      <c r="FO34" s="1315">
        <v>29411.488239999999</v>
      </c>
      <c r="FP34" s="1320">
        <v>20672</v>
      </c>
      <c r="FQ34" s="1315">
        <v>5401.97</v>
      </c>
      <c r="FR34" s="1315">
        <v>5520.42</v>
      </c>
      <c r="FS34" s="1315">
        <v>4983.68</v>
      </c>
      <c r="FT34" s="1315">
        <v>6711</v>
      </c>
      <c r="FU34" s="1315">
        <v>4353.3900000000003</v>
      </c>
      <c r="FV34" s="1315">
        <v>5410.32</v>
      </c>
      <c r="FW34" s="1315">
        <v>5403.71</v>
      </c>
      <c r="FX34" s="1315">
        <v>4470.2240300000003</v>
      </c>
      <c r="FY34" s="1320">
        <v>4042</v>
      </c>
      <c r="FZ34" s="1315">
        <v>254229.12</v>
      </c>
      <c r="GA34" s="1315">
        <v>252377.84</v>
      </c>
      <c r="GB34" s="1315">
        <v>261676.26092999999</v>
      </c>
      <c r="GC34" s="1315">
        <v>242984.15854999999</v>
      </c>
      <c r="GD34" s="1315">
        <v>264462.83</v>
      </c>
      <c r="GE34" s="1315">
        <v>242063.08</v>
      </c>
      <c r="GF34" s="1315">
        <v>142322.65</v>
      </c>
      <c r="GG34" s="1315">
        <v>271051.84957999998</v>
      </c>
      <c r="GH34" s="1320">
        <v>320421.93</v>
      </c>
      <c r="GI34" s="1315">
        <v>14978.41</v>
      </c>
      <c r="GJ34" s="1315">
        <v>11399.05</v>
      </c>
      <c r="GK34" s="1315">
        <v>15086.67</v>
      </c>
      <c r="GL34" s="1315">
        <v>14433.68461</v>
      </c>
      <c r="GM34" s="1315">
        <v>20017.240000000002</v>
      </c>
      <c r="GN34" s="1315">
        <v>14647.49</v>
      </c>
      <c r="GO34" s="1315">
        <v>11525.23</v>
      </c>
      <c r="GP34" s="1315">
        <v>19600.986090000002</v>
      </c>
      <c r="GQ34" s="1320">
        <v>21728.14</v>
      </c>
      <c r="GR34" s="1315">
        <v>6934.36</v>
      </c>
      <c r="GS34" s="1315">
        <v>4879.53</v>
      </c>
      <c r="GT34" s="1315">
        <v>4780.16</v>
      </c>
      <c r="GU34" s="1315">
        <v>4146.9101600000004</v>
      </c>
      <c r="GV34" s="1315">
        <v>8909.06</v>
      </c>
      <c r="GW34" s="1315">
        <v>13176.92</v>
      </c>
      <c r="GX34" s="1315">
        <v>3666.91</v>
      </c>
      <c r="GY34" s="1315">
        <v>18841.403729999998</v>
      </c>
      <c r="GZ34" s="1320">
        <v>14208.28</v>
      </c>
      <c r="HA34" s="1315">
        <v>6811.14</v>
      </c>
      <c r="HB34" s="1315">
        <v>7959.71</v>
      </c>
      <c r="HC34" s="1315">
        <v>12876.669669999999</v>
      </c>
      <c r="HD34" s="1315">
        <v>20906.60296</v>
      </c>
      <c r="HE34" s="1315">
        <v>26239.41</v>
      </c>
      <c r="HF34" s="1315">
        <v>44468.71</v>
      </c>
      <c r="HG34" s="1315">
        <v>35141.53</v>
      </c>
      <c r="HH34" s="1315">
        <v>60447.597675700003</v>
      </c>
      <c r="HI34" s="1320">
        <v>39867.83</v>
      </c>
      <c r="HJ34" s="1315">
        <v>8775904.1424000002</v>
      </c>
      <c r="HK34" s="1315">
        <v>7051852.1464999989</v>
      </c>
      <c r="HL34" s="1315">
        <v>4943927.5105416002</v>
      </c>
      <c r="HM34" s="1315">
        <v>3997990.2468408993</v>
      </c>
      <c r="HN34" s="1315">
        <v>3101317.6982000009</v>
      </c>
      <c r="HO34" s="1315">
        <v>5159060.659</v>
      </c>
      <c r="HP34" s="1315">
        <v>3532230.7401000001</v>
      </c>
      <c r="HQ34" s="1315">
        <v>3921891.6745638</v>
      </c>
      <c r="HR34" s="1315">
        <v>4741064.3899999997</v>
      </c>
    </row>
    <row r="35" spans="1:226" ht="17.45" customHeight="1" x14ac:dyDescent="0.2">
      <c r="A35" s="1321" t="s">
        <v>473</v>
      </c>
      <c r="B35" s="1315">
        <v>35409.89</v>
      </c>
      <c r="C35" s="1315">
        <v>38755.9</v>
      </c>
      <c r="D35" s="1315">
        <v>50111.136039999998</v>
      </c>
      <c r="E35" s="1315">
        <v>83020.5</v>
      </c>
      <c r="F35" s="1315">
        <v>100186.17</v>
      </c>
      <c r="G35" s="1315">
        <v>109008.55</v>
      </c>
      <c r="H35" s="1315">
        <v>131068.26</v>
      </c>
      <c r="I35" s="1315">
        <v>134474.85</v>
      </c>
      <c r="J35" s="1315">
        <v>176948</v>
      </c>
      <c r="K35" s="1315">
        <v>8378.2199999999993</v>
      </c>
      <c r="L35" s="1315">
        <v>7619.55</v>
      </c>
      <c r="M35" s="1315">
        <v>8400.7116499999993</v>
      </c>
      <c r="N35" s="1315">
        <v>8385.0067299999992</v>
      </c>
      <c r="O35" s="1318">
        <v>13280.56</v>
      </c>
      <c r="P35" s="1318">
        <v>15285.03</v>
      </c>
      <c r="Q35" s="1318">
        <v>13624.2</v>
      </c>
      <c r="R35" s="1318">
        <v>15140.071190000001</v>
      </c>
      <c r="S35" s="1315">
        <v>14333.59</v>
      </c>
      <c r="T35" s="1315">
        <v>19946.169999999998</v>
      </c>
      <c r="U35" s="1315">
        <v>21999.63</v>
      </c>
      <c r="V35" s="1315">
        <v>28721.630239999999</v>
      </c>
      <c r="W35" s="1315">
        <v>36043.466610000003</v>
      </c>
      <c r="X35" s="1315">
        <v>46509.36</v>
      </c>
      <c r="Y35" s="1315">
        <v>49455.519999999997</v>
      </c>
      <c r="Z35" s="1315">
        <v>51103.09</v>
      </c>
      <c r="AA35" s="1315">
        <v>55476.37124</v>
      </c>
      <c r="AB35" s="1320">
        <v>57146</v>
      </c>
      <c r="AC35" s="1315">
        <v>21748.9876</v>
      </c>
      <c r="AD35" s="1315">
        <v>26000.400000000001</v>
      </c>
      <c r="AE35" s="1315">
        <v>26509.79967</v>
      </c>
      <c r="AF35" s="1315">
        <v>43942.820890000003</v>
      </c>
      <c r="AG35" s="1315">
        <v>48405.03</v>
      </c>
      <c r="AH35" s="1315">
        <v>46828.3</v>
      </c>
      <c r="AI35" s="1315">
        <v>47858.09</v>
      </c>
      <c r="AJ35" s="1315">
        <v>46162.047420000003</v>
      </c>
      <c r="AK35" s="1315">
        <v>44916</v>
      </c>
      <c r="AL35" s="1315">
        <v>109202.01</v>
      </c>
      <c r="AM35" s="1315">
        <v>121085.78</v>
      </c>
      <c r="AN35" s="1315">
        <v>121014.5333</v>
      </c>
      <c r="AO35" s="1315">
        <v>193397.21166</v>
      </c>
      <c r="AP35" s="1315">
        <v>228573.03</v>
      </c>
      <c r="AQ35" s="1315">
        <v>235669.94</v>
      </c>
      <c r="AR35" s="1315">
        <v>238040.18</v>
      </c>
      <c r="AS35" s="1315">
        <v>175245.94</v>
      </c>
      <c r="AT35" s="1315">
        <v>217753.1</v>
      </c>
      <c r="AU35" s="1315">
        <v>11271.15</v>
      </c>
      <c r="AV35" s="1315">
        <v>14768.91</v>
      </c>
      <c r="AW35" s="1315">
        <v>18257.409360000001</v>
      </c>
      <c r="AX35" s="1315">
        <v>25530.99308</v>
      </c>
      <c r="AY35" s="1315">
        <v>33226.86</v>
      </c>
      <c r="AZ35" s="1315">
        <v>40112.269999999997</v>
      </c>
      <c r="BA35" s="1315">
        <v>47482.45</v>
      </c>
      <c r="BB35" s="1315">
        <v>45932.067439999999</v>
      </c>
      <c r="BC35" s="1315">
        <v>47156.38</v>
      </c>
      <c r="BD35" s="1315">
        <v>17340.939999999999</v>
      </c>
      <c r="BE35" s="1315">
        <v>13177.18</v>
      </c>
      <c r="BF35" s="1315">
        <v>13560.629919999999</v>
      </c>
      <c r="BG35" s="1315">
        <v>16752.537779999999</v>
      </c>
      <c r="BH35" s="1315">
        <v>22816.68</v>
      </c>
      <c r="BI35" s="1315">
        <v>33680.83</v>
      </c>
      <c r="BJ35" s="1315">
        <v>36718.07</v>
      </c>
      <c r="BK35" s="1315">
        <v>39593.11</v>
      </c>
      <c r="BL35" s="1315">
        <v>52638.66</v>
      </c>
      <c r="BM35" s="1315">
        <v>9782.73</v>
      </c>
      <c r="BN35" s="1315">
        <v>9828.7900000000009</v>
      </c>
      <c r="BO35" s="1315">
        <v>10401.726743699999</v>
      </c>
      <c r="BP35" s="1315">
        <v>14918.0730599</v>
      </c>
      <c r="BQ35" s="1315">
        <v>18713.91</v>
      </c>
      <c r="BR35" s="1315">
        <v>23243.61</v>
      </c>
      <c r="BS35" s="1315">
        <v>29558.15</v>
      </c>
      <c r="BT35" s="1315">
        <v>29479.379285099996</v>
      </c>
      <c r="BU35" s="1315">
        <v>43528.54</v>
      </c>
      <c r="BV35" s="1315">
        <v>45133.22</v>
      </c>
      <c r="BW35" s="1315">
        <v>45142.64</v>
      </c>
      <c r="BX35" s="1315">
        <v>34385.411079999998</v>
      </c>
      <c r="BY35" s="1315">
        <v>48204.760759999997</v>
      </c>
      <c r="BZ35" s="1315">
        <v>55909.32</v>
      </c>
      <c r="CA35" s="1315">
        <v>59371.09</v>
      </c>
      <c r="CB35" s="1315">
        <v>70683.070000000007</v>
      </c>
      <c r="CC35" s="1315">
        <v>66171.636299999998</v>
      </c>
      <c r="CD35" s="1315">
        <v>76181.86</v>
      </c>
      <c r="CE35" s="1315">
        <v>14789.9</v>
      </c>
      <c r="CF35" s="1315">
        <v>13607.27</v>
      </c>
      <c r="CG35" s="1315">
        <v>12565.5073667</v>
      </c>
      <c r="CH35" s="1315">
        <v>20006.7080016</v>
      </c>
      <c r="CI35" s="1315">
        <v>21593.83</v>
      </c>
      <c r="CJ35" s="1315">
        <v>22552.44</v>
      </c>
      <c r="CK35" s="1315">
        <v>25106.68</v>
      </c>
      <c r="CL35" s="1315">
        <v>24078.07041</v>
      </c>
      <c r="CM35" s="1315">
        <v>29751.49</v>
      </c>
      <c r="CN35" s="1315">
        <v>97044.69</v>
      </c>
      <c r="CO35" s="1315">
        <v>125992.52</v>
      </c>
      <c r="CP35" s="1315">
        <v>128040.64572</v>
      </c>
      <c r="CQ35" s="1315">
        <v>217125.20772000001</v>
      </c>
      <c r="CR35" s="1315">
        <v>240998.13</v>
      </c>
      <c r="CS35" s="1315">
        <v>279642.69</v>
      </c>
      <c r="CT35" s="1315">
        <v>362716.88</v>
      </c>
      <c r="CU35" s="1315">
        <v>392874.76084</v>
      </c>
      <c r="CV35" s="1315">
        <v>414670.5</v>
      </c>
      <c r="CW35" s="1315">
        <v>96420.58</v>
      </c>
      <c r="CX35" s="1315">
        <v>123280.15</v>
      </c>
      <c r="CY35" s="1315">
        <v>127508.03005</v>
      </c>
      <c r="CZ35" s="1315">
        <v>264838.96224000002</v>
      </c>
      <c r="DA35" s="1315">
        <v>251025.87</v>
      </c>
      <c r="DB35" s="1315">
        <v>267491.81</v>
      </c>
      <c r="DC35" s="1315">
        <v>302780.25</v>
      </c>
      <c r="DD35" s="1315">
        <v>333882.36</v>
      </c>
      <c r="DE35" s="1315">
        <v>423512.69</v>
      </c>
      <c r="DF35" s="1315">
        <v>30317.489000000001</v>
      </c>
      <c r="DG35" s="1315">
        <v>20518.324499999999</v>
      </c>
      <c r="DH35" s="1315">
        <v>22689.789527299999</v>
      </c>
      <c r="DI35" s="1315">
        <v>38883.4622437</v>
      </c>
      <c r="DJ35" s="1315">
        <v>59032.941800000001</v>
      </c>
      <c r="DK35" s="1315">
        <v>63104.7448</v>
      </c>
      <c r="DL35" s="1315">
        <v>64261.8678</v>
      </c>
      <c r="DM35" s="1315">
        <v>52251.085861399995</v>
      </c>
      <c r="DN35" s="1315">
        <v>75067.25</v>
      </c>
      <c r="DO35" s="1315">
        <v>25055.599999999999</v>
      </c>
      <c r="DP35" s="1315">
        <v>28497.61</v>
      </c>
      <c r="DQ35" s="1315">
        <v>37935.119550000003</v>
      </c>
      <c r="DR35" s="1315">
        <v>48148.962270000004</v>
      </c>
      <c r="DS35" s="1315">
        <v>62852.62</v>
      </c>
      <c r="DT35" s="1315">
        <v>86195.01</v>
      </c>
      <c r="DU35" s="1315">
        <v>118985.11</v>
      </c>
      <c r="DV35" s="1315">
        <v>118171.53000000001</v>
      </c>
      <c r="DW35" s="1315">
        <v>153542</v>
      </c>
      <c r="DX35" s="1315">
        <v>6987501.2400000002</v>
      </c>
      <c r="DY35" s="1315">
        <v>7300715.8899999997</v>
      </c>
      <c r="DZ35" s="1315">
        <v>8651956.4800000004</v>
      </c>
      <c r="EA35" s="1315">
        <v>9117456.0800000001</v>
      </c>
      <c r="EB35" s="1315">
        <v>11254134.359999999</v>
      </c>
      <c r="EC35" s="1315">
        <v>13255847.800000001</v>
      </c>
      <c r="ED35" s="1315">
        <v>14460427.199999999</v>
      </c>
      <c r="EE35" s="1315">
        <v>14890777.49126</v>
      </c>
      <c r="EF35" s="1315">
        <v>15368569.779999999</v>
      </c>
      <c r="EG35" s="1315">
        <v>87754.3</v>
      </c>
      <c r="EH35" s="1315">
        <v>111278.11</v>
      </c>
      <c r="EI35" s="1315">
        <v>123019.98332</v>
      </c>
      <c r="EJ35" s="1315">
        <v>143181.77074000001</v>
      </c>
      <c r="EK35" s="1315">
        <v>190434.78</v>
      </c>
      <c r="EL35" s="1315">
        <v>210778.83</v>
      </c>
      <c r="EM35" s="1315">
        <v>225059.96</v>
      </c>
      <c r="EN35" s="1315">
        <v>243476.59351000004</v>
      </c>
      <c r="EO35" s="1320">
        <v>295722.21000000002</v>
      </c>
      <c r="EP35" s="1315">
        <v>30169.94</v>
      </c>
      <c r="EQ35" s="1315">
        <v>32703.26</v>
      </c>
      <c r="ER35" s="1318">
        <v>36848.116309999998</v>
      </c>
      <c r="ES35" s="1318">
        <v>66689.97683</v>
      </c>
      <c r="ET35" s="1318">
        <v>82422.17</v>
      </c>
      <c r="EU35" s="1318">
        <v>90383.54</v>
      </c>
      <c r="EV35" s="1318">
        <v>94484.47</v>
      </c>
      <c r="EW35" s="1318">
        <v>98331.745429999995</v>
      </c>
      <c r="EX35" s="1320">
        <v>123524</v>
      </c>
      <c r="EY35" s="1315">
        <v>6587.88</v>
      </c>
      <c r="EZ35" s="1315">
        <v>8329.52</v>
      </c>
      <c r="FA35" s="1315">
        <v>12005.82712</v>
      </c>
      <c r="FB35" s="1315">
        <v>18307.62701</v>
      </c>
      <c r="FC35" s="1315">
        <v>26385.38</v>
      </c>
      <c r="FD35" s="1315">
        <v>34829.040000000001</v>
      </c>
      <c r="FE35" s="1315">
        <v>42093.41</v>
      </c>
      <c r="FF35" s="1315">
        <v>34144.757819999999</v>
      </c>
      <c r="FG35" s="1320">
        <v>38498.629999999997</v>
      </c>
      <c r="FH35" s="1315">
        <v>56893.88</v>
      </c>
      <c r="FI35" s="1315">
        <v>71855.7</v>
      </c>
      <c r="FJ35" s="1315">
        <v>50626.682099999998</v>
      </c>
      <c r="FK35" s="1315">
        <v>100708.09813</v>
      </c>
      <c r="FL35" s="1315">
        <v>114048.2</v>
      </c>
      <c r="FM35" s="1315">
        <v>94477.13</v>
      </c>
      <c r="FN35" s="1315">
        <v>108695</v>
      </c>
      <c r="FO35" s="1315">
        <v>93817.543999999994</v>
      </c>
      <c r="FP35" s="1320">
        <v>99127</v>
      </c>
      <c r="FQ35" s="1315">
        <v>4435.3999999999996</v>
      </c>
      <c r="FR35" s="1315">
        <v>11792.92</v>
      </c>
      <c r="FS35" s="1315">
        <v>13087.19</v>
      </c>
      <c r="FT35" s="1315">
        <v>14006.37</v>
      </c>
      <c r="FU35" s="1315">
        <v>14897.26</v>
      </c>
      <c r="FV35" s="1315">
        <v>14615.5</v>
      </c>
      <c r="FW35" s="1315">
        <v>14789.52</v>
      </c>
      <c r="FX35" s="1315">
        <v>14529.244299999998</v>
      </c>
      <c r="FY35" s="1320">
        <v>14714</v>
      </c>
      <c r="FZ35" s="1315">
        <v>151237.5</v>
      </c>
      <c r="GA35" s="1315">
        <v>191176.47</v>
      </c>
      <c r="GB35" s="1315">
        <v>239880.84466999999</v>
      </c>
      <c r="GC35" s="1315">
        <v>326276.56186000002</v>
      </c>
      <c r="GD35" s="1315">
        <v>387618.41</v>
      </c>
      <c r="GE35" s="1315">
        <v>422077.73</v>
      </c>
      <c r="GF35" s="1315">
        <v>439808.4</v>
      </c>
      <c r="GG35" s="1315">
        <v>444024.54148999997</v>
      </c>
      <c r="GH35" s="1320">
        <v>441151.76</v>
      </c>
      <c r="GI35" s="1315">
        <v>7627.74</v>
      </c>
      <c r="GJ35" s="1315">
        <v>10646.52</v>
      </c>
      <c r="GK35" s="1315">
        <v>13309.1</v>
      </c>
      <c r="GL35" s="1315">
        <v>20545.02994</v>
      </c>
      <c r="GM35" s="1315">
        <v>24858.61</v>
      </c>
      <c r="GN35" s="1315">
        <v>29142.21</v>
      </c>
      <c r="GO35" s="1315">
        <v>35815.67</v>
      </c>
      <c r="GP35" s="1315">
        <v>36910.281450000002</v>
      </c>
      <c r="GQ35" s="1320">
        <v>38265.19</v>
      </c>
      <c r="GR35" s="1315">
        <v>42263.61</v>
      </c>
      <c r="GS35" s="1315">
        <v>28721.25</v>
      </c>
      <c r="GT35" s="1315">
        <v>40833.449999999997</v>
      </c>
      <c r="GU35" s="1315">
        <v>37097.151590000001</v>
      </c>
      <c r="GV35" s="1315">
        <v>45425.39</v>
      </c>
      <c r="GW35" s="1315">
        <v>56705.08</v>
      </c>
      <c r="GX35" s="1315">
        <v>47345.4</v>
      </c>
      <c r="GY35" s="1315">
        <v>50690.440479999997</v>
      </c>
      <c r="GZ35" s="1320">
        <v>55819.6</v>
      </c>
      <c r="HA35" s="1315">
        <v>36811.81</v>
      </c>
      <c r="HB35" s="1315">
        <v>49309.07</v>
      </c>
      <c r="HC35" s="1315">
        <v>46605.931400000001</v>
      </c>
      <c r="HD35" s="1315">
        <v>86665.507338199997</v>
      </c>
      <c r="HE35" s="1315">
        <v>70610.84</v>
      </c>
      <c r="HF35" s="1315">
        <v>85499.65</v>
      </c>
      <c r="HG35" s="1315">
        <v>108288.18</v>
      </c>
      <c r="HH35" s="1315">
        <v>157068.82456169999</v>
      </c>
      <c r="HI35" s="1320">
        <v>194439.4</v>
      </c>
      <c r="HJ35" s="1315">
        <v>7953124.876600001</v>
      </c>
      <c r="HK35" s="1315">
        <v>8426803.3644999992</v>
      </c>
      <c r="HL35" s="1315">
        <v>9868275.6851376966</v>
      </c>
      <c r="HM35" s="1315">
        <v>10990132.846483402</v>
      </c>
      <c r="HN35" s="1315">
        <v>13413959.711799998</v>
      </c>
      <c r="HO35" s="1315">
        <v>15625998.344800003</v>
      </c>
      <c r="HP35" s="1315">
        <v>17116793.557799999</v>
      </c>
      <c r="HQ35" s="1315">
        <v>17592704.744288202</v>
      </c>
      <c r="HR35" s="1315">
        <v>18496977.630000003</v>
      </c>
    </row>
    <row r="36" spans="1:226" s="1278" customFormat="1" ht="17.45" customHeight="1" x14ac:dyDescent="0.2">
      <c r="A36" s="1322" t="s">
        <v>474</v>
      </c>
      <c r="B36" s="1317">
        <f>B34+B35</f>
        <v>86178.14</v>
      </c>
      <c r="C36" s="1317">
        <f>C34+C35</f>
        <v>81874.83</v>
      </c>
      <c r="D36" s="1317">
        <v>98218.266039999988</v>
      </c>
      <c r="E36" s="1317">
        <v>132925.98000000001</v>
      </c>
      <c r="F36" s="1317">
        <v>161042.29</v>
      </c>
      <c r="G36" s="1317">
        <v>173414.51</v>
      </c>
      <c r="H36" s="1317">
        <v>175161.41999999998</v>
      </c>
      <c r="I36" s="1317">
        <v>160016.41</v>
      </c>
      <c r="J36" s="1317">
        <v>247442</v>
      </c>
      <c r="K36" s="1317">
        <f>K34+K35</f>
        <v>12300.16</v>
      </c>
      <c r="L36" s="1317">
        <f>L34+L35</f>
        <v>11686.27</v>
      </c>
      <c r="M36" s="1317">
        <v>14040.163649999999</v>
      </c>
      <c r="N36" s="1317">
        <v>11715.73718</v>
      </c>
      <c r="O36" s="1323">
        <v>17997.62</v>
      </c>
      <c r="P36" s="1323">
        <v>21303.25</v>
      </c>
      <c r="Q36" s="1323">
        <v>18839.84</v>
      </c>
      <c r="R36" s="1323">
        <v>18987.586940000001</v>
      </c>
      <c r="S36" s="1324">
        <v>17256.939999999999</v>
      </c>
      <c r="T36" s="1317">
        <f>T34+T35</f>
        <v>29209.409999999996</v>
      </c>
      <c r="U36" s="1317">
        <f>U34+U35</f>
        <v>34368.949999999997</v>
      </c>
      <c r="V36" s="1317">
        <v>39468.892719999996</v>
      </c>
      <c r="W36" s="1317">
        <v>52225.959640000001</v>
      </c>
      <c r="X36" s="1317">
        <v>62887.73</v>
      </c>
      <c r="Y36" s="1317">
        <v>63110.31</v>
      </c>
      <c r="Z36" s="1317">
        <v>59209.21</v>
      </c>
      <c r="AA36" s="1317">
        <v>65101.253429999997</v>
      </c>
      <c r="AB36" s="1317">
        <v>74445</v>
      </c>
      <c r="AC36" s="1317">
        <f>AC34+AC35</f>
        <v>34472.547599999998</v>
      </c>
      <c r="AD36" s="1317">
        <f>AD34+AD35</f>
        <v>37021.69</v>
      </c>
      <c r="AE36" s="1317">
        <v>34537.927589999999</v>
      </c>
      <c r="AF36" s="1317">
        <v>52609.714189999999</v>
      </c>
      <c r="AG36" s="1317">
        <v>58991.22</v>
      </c>
      <c r="AH36" s="1317">
        <v>56520.41</v>
      </c>
      <c r="AI36" s="1317">
        <v>54836.049999999996</v>
      </c>
      <c r="AJ36" s="1317">
        <v>53525.33311</v>
      </c>
      <c r="AK36" s="1317">
        <v>51529</v>
      </c>
      <c r="AL36" s="1317">
        <f>AL34+AL35</f>
        <v>182408.36</v>
      </c>
      <c r="AM36" s="1317">
        <f>AM34+AM35</f>
        <v>166319.38</v>
      </c>
      <c r="AN36" s="1317">
        <v>154986.35930000001</v>
      </c>
      <c r="AO36" s="1317">
        <v>254850.6648</v>
      </c>
      <c r="AP36" s="1317">
        <v>278769.98</v>
      </c>
      <c r="AQ36" s="1317">
        <v>309841.96999999997</v>
      </c>
      <c r="AR36" s="1317">
        <v>266331.74</v>
      </c>
      <c r="AS36" s="1317">
        <v>214696.82</v>
      </c>
      <c r="AT36" s="1317">
        <v>247893.93</v>
      </c>
      <c r="AU36" s="1317">
        <f>AU34+AU35</f>
        <v>18191.97</v>
      </c>
      <c r="AV36" s="1317">
        <f>AV34+AV35</f>
        <v>21477.85</v>
      </c>
      <c r="AW36" s="1317">
        <v>26932.446110000001</v>
      </c>
      <c r="AX36" s="1317">
        <v>36898.238519999999</v>
      </c>
      <c r="AY36" s="1317">
        <v>44333.599999999999</v>
      </c>
      <c r="AZ36" s="1317">
        <v>52220.22</v>
      </c>
      <c r="BA36" s="1317">
        <v>70041.489999999991</v>
      </c>
      <c r="BB36" s="1317">
        <v>55219.027409999995</v>
      </c>
      <c r="BC36" s="1317">
        <v>65690.7</v>
      </c>
      <c r="BD36" s="1317">
        <f>BD34+BD35</f>
        <v>22253.69</v>
      </c>
      <c r="BE36" s="1317">
        <f>BE34+BE35</f>
        <v>14617.67</v>
      </c>
      <c r="BF36" s="1317">
        <v>12903.045469999999</v>
      </c>
      <c r="BG36" s="1317">
        <v>28944.474029999998</v>
      </c>
      <c r="BH36" s="1317">
        <v>43876.04</v>
      </c>
      <c r="BI36" s="1317">
        <v>60492.820000000007</v>
      </c>
      <c r="BJ36" s="1317">
        <v>53534.17</v>
      </c>
      <c r="BK36" s="1317">
        <v>66749.53</v>
      </c>
      <c r="BL36" s="1317">
        <v>86665.260000000009</v>
      </c>
      <c r="BM36" s="1317">
        <f>BM34+BM35</f>
        <v>11790.59</v>
      </c>
      <c r="BN36" s="1317">
        <f>BN34+BN35</f>
        <v>12464.09</v>
      </c>
      <c r="BO36" s="1317">
        <v>15236.1134203</v>
      </c>
      <c r="BP36" s="1317">
        <v>25073.744942500001</v>
      </c>
      <c r="BQ36" s="1317">
        <v>28175.16</v>
      </c>
      <c r="BR36" s="1317">
        <v>32983.199999999997</v>
      </c>
      <c r="BS36" s="1317">
        <v>38604.07</v>
      </c>
      <c r="BT36" s="1317">
        <v>38988.927673699996</v>
      </c>
      <c r="BU36" s="1317">
        <v>53866.35</v>
      </c>
      <c r="BV36" s="1317">
        <f>BV34+BV35</f>
        <v>61126.95</v>
      </c>
      <c r="BW36" s="1317">
        <f>BW34+BW35</f>
        <v>62100.229999999996</v>
      </c>
      <c r="BX36" s="1317">
        <v>54678.695489999998</v>
      </c>
      <c r="BY36" s="1317">
        <v>76775.848910000001</v>
      </c>
      <c r="BZ36" s="1317">
        <v>76901.759999999995</v>
      </c>
      <c r="CA36" s="1317">
        <v>90322.239999999991</v>
      </c>
      <c r="CB36" s="1317">
        <v>96187.19</v>
      </c>
      <c r="CC36" s="1317">
        <v>95149.233760000003</v>
      </c>
      <c r="CD36" s="1317">
        <v>102309.07</v>
      </c>
      <c r="CE36" s="1317">
        <f>CE34+CE35</f>
        <v>16922.55</v>
      </c>
      <c r="CF36" s="1317">
        <f>CF34+CF35</f>
        <v>15763.12</v>
      </c>
      <c r="CG36" s="1317">
        <v>16076.288024699999</v>
      </c>
      <c r="CH36" s="1317">
        <v>24696.7023463</v>
      </c>
      <c r="CI36" s="1317">
        <v>32405.030000000002</v>
      </c>
      <c r="CJ36" s="1317">
        <v>34071.89</v>
      </c>
      <c r="CK36" s="1317">
        <v>31901.59</v>
      </c>
      <c r="CL36" s="1317">
        <v>35012.282030000002</v>
      </c>
      <c r="CM36" s="1317">
        <v>43454.880000000005</v>
      </c>
      <c r="CN36" s="1317">
        <f>CN34+CN35</f>
        <v>141535.70000000001</v>
      </c>
      <c r="CO36" s="1317">
        <f>CO34+CO35</f>
        <v>183229.6</v>
      </c>
      <c r="CP36" s="1317">
        <v>192700.95189999999</v>
      </c>
      <c r="CQ36" s="1317">
        <v>296774.90815000003</v>
      </c>
      <c r="CR36" s="1317">
        <v>351845.59</v>
      </c>
      <c r="CS36" s="1317">
        <v>403624.55</v>
      </c>
      <c r="CT36" s="1317">
        <v>430703.7</v>
      </c>
      <c r="CU36" s="1317">
        <v>496430.70209000004</v>
      </c>
      <c r="CV36" s="1317">
        <v>523325.99</v>
      </c>
      <c r="CW36" s="1317">
        <f>CW34+CW35</f>
        <v>115764.42</v>
      </c>
      <c r="CX36" s="1317">
        <f>CX34+CX35</f>
        <v>148828.15</v>
      </c>
      <c r="CY36" s="1317">
        <v>147528.64913999999</v>
      </c>
      <c r="CZ36" s="1317">
        <v>286208.54556</v>
      </c>
      <c r="DA36" s="1317">
        <v>271400.21999999997</v>
      </c>
      <c r="DB36" s="1317">
        <v>333593.65000000002</v>
      </c>
      <c r="DC36" s="1317">
        <v>383836</v>
      </c>
      <c r="DD36" s="1317">
        <v>389622.77</v>
      </c>
      <c r="DE36" s="1317">
        <v>490507.39</v>
      </c>
      <c r="DF36" s="1317">
        <f>DF34+DF35</f>
        <v>68319.891399999993</v>
      </c>
      <c r="DG36" s="1317">
        <f>DG34+DG35</f>
        <v>26388.620999999999</v>
      </c>
      <c r="DH36" s="1317">
        <v>31924.478034300002</v>
      </c>
      <c r="DI36" s="1317">
        <v>48937.164407299999</v>
      </c>
      <c r="DJ36" s="1317">
        <v>69137.679999999993</v>
      </c>
      <c r="DK36" s="1317">
        <v>76726.533800000005</v>
      </c>
      <c r="DL36" s="1317">
        <v>78510.967900000003</v>
      </c>
      <c r="DM36" s="1317">
        <v>71899.353690899996</v>
      </c>
      <c r="DN36" s="1317">
        <v>100664.26</v>
      </c>
      <c r="DO36" s="1317">
        <f>DO34+DO35</f>
        <v>41044.68</v>
      </c>
      <c r="DP36" s="1317">
        <f>DP34+DP35</f>
        <v>48752.25</v>
      </c>
      <c r="DQ36" s="1317">
        <v>60098.750310000003</v>
      </c>
      <c r="DR36" s="1317">
        <v>80550.912580000004</v>
      </c>
      <c r="DS36" s="1317">
        <v>106325.64</v>
      </c>
      <c r="DT36" s="1317">
        <v>132395.32</v>
      </c>
      <c r="DU36" s="1317">
        <v>155044.34</v>
      </c>
      <c r="DV36" s="1317">
        <v>166870.34000000003</v>
      </c>
      <c r="DW36" s="1317">
        <v>211487</v>
      </c>
      <c r="DX36" s="1317">
        <f>DX34+DX35</f>
        <v>15087801.640000001</v>
      </c>
      <c r="DY36" s="1317">
        <f>DY34+DY35</f>
        <v>13738264.98</v>
      </c>
      <c r="DZ36" s="1317">
        <v>12943025.960000001</v>
      </c>
      <c r="EA36" s="1317">
        <v>12390343.4</v>
      </c>
      <c r="EB36" s="1317">
        <v>13522187.41</v>
      </c>
      <c r="EC36" s="1317">
        <v>17473660.380000003</v>
      </c>
      <c r="ED36" s="1317">
        <v>17318550.439999998</v>
      </c>
      <c r="EE36" s="1317">
        <v>17920102.9399</v>
      </c>
      <c r="EF36" s="1317">
        <v>19111783.849999998</v>
      </c>
      <c r="EG36" s="1317">
        <f>EG34+EG35</f>
        <v>118573.89</v>
      </c>
      <c r="EH36" s="1317">
        <f>EH34+EH35</f>
        <v>133391.26999999999</v>
      </c>
      <c r="EI36" s="1317">
        <v>156282.98639999999</v>
      </c>
      <c r="EJ36" s="1317">
        <v>177826.67002000002</v>
      </c>
      <c r="EK36" s="1317">
        <v>234484.96</v>
      </c>
      <c r="EL36" s="1317">
        <v>261047.71999999997</v>
      </c>
      <c r="EM36" s="1317">
        <v>265658.48</v>
      </c>
      <c r="EN36" s="1317">
        <v>301400.01451000001</v>
      </c>
      <c r="EO36" s="1317">
        <v>361890.80000000005</v>
      </c>
      <c r="EP36" s="1317">
        <f>EP34+EP35</f>
        <v>51600.31</v>
      </c>
      <c r="EQ36" s="1317">
        <f>EQ34+EQ35</f>
        <v>49856.61</v>
      </c>
      <c r="ER36" s="1323">
        <v>59096.786429999993</v>
      </c>
      <c r="ES36" s="1323">
        <v>92940.592959999994</v>
      </c>
      <c r="ET36" s="1323">
        <v>111404.08</v>
      </c>
      <c r="EU36" s="1323">
        <v>117621.25</v>
      </c>
      <c r="EV36" s="1323">
        <v>127425.37</v>
      </c>
      <c r="EW36" s="1323">
        <v>125001.37738999999</v>
      </c>
      <c r="EX36" s="1324">
        <v>139856</v>
      </c>
      <c r="EY36" s="1317">
        <f>EY34+EY35</f>
        <v>8934.869999999999</v>
      </c>
      <c r="EZ36" s="1317">
        <f>EZ34+EZ35</f>
        <v>10539.62</v>
      </c>
      <c r="FA36" s="1317">
        <v>14667.75872</v>
      </c>
      <c r="FB36" s="1317">
        <v>24505.771430000001</v>
      </c>
      <c r="FC36" s="1317">
        <v>34990.31</v>
      </c>
      <c r="FD36" s="1317">
        <v>41328.6</v>
      </c>
      <c r="FE36" s="1317">
        <v>48442.780000000006</v>
      </c>
      <c r="FF36" s="1317">
        <v>38958.091289999997</v>
      </c>
      <c r="FG36" s="1317">
        <v>43516.47</v>
      </c>
      <c r="FH36" s="1317">
        <f>FH34+FH35</f>
        <v>89868.19</v>
      </c>
      <c r="FI36" s="1317">
        <f>FI34+FI35</f>
        <v>107927.54999999999</v>
      </c>
      <c r="FJ36" s="1317">
        <v>86678.720260000002</v>
      </c>
      <c r="FK36" s="1317">
        <v>119545.08665</v>
      </c>
      <c r="FL36" s="1317">
        <v>140728.65</v>
      </c>
      <c r="FM36" s="1317">
        <v>122973.49</v>
      </c>
      <c r="FN36" s="1317">
        <v>132098.25</v>
      </c>
      <c r="FO36" s="1317">
        <v>123229.03224</v>
      </c>
      <c r="FP36" s="1317">
        <v>119799</v>
      </c>
      <c r="FQ36" s="1317">
        <f>FQ34+FQ35</f>
        <v>9837.369999999999</v>
      </c>
      <c r="FR36" s="1317">
        <f>FR34+FR35</f>
        <v>17313.34</v>
      </c>
      <c r="FS36" s="1317">
        <v>18070.870000000003</v>
      </c>
      <c r="FT36" s="1317">
        <v>20717.370000000003</v>
      </c>
      <c r="FU36" s="1317">
        <v>19250.650000000001</v>
      </c>
      <c r="FV36" s="1317">
        <v>20025.82</v>
      </c>
      <c r="FW36" s="1317">
        <v>20193.23</v>
      </c>
      <c r="FX36" s="1317">
        <v>18999.46833</v>
      </c>
      <c r="FY36" s="1317">
        <v>18756</v>
      </c>
      <c r="FZ36" s="1317">
        <f>FZ34+FZ35</f>
        <v>405466.62</v>
      </c>
      <c r="GA36" s="1317">
        <f>GA34+GA35</f>
        <v>443554.31</v>
      </c>
      <c r="GB36" s="1317">
        <v>501557.10560000001</v>
      </c>
      <c r="GC36" s="1317">
        <v>569260.72041000007</v>
      </c>
      <c r="GD36" s="1317">
        <v>652081.24</v>
      </c>
      <c r="GE36" s="1317">
        <v>664140.80999999994</v>
      </c>
      <c r="GF36" s="1317">
        <v>582131.05000000005</v>
      </c>
      <c r="GG36" s="1317">
        <v>715076.3910699999</v>
      </c>
      <c r="GH36" s="1317">
        <v>761573.69</v>
      </c>
      <c r="GI36" s="1317">
        <f>GI34+GI35</f>
        <v>22606.15</v>
      </c>
      <c r="GJ36" s="1317">
        <f>GJ34+GJ35</f>
        <v>22045.57</v>
      </c>
      <c r="GK36" s="1317">
        <v>28395.77</v>
      </c>
      <c r="GL36" s="1317">
        <v>34978.714550000004</v>
      </c>
      <c r="GM36" s="1317">
        <v>44875.850000000006</v>
      </c>
      <c r="GN36" s="1317">
        <v>43789.7</v>
      </c>
      <c r="GO36" s="1317">
        <v>47340.899999999994</v>
      </c>
      <c r="GP36" s="1317">
        <v>56511.267540000001</v>
      </c>
      <c r="GQ36" s="1317">
        <v>59993.33</v>
      </c>
      <c r="GR36" s="1317">
        <f>GR34+GR35</f>
        <v>49197.97</v>
      </c>
      <c r="GS36" s="1317">
        <f>GS34+GS35</f>
        <v>33600.78</v>
      </c>
      <c r="GT36" s="1317">
        <v>45613.61</v>
      </c>
      <c r="GU36" s="1317">
        <v>41244.061750000001</v>
      </c>
      <c r="GV36" s="1317">
        <v>54334.45</v>
      </c>
      <c r="GW36" s="1317">
        <v>69882</v>
      </c>
      <c r="GX36" s="1317">
        <v>51012.31</v>
      </c>
      <c r="GY36" s="1317">
        <v>69531.844209999996</v>
      </c>
      <c r="GZ36" s="1317">
        <v>70027.88</v>
      </c>
      <c r="HA36" s="1317">
        <f>HA34+HA35</f>
        <v>43622.95</v>
      </c>
      <c r="HB36" s="1317">
        <f>HB34+HB35</f>
        <v>57268.78</v>
      </c>
      <c r="HC36" s="1317">
        <v>59482.601070000004</v>
      </c>
      <c r="HD36" s="1317">
        <v>107572.1102982</v>
      </c>
      <c r="HE36" s="1317">
        <v>96850.25</v>
      </c>
      <c r="HF36" s="1317">
        <v>129968.35999999999</v>
      </c>
      <c r="HG36" s="1317">
        <v>143429.71</v>
      </c>
      <c r="HH36" s="1317">
        <v>217516.42223739999</v>
      </c>
      <c r="HI36" s="1317">
        <v>234307.22999999998</v>
      </c>
      <c r="HJ36" s="1317">
        <v>16729029.018999999</v>
      </c>
      <c r="HK36" s="1317">
        <v>15478655.511</v>
      </c>
      <c r="HL36" s="1317">
        <v>14812203.195679298</v>
      </c>
      <c r="HM36" s="1317">
        <v>14988123.0933243</v>
      </c>
      <c r="HN36" s="1317">
        <v>16515277.409999998</v>
      </c>
      <c r="HO36" s="1317">
        <v>20785059.003800005</v>
      </c>
      <c r="HP36" s="1317">
        <v>20649024.297899999</v>
      </c>
      <c r="HQ36" s="1317">
        <v>21514596.418851998</v>
      </c>
      <c r="HR36" s="1317">
        <v>23238042.020000003</v>
      </c>
    </row>
    <row r="37" spans="1:226" ht="17.45" customHeight="1" x14ac:dyDescent="0.2">
      <c r="A37" s="1316" t="s">
        <v>475</v>
      </c>
      <c r="B37" s="1315">
        <v>77864.37</v>
      </c>
      <c r="C37" s="1315">
        <v>68174.960000000006</v>
      </c>
      <c r="D37" s="1315">
        <v>82650.745540000004</v>
      </c>
      <c r="E37" s="1315">
        <v>77700.460000000006</v>
      </c>
      <c r="F37" s="1317">
        <v>83055.67</v>
      </c>
      <c r="G37" s="1317">
        <v>97281.94</v>
      </c>
      <c r="H37" s="1317">
        <v>98305.02</v>
      </c>
      <c r="I37" s="1317">
        <v>114906.81</v>
      </c>
      <c r="J37" s="1317">
        <v>188543</v>
      </c>
      <c r="K37" s="1315">
        <v>8729.32</v>
      </c>
      <c r="L37" s="1315">
        <v>10167.06</v>
      </c>
      <c r="M37" s="1315">
        <v>12227.91157</v>
      </c>
      <c r="N37" s="1315">
        <v>11881.41236</v>
      </c>
      <c r="O37" s="1318">
        <v>16022.88</v>
      </c>
      <c r="P37" s="1318">
        <v>18660.2</v>
      </c>
      <c r="Q37" s="1318">
        <v>13755.06</v>
      </c>
      <c r="R37" s="1318">
        <v>15028.950169999998</v>
      </c>
      <c r="S37" s="1317">
        <v>10956.78</v>
      </c>
      <c r="T37" s="1315">
        <v>15656.94</v>
      </c>
      <c r="U37" s="1315">
        <v>20302.580000000002</v>
      </c>
      <c r="V37" s="1315">
        <v>20898.286550000001</v>
      </c>
      <c r="W37" s="1315">
        <v>29171.990709999998</v>
      </c>
      <c r="X37" s="1315">
        <v>37631.43</v>
      </c>
      <c r="Y37" s="1315">
        <v>29766.19</v>
      </c>
      <c r="Z37" s="1315">
        <v>18117.939999999999</v>
      </c>
      <c r="AA37" s="1315">
        <v>21706.59345</v>
      </c>
      <c r="AB37" s="1324">
        <v>31902</v>
      </c>
      <c r="AC37" s="1315">
        <v>47173.67</v>
      </c>
      <c r="AD37" s="1315">
        <v>43192.81</v>
      </c>
      <c r="AE37" s="1315">
        <v>48350.271699999998</v>
      </c>
      <c r="AF37" s="1315">
        <v>52332.755129999998</v>
      </c>
      <c r="AG37" s="1315">
        <v>48546.66</v>
      </c>
      <c r="AH37" s="1315">
        <v>44249.82</v>
      </c>
      <c r="AI37" s="1315">
        <v>43069.120000000003</v>
      </c>
      <c r="AJ37" s="1315">
        <v>47908.447959999998</v>
      </c>
      <c r="AK37" s="1317">
        <v>37590</v>
      </c>
      <c r="AL37" s="1315">
        <v>132520.63</v>
      </c>
      <c r="AM37" s="1315">
        <v>152452.99</v>
      </c>
      <c r="AN37" s="1315">
        <v>122689.22091</v>
      </c>
      <c r="AO37" s="1315">
        <v>180177.03044999999</v>
      </c>
      <c r="AP37" s="1315">
        <v>197639.02</v>
      </c>
      <c r="AQ37" s="1315">
        <v>155363.12</v>
      </c>
      <c r="AR37" s="1315">
        <v>172517.37</v>
      </c>
      <c r="AS37" s="1315">
        <v>161812.88</v>
      </c>
      <c r="AT37" s="1317">
        <v>267475.94</v>
      </c>
      <c r="AU37" s="1315">
        <v>20532.599999999999</v>
      </c>
      <c r="AV37" s="1315">
        <v>21576.52</v>
      </c>
      <c r="AW37" s="1315">
        <v>26359.807150000001</v>
      </c>
      <c r="AX37" s="1315">
        <v>33906.45852</v>
      </c>
      <c r="AY37" s="1315">
        <v>35183.839999999997</v>
      </c>
      <c r="AZ37" s="1315">
        <v>34403.67</v>
      </c>
      <c r="BA37" s="1315">
        <v>33149.42</v>
      </c>
      <c r="BB37" s="1315">
        <v>46013.917370000003</v>
      </c>
      <c r="BC37" s="1317">
        <v>35282.14</v>
      </c>
      <c r="BD37" s="1315">
        <v>29551.59</v>
      </c>
      <c r="BE37" s="1315">
        <v>20306.18</v>
      </c>
      <c r="BF37" s="1315">
        <v>23614.51712</v>
      </c>
      <c r="BG37" s="1315">
        <v>25137.993340000001</v>
      </c>
      <c r="BH37" s="1315">
        <v>31911.5</v>
      </c>
      <c r="BI37" s="1315">
        <v>37543.769999999997</v>
      </c>
      <c r="BJ37" s="1315">
        <v>39247.870000000003</v>
      </c>
      <c r="BK37" s="1315">
        <v>75437.08</v>
      </c>
      <c r="BL37" s="1317">
        <v>64881.75</v>
      </c>
      <c r="BM37" s="1315">
        <v>4138.1499999999996</v>
      </c>
      <c r="BN37" s="1315">
        <v>6756.13</v>
      </c>
      <c r="BO37" s="1315">
        <v>11449.856120599999</v>
      </c>
      <c r="BP37" s="1315">
        <v>12534.315374199999</v>
      </c>
      <c r="BQ37" s="1315">
        <v>20439.57</v>
      </c>
      <c r="BR37" s="1315">
        <v>29526.89</v>
      </c>
      <c r="BS37" s="1315">
        <v>23126.29</v>
      </c>
      <c r="BT37" s="1315">
        <v>27307.989449299999</v>
      </c>
      <c r="BU37" s="1317">
        <v>32055.29</v>
      </c>
      <c r="BV37" s="1315">
        <v>43362.19</v>
      </c>
      <c r="BW37" s="1315">
        <v>39049.599999999999</v>
      </c>
      <c r="BX37" s="1315">
        <v>38116.319940000001</v>
      </c>
      <c r="BY37" s="1315">
        <v>39062.998420000004</v>
      </c>
      <c r="BZ37" s="1315">
        <v>43208.44</v>
      </c>
      <c r="CA37" s="1315">
        <v>46852.08</v>
      </c>
      <c r="CB37" s="1315">
        <v>52272.02</v>
      </c>
      <c r="CC37" s="1315">
        <v>61534.568620000005</v>
      </c>
      <c r="CD37" s="1317">
        <v>67941.279999999999</v>
      </c>
      <c r="CE37" s="1315">
        <v>9753.51</v>
      </c>
      <c r="CF37" s="1315">
        <v>13211.13</v>
      </c>
      <c r="CG37" s="1315">
        <v>16619.042632799999</v>
      </c>
      <c r="CH37" s="1315">
        <v>19431.888921000002</v>
      </c>
      <c r="CI37" s="1315">
        <v>25025.95</v>
      </c>
      <c r="CJ37" s="1315">
        <v>28039.01</v>
      </c>
      <c r="CK37" s="1315">
        <v>25942.74</v>
      </c>
      <c r="CL37" s="1315">
        <v>24491.153399999999</v>
      </c>
      <c r="CM37" s="1317">
        <v>31939.94</v>
      </c>
      <c r="CN37" s="1315">
        <v>143391.94</v>
      </c>
      <c r="CO37" s="1315">
        <v>203498.95</v>
      </c>
      <c r="CP37" s="1315">
        <v>255970.03469</v>
      </c>
      <c r="CQ37" s="1315">
        <v>377354.44536999997</v>
      </c>
      <c r="CR37" s="1315">
        <v>460271.94</v>
      </c>
      <c r="CS37" s="1315">
        <v>505940.07</v>
      </c>
      <c r="CT37" s="1315">
        <v>490191.38</v>
      </c>
      <c r="CU37" s="1315">
        <v>642318.27</v>
      </c>
      <c r="CV37" s="1317">
        <v>613754.96</v>
      </c>
      <c r="CW37" s="1315">
        <v>160664.35</v>
      </c>
      <c r="CX37" s="1315">
        <v>177816.03</v>
      </c>
      <c r="CY37" s="1315">
        <v>182137.82076</v>
      </c>
      <c r="CZ37" s="1315">
        <v>281572.62315</v>
      </c>
      <c r="DA37" s="1315">
        <v>342541.25</v>
      </c>
      <c r="DB37" s="1315">
        <v>363861.96</v>
      </c>
      <c r="DC37" s="1315">
        <v>330285.93</v>
      </c>
      <c r="DD37" s="1315">
        <v>370541.26</v>
      </c>
      <c r="DE37" s="1317">
        <v>522394.52</v>
      </c>
      <c r="DF37" s="1315">
        <v>39977.851600000002</v>
      </c>
      <c r="DG37" s="1315">
        <v>27123.181</v>
      </c>
      <c r="DH37" s="1315">
        <v>26882.6995498</v>
      </c>
      <c r="DI37" s="1315">
        <v>33601.424800399996</v>
      </c>
      <c r="DJ37" s="1315">
        <v>51507.474099999999</v>
      </c>
      <c r="DK37" s="1315">
        <v>59043.4283</v>
      </c>
      <c r="DL37" s="1315">
        <v>52558.988499999999</v>
      </c>
      <c r="DM37" s="1315">
        <v>52502.325970599995</v>
      </c>
      <c r="DN37" s="1317">
        <v>76240.479999999996</v>
      </c>
      <c r="DO37" s="1315">
        <v>48843.26</v>
      </c>
      <c r="DP37" s="1315">
        <v>56149.86</v>
      </c>
      <c r="DQ37" s="1315">
        <v>84854.278030000001</v>
      </c>
      <c r="DR37" s="1315">
        <v>97488.403579999998</v>
      </c>
      <c r="DS37" s="1315">
        <v>126806.36</v>
      </c>
      <c r="DT37" s="1315">
        <v>130767.45</v>
      </c>
      <c r="DU37" s="1315">
        <v>148820.82999999999</v>
      </c>
      <c r="DV37" s="1315">
        <v>176038.4682605</v>
      </c>
      <c r="DW37" s="1317">
        <v>210773</v>
      </c>
      <c r="DX37" s="1315">
        <v>-147133.42000000001</v>
      </c>
      <c r="DY37" s="1315">
        <v>565860.01</v>
      </c>
      <c r="DZ37" s="1315">
        <v>582407.72</v>
      </c>
      <c r="EA37" s="1315">
        <v>1214171.56</v>
      </c>
      <c r="EB37" s="1315">
        <v>3617879.85</v>
      </c>
      <c r="EC37" s="1315">
        <v>3859429.8</v>
      </c>
      <c r="ED37" s="1315">
        <v>6212673.4800000004</v>
      </c>
      <c r="EE37" s="1315">
        <v>6791017.8459300008</v>
      </c>
      <c r="EF37" s="1317">
        <v>5630154.3899999997</v>
      </c>
      <c r="EG37" s="1315">
        <v>113366.03</v>
      </c>
      <c r="EH37" s="1315">
        <v>121979.31</v>
      </c>
      <c r="EI37" s="1315">
        <v>136497.03722</v>
      </c>
      <c r="EJ37" s="1315">
        <v>167733.59768000001</v>
      </c>
      <c r="EK37" s="1315">
        <v>174392.18</v>
      </c>
      <c r="EL37" s="1315">
        <v>228762.45</v>
      </c>
      <c r="EM37" s="1315">
        <v>196387.4</v>
      </c>
      <c r="EN37" s="1315">
        <v>290877.11430999998</v>
      </c>
      <c r="EO37" s="1324">
        <v>368441.11</v>
      </c>
      <c r="EP37" s="1315">
        <v>50257.65</v>
      </c>
      <c r="EQ37" s="1315">
        <v>55906.2</v>
      </c>
      <c r="ER37" s="1318">
        <v>71860.168940000003</v>
      </c>
      <c r="ES37" s="1318">
        <v>75621.784270000004</v>
      </c>
      <c r="ET37" s="1318">
        <v>93613.49</v>
      </c>
      <c r="EU37" s="1318">
        <v>91330.06</v>
      </c>
      <c r="EV37" s="1318">
        <v>100745.65</v>
      </c>
      <c r="EW37" s="1318">
        <v>97752.310629999993</v>
      </c>
      <c r="EX37" s="1324">
        <v>138248</v>
      </c>
      <c r="EY37" s="1315">
        <v>12720.36</v>
      </c>
      <c r="EZ37" s="1315">
        <v>15658.5</v>
      </c>
      <c r="FA37" s="1315">
        <v>20532.435969999999</v>
      </c>
      <c r="FB37" s="1315">
        <v>24300.264459999999</v>
      </c>
      <c r="FC37" s="1315">
        <v>37757.35</v>
      </c>
      <c r="FD37" s="1315">
        <v>24734.14</v>
      </c>
      <c r="FE37" s="1315">
        <v>25580.06</v>
      </c>
      <c r="FF37" s="1315">
        <v>14681.18318</v>
      </c>
      <c r="FG37" s="1324">
        <v>16161.56</v>
      </c>
      <c r="FH37" s="1315">
        <v>244714.64</v>
      </c>
      <c r="FI37" s="1315">
        <v>132372.46</v>
      </c>
      <c r="FJ37" s="1315">
        <v>121533.53512</v>
      </c>
      <c r="FK37" s="1315">
        <v>95981.152570000006</v>
      </c>
      <c r="FL37" s="1315">
        <v>134014.19</v>
      </c>
      <c r="FM37" s="1315">
        <v>101313.03</v>
      </c>
      <c r="FN37" s="1315">
        <v>88011.99</v>
      </c>
      <c r="FO37" s="1315">
        <v>88472.197719999996</v>
      </c>
      <c r="FP37" s="1324">
        <v>87689</v>
      </c>
      <c r="FQ37" s="1315">
        <v>5374.4</v>
      </c>
      <c r="FR37" s="1315">
        <v>3219.77</v>
      </c>
      <c r="FS37" s="1315">
        <v>2603.77</v>
      </c>
      <c r="FT37" s="1315">
        <v>3918.61</v>
      </c>
      <c r="FU37" s="1315">
        <v>3545.76</v>
      </c>
      <c r="FV37" s="1315">
        <v>3349.66</v>
      </c>
      <c r="FW37" s="1315">
        <v>4659.97</v>
      </c>
      <c r="FX37" s="1315">
        <v>3480.41068</v>
      </c>
      <c r="FY37" s="1324">
        <v>5212</v>
      </c>
      <c r="FZ37" s="1315">
        <v>147271.24</v>
      </c>
      <c r="GA37" s="1315">
        <v>167559.15</v>
      </c>
      <c r="GB37" s="1315">
        <v>250258.77851</v>
      </c>
      <c r="GC37" s="1315">
        <v>276407.21006000001</v>
      </c>
      <c r="GD37" s="1315">
        <v>320457.08</v>
      </c>
      <c r="GE37" s="1315">
        <v>337712.98</v>
      </c>
      <c r="GF37" s="1315">
        <v>278378.59000000003</v>
      </c>
      <c r="GG37" s="1315">
        <v>380501.46629000001</v>
      </c>
      <c r="GH37" s="1324">
        <v>455854.51</v>
      </c>
      <c r="GI37" s="1315">
        <v>16614.63</v>
      </c>
      <c r="GJ37" s="1315">
        <v>20593.64</v>
      </c>
      <c r="GK37" s="1315">
        <v>24214.53068</v>
      </c>
      <c r="GL37" s="1315">
        <v>32497.850200000001</v>
      </c>
      <c r="GM37" s="1315">
        <v>30435.71</v>
      </c>
      <c r="GN37" s="1315">
        <v>23744.94</v>
      </c>
      <c r="GO37" s="1315">
        <v>21036.17</v>
      </c>
      <c r="GP37" s="1315">
        <v>26443.213989999997</v>
      </c>
      <c r="GQ37" s="1324">
        <v>41420.19</v>
      </c>
      <c r="GR37" s="1315">
        <v>33711.68</v>
      </c>
      <c r="GS37" s="1315">
        <v>26777.7</v>
      </c>
      <c r="GT37" s="1315">
        <v>27484.01</v>
      </c>
      <c r="GU37" s="1315">
        <v>20353.029020000002</v>
      </c>
      <c r="GV37" s="1315">
        <v>13555.07</v>
      </c>
      <c r="GW37" s="1315">
        <v>12334.09</v>
      </c>
      <c r="GX37" s="1315">
        <v>13215.93</v>
      </c>
      <c r="GY37" s="1315">
        <v>29984.845069999999</v>
      </c>
      <c r="GZ37" s="1324">
        <v>24187.78</v>
      </c>
      <c r="HA37" s="1315">
        <v>57094</v>
      </c>
      <c r="HB37" s="1315">
        <v>78533.429999999993</v>
      </c>
      <c r="HC37" s="1315">
        <v>87951.412460000007</v>
      </c>
      <c r="HD37" s="1315">
        <v>99852.137860000003</v>
      </c>
      <c r="HE37" s="1315">
        <v>92040.9</v>
      </c>
      <c r="HF37" s="1315">
        <v>122009.14</v>
      </c>
      <c r="HG37" s="1315">
        <v>153715.76</v>
      </c>
      <c r="HH37" s="1315">
        <v>171757.83383419999</v>
      </c>
      <c r="HI37" s="1324">
        <v>281429.09999999998</v>
      </c>
      <c r="HJ37" s="1315">
        <v>1316151.5815999997</v>
      </c>
      <c r="HK37" s="1315">
        <v>2048238.1509999996</v>
      </c>
      <c r="HL37" s="1315">
        <v>2278164.2111631995</v>
      </c>
      <c r="HM37" s="1315">
        <v>3282191.3962456002</v>
      </c>
      <c r="HN37" s="1315">
        <v>6037483.564100001</v>
      </c>
      <c r="HO37" s="1315">
        <v>6386019.8882999998</v>
      </c>
      <c r="HP37" s="1315">
        <v>8635764.9785000011</v>
      </c>
      <c r="HQ37" s="1315">
        <v>9732517.1362846009</v>
      </c>
      <c r="HR37" s="1317">
        <v>9240528.7199999988</v>
      </c>
    </row>
    <row r="38" spans="1:226" ht="17.45" customHeight="1" x14ac:dyDescent="0.2">
      <c r="A38" s="1316" t="s">
        <v>476</v>
      </c>
      <c r="B38" s="1315">
        <v>11211.05</v>
      </c>
      <c r="C38" s="1315">
        <v>2791.35</v>
      </c>
      <c r="D38" s="1315">
        <v>2310.8400299999998</v>
      </c>
      <c r="E38" s="1315">
        <v>2525.4</v>
      </c>
      <c r="F38" s="1315">
        <v>2512.4</v>
      </c>
      <c r="G38" s="1315">
        <v>6607.57</v>
      </c>
      <c r="H38" s="1315">
        <v>7085.01</v>
      </c>
      <c r="I38" s="1315">
        <v>11868.03</v>
      </c>
      <c r="J38" s="1315">
        <v>13070</v>
      </c>
      <c r="K38" s="1315">
        <v>166.91</v>
      </c>
      <c r="L38" s="1315">
        <v>194.01</v>
      </c>
      <c r="M38" s="1315">
        <v>208.62</v>
      </c>
      <c r="N38" s="1315">
        <v>148.24</v>
      </c>
      <c r="O38" s="1318">
        <v>157.83000000000001</v>
      </c>
      <c r="P38" s="1318">
        <v>170.86</v>
      </c>
      <c r="Q38" s="1318">
        <v>392.73</v>
      </c>
      <c r="R38" s="1318">
        <v>189.76</v>
      </c>
      <c r="S38" s="1315">
        <v>187</v>
      </c>
      <c r="T38" s="1315">
        <v>311.62</v>
      </c>
      <c r="U38" s="1315">
        <v>418.12</v>
      </c>
      <c r="V38" s="1315">
        <v>440.86525999999998</v>
      </c>
      <c r="W38" s="1315">
        <v>657.64664000000005</v>
      </c>
      <c r="X38" s="1315">
        <v>574.28</v>
      </c>
      <c r="Y38" s="1315">
        <v>1288.81</v>
      </c>
      <c r="Z38" s="1315">
        <v>725.06</v>
      </c>
      <c r="AA38" s="1315">
        <v>728.69020999999998</v>
      </c>
      <c r="AB38" s="1320">
        <v>738</v>
      </c>
      <c r="AC38" s="1315">
        <v>2686.43</v>
      </c>
      <c r="AD38" s="1315">
        <v>1477.2</v>
      </c>
      <c r="AE38" s="1315">
        <v>996.82938999999999</v>
      </c>
      <c r="AF38" s="1315">
        <v>1266.1846493999999</v>
      </c>
      <c r="AG38" s="1315">
        <v>999.87</v>
      </c>
      <c r="AH38" s="1315">
        <v>910.11</v>
      </c>
      <c r="AI38" s="1315">
        <v>1063.01</v>
      </c>
      <c r="AJ38" s="1315">
        <v>1293.7081600000001</v>
      </c>
      <c r="AK38" s="1315">
        <v>777</v>
      </c>
      <c r="AL38" s="1315">
        <v>32280.44</v>
      </c>
      <c r="AM38" s="1315">
        <v>39954.639999999999</v>
      </c>
      <c r="AN38" s="1315">
        <v>43606.830540000003</v>
      </c>
      <c r="AO38" s="1315">
        <v>46760.480369999997</v>
      </c>
      <c r="AP38" s="1315">
        <v>47395.66</v>
      </c>
      <c r="AQ38" s="1315">
        <v>45212.36</v>
      </c>
      <c r="AR38" s="1315">
        <v>40486.620000000003</v>
      </c>
      <c r="AS38" s="1315">
        <v>40731.410000000003</v>
      </c>
      <c r="AT38" s="1315">
        <v>21940.42</v>
      </c>
      <c r="AU38" s="1315">
        <v>1090.32</v>
      </c>
      <c r="AV38" s="1315">
        <v>1170.07</v>
      </c>
      <c r="AW38" s="1315">
        <v>1269.5428300000001</v>
      </c>
      <c r="AX38" s="1315">
        <v>1502.9827299999999</v>
      </c>
      <c r="AY38" s="1315">
        <v>2057.7600000000002</v>
      </c>
      <c r="AZ38" s="1315">
        <v>1983.49</v>
      </c>
      <c r="BA38" s="1315">
        <v>2035.89</v>
      </c>
      <c r="BB38" s="1315">
        <v>5183.78</v>
      </c>
      <c r="BC38" s="1315">
        <v>7426.18</v>
      </c>
      <c r="BD38" s="1315">
        <v>136.69999999999999</v>
      </c>
      <c r="BE38" s="1315">
        <v>432.28</v>
      </c>
      <c r="BF38" s="1315">
        <v>192.29336000000001</v>
      </c>
      <c r="BG38" s="1315">
        <v>228.48577</v>
      </c>
      <c r="BH38" s="1315">
        <v>631.45000000000005</v>
      </c>
      <c r="BI38" s="1315">
        <v>773.8</v>
      </c>
      <c r="BJ38" s="1315">
        <v>1214.48</v>
      </c>
      <c r="BK38" s="1315">
        <v>1932.24</v>
      </c>
      <c r="BL38" s="1315">
        <v>1761.45</v>
      </c>
      <c r="BM38" s="1315">
        <v>1174.9100000000001</v>
      </c>
      <c r="BN38" s="1315">
        <v>1840.44</v>
      </c>
      <c r="BO38" s="1315">
        <v>2322.5634123999998</v>
      </c>
      <c r="BP38" s="1315">
        <v>2642.0338907</v>
      </c>
      <c r="BQ38" s="1315">
        <v>3339.53</v>
      </c>
      <c r="BR38" s="1315">
        <v>141.71</v>
      </c>
      <c r="BS38" s="1315">
        <v>184.66</v>
      </c>
      <c r="BT38" s="1315">
        <v>334.37101870000004</v>
      </c>
      <c r="BU38" s="1315">
        <v>611.98</v>
      </c>
      <c r="BV38" s="1315">
        <v>438.9</v>
      </c>
      <c r="BW38" s="1315">
        <v>466.98</v>
      </c>
      <c r="BX38" s="1315">
        <v>611.71843000000001</v>
      </c>
      <c r="BY38" s="1315">
        <v>875.40159000000006</v>
      </c>
      <c r="BZ38" s="1315">
        <v>1076.18</v>
      </c>
      <c r="CA38" s="1315">
        <v>2389.92</v>
      </c>
      <c r="CB38" s="1315">
        <v>5342.55</v>
      </c>
      <c r="CC38" s="1315">
        <v>4308.4910200000004</v>
      </c>
      <c r="CD38" s="1315">
        <v>2885.09</v>
      </c>
      <c r="CE38" s="1315">
        <v>330.92</v>
      </c>
      <c r="CF38" s="1315">
        <v>311.7</v>
      </c>
      <c r="CG38" s="1315">
        <v>365.33756979999998</v>
      </c>
      <c r="CH38" s="1315">
        <v>457.71920999999998</v>
      </c>
      <c r="CI38" s="1315">
        <v>408.91</v>
      </c>
      <c r="CJ38" s="1315">
        <v>640.9</v>
      </c>
      <c r="CK38" s="1315">
        <v>498.21</v>
      </c>
      <c r="CL38" s="1315">
        <v>1984.4874399999999</v>
      </c>
      <c r="CM38" s="1315">
        <v>745.42</v>
      </c>
      <c r="CN38" s="1315">
        <v>2736.02</v>
      </c>
      <c r="CO38" s="1315">
        <v>3310.09</v>
      </c>
      <c r="CP38" s="1315">
        <v>4141.2762599999996</v>
      </c>
      <c r="CQ38" s="1315">
        <v>4655.3074699999997</v>
      </c>
      <c r="CR38" s="1315">
        <v>4367.1099999999997</v>
      </c>
      <c r="CS38" s="1315">
        <v>5849.06</v>
      </c>
      <c r="CT38" s="1315">
        <v>7501.63</v>
      </c>
      <c r="CU38" s="1315">
        <v>7893.7456199999997</v>
      </c>
      <c r="CV38" s="1315">
        <v>9116.34</v>
      </c>
      <c r="CW38" s="1315">
        <v>36461.86</v>
      </c>
      <c r="CX38" s="1315">
        <v>37660.14</v>
      </c>
      <c r="CY38" s="1315">
        <v>37973.068039999998</v>
      </c>
      <c r="CZ38" s="1315">
        <v>2049.5938200000001</v>
      </c>
      <c r="DA38" s="1315">
        <v>2218.44</v>
      </c>
      <c r="DB38" s="1315">
        <v>2550.7600000000002</v>
      </c>
      <c r="DC38" s="1315">
        <v>2752.69</v>
      </c>
      <c r="DD38" s="1315">
        <v>2322.83</v>
      </c>
      <c r="DE38" s="1315">
        <v>2599.56</v>
      </c>
      <c r="DF38" s="1315">
        <v>37.804900000000004</v>
      </c>
      <c r="DG38" s="1315">
        <v>49.453200000000002</v>
      </c>
      <c r="DH38" s="1315">
        <v>257.85205999999999</v>
      </c>
      <c r="DI38" s="1315">
        <v>180.42618999999999</v>
      </c>
      <c r="DJ38" s="1315">
        <v>109.0921</v>
      </c>
      <c r="DK38" s="1315">
        <v>86.725899999999996</v>
      </c>
      <c r="DL38" s="1315">
        <v>321.1832</v>
      </c>
      <c r="DM38" s="1315">
        <v>105.226</v>
      </c>
      <c r="DN38" s="1315">
        <v>220.14</v>
      </c>
      <c r="DO38" s="1315">
        <v>895.17</v>
      </c>
      <c r="DP38" s="1315">
        <v>2116.61</v>
      </c>
      <c r="DQ38" s="1315">
        <v>2656.0607300000001</v>
      </c>
      <c r="DR38" s="1315">
        <v>3162.1912200000002</v>
      </c>
      <c r="DS38" s="1315">
        <v>2602.9499999999998</v>
      </c>
      <c r="DT38" s="1315">
        <v>3258.99</v>
      </c>
      <c r="DU38" s="1315">
        <v>21546.61</v>
      </c>
      <c r="DV38" s="1315">
        <v>29187.09966</v>
      </c>
      <c r="DW38" s="1315">
        <v>39826</v>
      </c>
      <c r="DX38" s="1315">
        <v>1657732.12</v>
      </c>
      <c r="DY38" s="1315">
        <v>1674610.79</v>
      </c>
      <c r="DZ38" s="1315">
        <v>1744009.08</v>
      </c>
      <c r="EA38" s="1315">
        <v>1714338.96</v>
      </c>
      <c r="EB38" s="1315">
        <v>1719547.85</v>
      </c>
      <c r="EC38" s="1315">
        <v>1760365.14</v>
      </c>
      <c r="ED38" s="1315">
        <v>1764079.89</v>
      </c>
      <c r="EE38" s="1315">
        <v>1494305.5954100001</v>
      </c>
      <c r="EF38" s="1315">
        <v>1494305.6</v>
      </c>
      <c r="EG38" s="1315">
        <v>18892.939999999999</v>
      </c>
      <c r="EH38" s="1315">
        <v>10422.65</v>
      </c>
      <c r="EI38" s="1315">
        <v>28057.058349999999</v>
      </c>
      <c r="EJ38" s="1315">
        <v>3102.1880999999998</v>
      </c>
      <c r="EK38" s="1315">
        <v>4014.52</v>
      </c>
      <c r="EL38" s="1315">
        <v>5221.1099999999997</v>
      </c>
      <c r="EM38" s="1315">
        <v>6373.82</v>
      </c>
      <c r="EN38" s="1315">
        <v>4258.82006</v>
      </c>
      <c r="EO38" s="1320">
        <v>3703.2</v>
      </c>
      <c r="EP38" s="1315">
        <v>1860.37</v>
      </c>
      <c r="EQ38" s="1315">
        <v>2013.17</v>
      </c>
      <c r="ER38" s="1318">
        <v>2148.3376499999999</v>
      </c>
      <c r="ES38" s="1318">
        <v>2320.5141199999998</v>
      </c>
      <c r="ET38" s="1318">
        <v>2612.63</v>
      </c>
      <c r="EU38" s="1318">
        <v>3067.72</v>
      </c>
      <c r="EV38" s="1318">
        <v>3426.37</v>
      </c>
      <c r="EW38" s="1318">
        <v>7672.2118499999997</v>
      </c>
      <c r="EX38" s="1320">
        <v>9474</v>
      </c>
      <c r="EY38" s="1315">
        <v>445.98</v>
      </c>
      <c r="EZ38" s="1315">
        <v>522.92999999999995</v>
      </c>
      <c r="FA38" s="1315">
        <v>694.18</v>
      </c>
      <c r="FB38" s="1315">
        <v>906.47289000000001</v>
      </c>
      <c r="FC38" s="1315">
        <v>1351.14</v>
      </c>
      <c r="FD38" s="1315">
        <v>1559</v>
      </c>
      <c r="FE38" s="1315">
        <v>15635.4</v>
      </c>
      <c r="FF38" s="1315">
        <v>20212.688710000002</v>
      </c>
      <c r="FG38" s="1320">
        <v>13763.28</v>
      </c>
      <c r="FH38" s="1315">
        <v>11255.91</v>
      </c>
      <c r="FI38" s="1315">
        <v>11613.09</v>
      </c>
      <c r="FJ38" s="1315">
        <v>51.815049999999999</v>
      </c>
      <c r="FK38" s="1315">
        <v>25.950140000000001</v>
      </c>
      <c r="FL38" s="1315">
        <v>43.37</v>
      </c>
      <c r="FM38" s="1315">
        <v>2014.05</v>
      </c>
      <c r="FN38" s="1315">
        <v>5574.45</v>
      </c>
      <c r="FO38" s="1315">
        <v>6172.4640200000003</v>
      </c>
      <c r="FP38" s="1320">
        <v>4808</v>
      </c>
      <c r="FQ38" s="1315">
        <v>265.07</v>
      </c>
      <c r="FR38" s="1315">
        <v>1012.2</v>
      </c>
      <c r="FS38" s="1315">
        <v>1166.81</v>
      </c>
      <c r="FT38" s="1315">
        <v>1131.29</v>
      </c>
      <c r="FU38" s="1315">
        <v>965.37</v>
      </c>
      <c r="FV38" s="1315">
        <v>3354.06</v>
      </c>
      <c r="FW38" s="1315">
        <v>1495.6</v>
      </c>
      <c r="FX38" s="1315">
        <v>2089.49908</v>
      </c>
      <c r="FY38" s="1320">
        <v>7065</v>
      </c>
      <c r="FZ38" s="1315">
        <v>14677.57</v>
      </c>
      <c r="GA38" s="1315">
        <v>20733.16</v>
      </c>
      <c r="GB38" s="1315">
        <v>20192.07965</v>
      </c>
      <c r="GC38" s="1315">
        <v>25024.626629999999</v>
      </c>
      <c r="GD38" s="1315">
        <v>34854.06</v>
      </c>
      <c r="GE38" s="1315">
        <v>35888.06</v>
      </c>
      <c r="GF38" s="1315">
        <v>23851.26</v>
      </c>
      <c r="GG38" s="1315">
        <v>43335.607729999996</v>
      </c>
      <c r="GH38" s="1320">
        <v>57124.46</v>
      </c>
      <c r="GI38" s="1315">
        <v>540.51</v>
      </c>
      <c r="GJ38" s="1315">
        <v>1160.6500000000001</v>
      </c>
      <c r="GK38" s="1315">
        <v>512.38806</v>
      </c>
      <c r="GL38" s="1315">
        <v>959.58316000000002</v>
      </c>
      <c r="GM38" s="1315">
        <v>1258.0899999999999</v>
      </c>
      <c r="GN38" s="1315">
        <v>1753.81</v>
      </c>
      <c r="GO38" s="1315">
        <v>2357.1</v>
      </c>
      <c r="GP38" s="1315">
        <v>5846.2091899999996</v>
      </c>
      <c r="GQ38" s="1320">
        <v>2464</v>
      </c>
      <c r="GR38" s="1315">
        <v>54.92</v>
      </c>
      <c r="GS38" s="1315">
        <v>96.34</v>
      </c>
      <c r="GT38" s="1315">
        <v>96.977890000000002</v>
      </c>
      <c r="GU38" s="1315">
        <v>194.2501</v>
      </c>
      <c r="GV38" s="1315">
        <v>287.06</v>
      </c>
      <c r="GW38" s="1315">
        <v>338.11</v>
      </c>
      <c r="GX38" s="1315">
        <v>343.64</v>
      </c>
      <c r="GY38" s="1315">
        <v>270.25</v>
      </c>
      <c r="GZ38" s="1320">
        <v>352.28</v>
      </c>
      <c r="HA38" s="1315">
        <v>587.74</v>
      </c>
      <c r="HB38" s="1315">
        <v>1044.1300000000001</v>
      </c>
      <c r="HC38" s="1315">
        <v>1480.3602100000001</v>
      </c>
      <c r="HD38" s="1315">
        <v>2018.3105</v>
      </c>
      <c r="HE38" s="1315">
        <v>3139.28</v>
      </c>
      <c r="HF38" s="1315">
        <v>3522.9</v>
      </c>
      <c r="HG38" s="1315">
        <v>4362.38</v>
      </c>
      <c r="HH38" s="1315">
        <v>5565.8181269000006</v>
      </c>
      <c r="HI38" s="1320">
        <v>7273.78</v>
      </c>
      <c r="HJ38" s="1315">
        <v>1796272.1849000002</v>
      </c>
      <c r="HK38" s="1315">
        <v>1815422.1931999996</v>
      </c>
      <c r="HL38" s="1315">
        <v>1895762.7847722003</v>
      </c>
      <c r="HM38" s="1315">
        <v>1817134.2391901</v>
      </c>
      <c r="HN38" s="1315">
        <v>1836524.8321000005</v>
      </c>
      <c r="HO38" s="1315">
        <v>1888949.0259000002</v>
      </c>
      <c r="HP38" s="1315">
        <v>1918650.2431999999</v>
      </c>
      <c r="HQ38" s="1315">
        <v>1697793.0333056001</v>
      </c>
      <c r="HR38" s="1315">
        <v>1702238.1800000002</v>
      </c>
    </row>
    <row r="39" spans="1:226" s="1278" customFormat="1" ht="17.45" customHeight="1" x14ac:dyDescent="0.2">
      <c r="A39" s="1322" t="s">
        <v>477</v>
      </c>
      <c r="B39" s="1317">
        <f>B37+B38</f>
        <v>89075.42</v>
      </c>
      <c r="C39" s="1317">
        <f>C37+C38</f>
        <v>70966.310000000012</v>
      </c>
      <c r="D39" s="1317">
        <v>84961.58557000001</v>
      </c>
      <c r="E39" s="1317">
        <v>80225.86</v>
      </c>
      <c r="F39" s="1317">
        <v>85568.069999999992</v>
      </c>
      <c r="G39" s="1317">
        <v>103889.51000000001</v>
      </c>
      <c r="H39" s="1317">
        <v>105390.03</v>
      </c>
      <c r="I39" s="1317">
        <v>126774.84</v>
      </c>
      <c r="J39" s="1317">
        <v>201613</v>
      </c>
      <c r="K39" s="1317">
        <f>K37+K38</f>
        <v>8896.23</v>
      </c>
      <c r="L39" s="1317">
        <f>L37+L38</f>
        <v>10361.07</v>
      </c>
      <c r="M39" s="1317">
        <v>12436.531570000001</v>
      </c>
      <c r="N39" s="1317">
        <v>12029.65236</v>
      </c>
      <c r="O39" s="1323">
        <v>16180.71</v>
      </c>
      <c r="P39" s="1323">
        <v>18831.060000000001</v>
      </c>
      <c r="Q39" s="1323">
        <v>14147.789999999999</v>
      </c>
      <c r="R39" s="1323">
        <v>15218.710169999998</v>
      </c>
      <c r="S39" s="1324">
        <v>11143.78</v>
      </c>
      <c r="T39" s="1317">
        <f>T37+T38</f>
        <v>15968.560000000001</v>
      </c>
      <c r="U39" s="1317">
        <f>U37+U38</f>
        <v>20720.7</v>
      </c>
      <c r="V39" s="1317">
        <v>21339.151809999999</v>
      </c>
      <c r="W39" s="1317">
        <v>29829.637349999997</v>
      </c>
      <c r="X39" s="1317">
        <v>38205.71</v>
      </c>
      <c r="Y39" s="1317">
        <v>31055</v>
      </c>
      <c r="Z39" s="1317">
        <v>18843</v>
      </c>
      <c r="AA39" s="1317">
        <v>22435.283660000001</v>
      </c>
      <c r="AB39" s="1317">
        <v>32640</v>
      </c>
      <c r="AC39" s="1317">
        <f>AC37+AC38</f>
        <v>49860.1</v>
      </c>
      <c r="AD39" s="1317">
        <f>AD37+AD38</f>
        <v>44670.009999999995</v>
      </c>
      <c r="AE39" s="1317">
        <v>49347.101089999996</v>
      </c>
      <c r="AF39" s="1317">
        <v>53598.939779399996</v>
      </c>
      <c r="AG39" s="1317">
        <v>49546.530000000006</v>
      </c>
      <c r="AH39" s="1317">
        <v>45159.93</v>
      </c>
      <c r="AI39" s="1317">
        <v>44132.130000000005</v>
      </c>
      <c r="AJ39" s="1317">
        <v>49202.15612</v>
      </c>
      <c r="AK39" s="1317">
        <v>38367</v>
      </c>
      <c r="AL39" s="1317">
        <f>AL37+AL38</f>
        <v>164801.07</v>
      </c>
      <c r="AM39" s="1317">
        <f>AM37+AM38</f>
        <v>192407.63</v>
      </c>
      <c r="AN39" s="1317">
        <v>166296.05145</v>
      </c>
      <c r="AO39" s="1317">
        <v>226937.51082</v>
      </c>
      <c r="AP39" s="1317">
        <v>245034.68</v>
      </c>
      <c r="AQ39" s="1317">
        <v>200575.47999999998</v>
      </c>
      <c r="AR39" s="1317">
        <v>213003.99</v>
      </c>
      <c r="AS39" s="1317">
        <v>202544.29</v>
      </c>
      <c r="AT39" s="1317">
        <v>289416.36</v>
      </c>
      <c r="AU39" s="1317">
        <f>AU37+AU38</f>
        <v>21622.92</v>
      </c>
      <c r="AV39" s="1317">
        <f>AV37+AV38</f>
        <v>22746.59</v>
      </c>
      <c r="AW39" s="1317">
        <v>27629.349979999999</v>
      </c>
      <c r="AX39" s="1317">
        <v>35409.441250000003</v>
      </c>
      <c r="AY39" s="1317">
        <v>37241.599999999999</v>
      </c>
      <c r="AZ39" s="1317">
        <v>36387.159999999996</v>
      </c>
      <c r="BA39" s="1317">
        <v>35185.31</v>
      </c>
      <c r="BB39" s="1317">
        <v>51197.697370000002</v>
      </c>
      <c r="BC39" s="1317">
        <v>42708.32</v>
      </c>
      <c r="BD39" s="1317">
        <f>BD37+BD38</f>
        <v>29688.29</v>
      </c>
      <c r="BE39" s="1317">
        <f>BE37+BE38</f>
        <v>20738.46</v>
      </c>
      <c r="BF39" s="1317">
        <v>23806.81048</v>
      </c>
      <c r="BG39" s="1317">
        <v>25366.47911</v>
      </c>
      <c r="BH39" s="1317">
        <v>32542.95</v>
      </c>
      <c r="BI39" s="1317">
        <v>38317.57</v>
      </c>
      <c r="BJ39" s="1317">
        <v>40462.350000000006</v>
      </c>
      <c r="BK39" s="1317">
        <v>77369.320000000007</v>
      </c>
      <c r="BL39" s="1317">
        <v>66643.199999999997</v>
      </c>
      <c r="BM39" s="1317">
        <f>BM37+BM38</f>
        <v>5313.0599999999995</v>
      </c>
      <c r="BN39" s="1317">
        <f>BN37+BN38</f>
        <v>8596.57</v>
      </c>
      <c r="BO39" s="1317">
        <v>13772.419533</v>
      </c>
      <c r="BP39" s="1317">
        <v>15176.3492649</v>
      </c>
      <c r="BQ39" s="1317">
        <v>23779.1</v>
      </c>
      <c r="BR39" s="1317">
        <v>29668.6</v>
      </c>
      <c r="BS39" s="1317">
        <v>23310.95</v>
      </c>
      <c r="BT39" s="1317">
        <v>27642.360467999999</v>
      </c>
      <c r="BU39" s="1317">
        <v>32667.27</v>
      </c>
      <c r="BV39" s="1317">
        <f>BV37+BV38</f>
        <v>43801.090000000004</v>
      </c>
      <c r="BW39" s="1317">
        <f>BW37+BW38</f>
        <v>39516.58</v>
      </c>
      <c r="BX39" s="1317">
        <v>38728.038370000002</v>
      </c>
      <c r="BY39" s="1317">
        <v>39938.400010000005</v>
      </c>
      <c r="BZ39" s="1317">
        <v>44284.62</v>
      </c>
      <c r="CA39" s="1317">
        <v>49242</v>
      </c>
      <c r="CB39" s="1317">
        <v>57614.57</v>
      </c>
      <c r="CC39" s="1317">
        <v>65843.059640000007</v>
      </c>
      <c r="CD39" s="1317">
        <v>70826.37</v>
      </c>
      <c r="CE39" s="1317">
        <f>CE37+CE38</f>
        <v>10084.43</v>
      </c>
      <c r="CF39" s="1317">
        <f>CF37+CF38</f>
        <v>13522.83</v>
      </c>
      <c r="CG39" s="1317">
        <v>16984.380202599998</v>
      </c>
      <c r="CH39" s="1317">
        <v>19889.608131000001</v>
      </c>
      <c r="CI39" s="1317">
        <v>25434.86</v>
      </c>
      <c r="CJ39" s="1317">
        <v>28679.91</v>
      </c>
      <c r="CK39" s="1317">
        <v>26440.95</v>
      </c>
      <c r="CL39" s="1317">
        <v>26475.64084</v>
      </c>
      <c r="CM39" s="1317">
        <v>32685.359999999997</v>
      </c>
      <c r="CN39" s="1317">
        <f>CN37+CN38</f>
        <v>146127.96</v>
      </c>
      <c r="CO39" s="1317">
        <f>CO37+CO38</f>
        <v>206809.04</v>
      </c>
      <c r="CP39" s="1317">
        <v>260111.31095000001</v>
      </c>
      <c r="CQ39" s="1317">
        <v>382009.75283999997</v>
      </c>
      <c r="CR39" s="1317">
        <v>464639.05</v>
      </c>
      <c r="CS39" s="1317">
        <v>511789.13</v>
      </c>
      <c r="CT39" s="1317">
        <v>497693.01</v>
      </c>
      <c r="CU39" s="1317">
        <v>650212.01561999996</v>
      </c>
      <c r="CV39" s="1317">
        <v>622871.29999999993</v>
      </c>
      <c r="CW39" s="1317">
        <f>CW37+CW38</f>
        <v>197126.21000000002</v>
      </c>
      <c r="CX39" s="1317">
        <f>CX37+CX38</f>
        <v>215476.16999999998</v>
      </c>
      <c r="CY39" s="1317">
        <v>220110.88880000002</v>
      </c>
      <c r="CZ39" s="1317">
        <v>283622.21697000001</v>
      </c>
      <c r="DA39" s="1317">
        <v>344759.69</v>
      </c>
      <c r="DB39" s="1317">
        <v>366412.72000000003</v>
      </c>
      <c r="DC39" s="1317">
        <v>333038.62</v>
      </c>
      <c r="DD39" s="1317">
        <v>372864.09</v>
      </c>
      <c r="DE39" s="1317">
        <v>524994.08000000007</v>
      </c>
      <c r="DF39" s="1317">
        <f>DF37+DF38</f>
        <v>40015.656500000005</v>
      </c>
      <c r="DG39" s="1317">
        <f>DG37+DG38</f>
        <v>27172.6342</v>
      </c>
      <c r="DH39" s="1317">
        <v>27140.551609800001</v>
      </c>
      <c r="DI39" s="1317">
        <v>33781.850990399995</v>
      </c>
      <c r="DJ39" s="1317">
        <v>51616.566200000001</v>
      </c>
      <c r="DK39" s="1317">
        <v>59130.154199999997</v>
      </c>
      <c r="DL39" s="1317">
        <v>52880.171699999999</v>
      </c>
      <c r="DM39" s="1317">
        <v>52607.551970599998</v>
      </c>
      <c r="DN39" s="1317">
        <v>76460.62</v>
      </c>
      <c r="DO39" s="1317">
        <f>DO37+DO38</f>
        <v>49738.43</v>
      </c>
      <c r="DP39" s="1317">
        <f>DP37+DP38</f>
        <v>58266.47</v>
      </c>
      <c r="DQ39" s="1317">
        <v>87510.338759999999</v>
      </c>
      <c r="DR39" s="1317">
        <v>100650.59479999999</v>
      </c>
      <c r="DS39" s="1317">
        <v>129409.31</v>
      </c>
      <c r="DT39" s="1317">
        <v>134026.44</v>
      </c>
      <c r="DU39" s="1317">
        <v>170367.44</v>
      </c>
      <c r="DV39" s="1317">
        <v>205225.56792050001</v>
      </c>
      <c r="DW39" s="1317">
        <v>250599</v>
      </c>
      <c r="DX39" s="1317">
        <f>DX37+DX38</f>
        <v>1510598.7000000002</v>
      </c>
      <c r="DY39" s="1317">
        <f>DY37+DY38</f>
        <v>2240470.7999999998</v>
      </c>
      <c r="DZ39" s="1317">
        <v>2326416.7999999998</v>
      </c>
      <c r="EA39" s="1317">
        <v>2928510.52</v>
      </c>
      <c r="EB39" s="1317">
        <v>5337427.7</v>
      </c>
      <c r="EC39" s="1317">
        <v>5619794.9399999995</v>
      </c>
      <c r="ED39" s="1317">
        <v>7976753.3700000001</v>
      </c>
      <c r="EE39" s="1317">
        <v>8285323.4413400013</v>
      </c>
      <c r="EF39" s="1317">
        <v>7124459.9900000002</v>
      </c>
      <c r="EG39" s="1317">
        <f>EG37+EG38</f>
        <v>132258.97</v>
      </c>
      <c r="EH39" s="1317">
        <f>EH37+EH38</f>
        <v>132401.96</v>
      </c>
      <c r="EI39" s="1317">
        <v>164554.09557</v>
      </c>
      <c r="EJ39" s="1317">
        <v>170835.78578000001</v>
      </c>
      <c r="EK39" s="1317">
        <v>178406.69999999998</v>
      </c>
      <c r="EL39" s="1317">
        <v>233983.56</v>
      </c>
      <c r="EM39" s="1317">
        <v>202761.22</v>
      </c>
      <c r="EN39" s="1317">
        <v>295135.93436999997</v>
      </c>
      <c r="EO39" s="1317">
        <v>372144.31</v>
      </c>
      <c r="EP39" s="1317">
        <f>EP37+EP38</f>
        <v>52118.020000000004</v>
      </c>
      <c r="EQ39" s="1317">
        <f>EQ37+EQ38</f>
        <v>57919.369999999995</v>
      </c>
      <c r="ER39" s="1323">
        <v>74008.506590000005</v>
      </c>
      <c r="ES39" s="1323">
        <v>77942.298390000011</v>
      </c>
      <c r="ET39" s="1323">
        <v>96226.12000000001</v>
      </c>
      <c r="EU39" s="1323">
        <v>94397.78</v>
      </c>
      <c r="EV39" s="1323">
        <v>104172.01999999999</v>
      </c>
      <c r="EW39" s="1323">
        <v>105424.52247999999</v>
      </c>
      <c r="EX39" s="1324">
        <v>147722</v>
      </c>
      <c r="EY39" s="1317">
        <f>EY37+EY38</f>
        <v>13166.34</v>
      </c>
      <c r="EZ39" s="1317">
        <f>EZ37+EZ38</f>
        <v>16181.43</v>
      </c>
      <c r="FA39" s="1317">
        <v>21226.615969999999</v>
      </c>
      <c r="FB39" s="1317">
        <v>25206.737349999999</v>
      </c>
      <c r="FC39" s="1317">
        <v>39108.49</v>
      </c>
      <c r="FD39" s="1317">
        <v>26293.14</v>
      </c>
      <c r="FE39" s="1317">
        <v>41215.46</v>
      </c>
      <c r="FF39" s="1317">
        <v>34893.871890000002</v>
      </c>
      <c r="FG39" s="1317">
        <v>29924.84</v>
      </c>
      <c r="FH39" s="1317">
        <f>FH37+FH38</f>
        <v>255970.55000000002</v>
      </c>
      <c r="FI39" s="1317">
        <f>FI37+FI38</f>
        <v>143985.54999999999</v>
      </c>
      <c r="FJ39" s="1317">
        <v>121585.35017000001</v>
      </c>
      <c r="FK39" s="1317">
        <v>96007.102710000006</v>
      </c>
      <c r="FL39" s="1317">
        <v>134057.56</v>
      </c>
      <c r="FM39" s="1317">
        <v>103327.08</v>
      </c>
      <c r="FN39" s="1317">
        <v>93586.44</v>
      </c>
      <c r="FO39" s="1317">
        <v>94644.661739999996</v>
      </c>
      <c r="FP39" s="1317">
        <v>92497</v>
      </c>
      <c r="FQ39" s="1317">
        <f>FQ37+FQ38</f>
        <v>5639.4699999999993</v>
      </c>
      <c r="FR39" s="1317">
        <f>FR37+FR38</f>
        <v>4231.97</v>
      </c>
      <c r="FS39" s="1317">
        <v>3770.58</v>
      </c>
      <c r="FT39" s="1317">
        <v>5049.8999999999996</v>
      </c>
      <c r="FU39" s="1317">
        <v>4511.13</v>
      </c>
      <c r="FV39" s="1317">
        <v>6703.7199999999993</v>
      </c>
      <c r="FW39" s="1317">
        <v>6155.57</v>
      </c>
      <c r="FX39" s="1317">
        <v>5569.9097600000005</v>
      </c>
      <c r="FY39" s="1317">
        <v>12277</v>
      </c>
      <c r="FZ39" s="1317">
        <f>FZ37+FZ38</f>
        <v>161948.81</v>
      </c>
      <c r="GA39" s="1317">
        <f>GA37+GA38</f>
        <v>188292.31</v>
      </c>
      <c r="GB39" s="1317">
        <v>270450.85816</v>
      </c>
      <c r="GC39" s="1317">
        <v>301431.83669000003</v>
      </c>
      <c r="GD39" s="1317">
        <v>355311.14</v>
      </c>
      <c r="GE39" s="1317">
        <v>373601.04</v>
      </c>
      <c r="GF39" s="1317">
        <v>302229.85000000003</v>
      </c>
      <c r="GG39" s="1317">
        <v>423837.07402</v>
      </c>
      <c r="GH39" s="1317">
        <v>512978.97000000003</v>
      </c>
      <c r="GI39" s="1317">
        <f>GI37+GI38</f>
        <v>17155.14</v>
      </c>
      <c r="GJ39" s="1317">
        <f>GJ37+GJ38</f>
        <v>21754.29</v>
      </c>
      <c r="GK39" s="1317">
        <v>24726.918740000001</v>
      </c>
      <c r="GL39" s="1317">
        <v>33457.433360000003</v>
      </c>
      <c r="GM39" s="1317">
        <v>31693.8</v>
      </c>
      <c r="GN39" s="1317">
        <v>25498.75</v>
      </c>
      <c r="GO39" s="1317">
        <v>23393.269999999997</v>
      </c>
      <c r="GP39" s="1317">
        <v>32289.423179999998</v>
      </c>
      <c r="GQ39" s="1317">
        <v>43884.19</v>
      </c>
      <c r="GR39" s="1317">
        <f>GR37+GR38</f>
        <v>33766.6</v>
      </c>
      <c r="GS39" s="1317">
        <f>GS37+GS38</f>
        <v>26874.04</v>
      </c>
      <c r="GT39" s="1317">
        <v>27580.987889999997</v>
      </c>
      <c r="GU39" s="1317">
        <v>20547.279120000003</v>
      </c>
      <c r="GV39" s="1317">
        <v>13842.13</v>
      </c>
      <c r="GW39" s="1317">
        <v>12672.2</v>
      </c>
      <c r="GX39" s="1317">
        <v>13559.57</v>
      </c>
      <c r="GY39" s="1317">
        <v>30255.095069999999</v>
      </c>
      <c r="GZ39" s="1317">
        <v>24540.059999999998</v>
      </c>
      <c r="HA39" s="1317">
        <f>HA37+HA38</f>
        <v>57681.74</v>
      </c>
      <c r="HB39" s="1317">
        <f>HB37+HB38</f>
        <v>79577.56</v>
      </c>
      <c r="HC39" s="1317">
        <v>89431.772670000006</v>
      </c>
      <c r="HD39" s="1317">
        <v>101870.44836000001</v>
      </c>
      <c r="HE39" s="1317">
        <v>95180.18</v>
      </c>
      <c r="HF39" s="1317">
        <v>125532.04</v>
      </c>
      <c r="HG39" s="1317">
        <v>158078.14000000001</v>
      </c>
      <c r="HH39" s="1317">
        <v>177323.6519611</v>
      </c>
      <c r="HI39" s="1317">
        <v>288702.88</v>
      </c>
      <c r="HJ39" s="1317">
        <v>3112423.7665000013</v>
      </c>
      <c r="HK39" s="1317">
        <v>3863660.3441999997</v>
      </c>
      <c r="HL39" s="1317">
        <v>4173926.9959353996</v>
      </c>
      <c r="HM39" s="1317">
        <v>5099325.6354357004</v>
      </c>
      <c r="HN39" s="1317">
        <v>7874008.3962000012</v>
      </c>
      <c r="HO39" s="1317">
        <v>8274968.9142000005</v>
      </c>
      <c r="HP39" s="1317">
        <v>10554415.221700002</v>
      </c>
      <c r="HQ39" s="1317">
        <v>11430310.169590201</v>
      </c>
      <c r="HR39" s="1317">
        <v>10942766.899999999</v>
      </c>
    </row>
    <row r="40" spans="1:226" s="1278" customFormat="1" ht="17.45" customHeight="1" x14ac:dyDescent="0.2">
      <c r="A40" s="1322" t="s">
        <v>478</v>
      </c>
      <c r="B40" s="1317">
        <f>B36-B39</f>
        <v>-2897.2799999999988</v>
      </c>
      <c r="C40" s="1317">
        <f>C36-C39</f>
        <v>10908.51999999999</v>
      </c>
      <c r="D40" s="1317">
        <v>13256.680469999978</v>
      </c>
      <c r="E40" s="1317">
        <v>52700.12000000001</v>
      </c>
      <c r="F40" s="1317">
        <v>75474.220000000016</v>
      </c>
      <c r="G40" s="1317">
        <v>69525</v>
      </c>
      <c r="H40" s="1317">
        <v>69771.389999999985</v>
      </c>
      <c r="I40" s="1317">
        <v>33241.570000000007</v>
      </c>
      <c r="J40" s="1317">
        <v>45829</v>
      </c>
      <c r="K40" s="1317">
        <f>K36-K39</f>
        <v>3403.9300000000003</v>
      </c>
      <c r="L40" s="1317">
        <f>L36-L39</f>
        <v>1325.2000000000007</v>
      </c>
      <c r="M40" s="1317">
        <v>1603.6320799999976</v>
      </c>
      <c r="N40" s="1317">
        <v>-313.91517999999996</v>
      </c>
      <c r="O40" s="1328">
        <v>1816.9099999999999</v>
      </c>
      <c r="P40" s="1328">
        <v>2472.1899999999987</v>
      </c>
      <c r="Q40" s="1328">
        <v>4692.0500000000011</v>
      </c>
      <c r="R40" s="1328">
        <v>3768.8767700000026</v>
      </c>
      <c r="S40" s="1317">
        <v>6113.159999999998</v>
      </c>
      <c r="T40" s="1317">
        <f>T36-T39</f>
        <v>13240.849999999995</v>
      </c>
      <c r="U40" s="1317">
        <f>U36-U39</f>
        <v>13648.249999999996</v>
      </c>
      <c r="V40" s="1317">
        <v>18129.740909999997</v>
      </c>
      <c r="W40" s="1317">
        <v>22396.322290000004</v>
      </c>
      <c r="X40" s="1317">
        <v>24682.020000000004</v>
      </c>
      <c r="Y40" s="1317">
        <v>32055.309999999998</v>
      </c>
      <c r="Z40" s="1317">
        <v>40366.21</v>
      </c>
      <c r="AA40" s="1317">
        <v>42665.969769999996</v>
      </c>
      <c r="AB40" s="1317">
        <v>41805</v>
      </c>
      <c r="AC40" s="1317">
        <f>AC36-AC39</f>
        <v>-15387.5524</v>
      </c>
      <c r="AD40" s="1317">
        <f>AD36-AD39</f>
        <v>-7648.3199999999924</v>
      </c>
      <c r="AE40" s="1317">
        <v>-14809.173499999997</v>
      </c>
      <c r="AF40" s="1317">
        <v>-989.22558939999726</v>
      </c>
      <c r="AG40" s="1317">
        <v>9444.6899999999951</v>
      </c>
      <c r="AH40" s="1317">
        <v>11360.480000000003</v>
      </c>
      <c r="AI40" s="1317">
        <v>10703.919999999991</v>
      </c>
      <c r="AJ40" s="1317">
        <v>4323.1769899999999</v>
      </c>
      <c r="AK40" s="1317">
        <v>13162</v>
      </c>
      <c r="AL40" s="1317">
        <f>AL36-AL39</f>
        <v>17607.289999999979</v>
      </c>
      <c r="AM40" s="1317">
        <f>AM36-AM39</f>
        <v>-26088.25</v>
      </c>
      <c r="AN40" s="1317">
        <v>-11309.692149999988</v>
      </c>
      <c r="AO40" s="1317">
        <v>27913.153980000003</v>
      </c>
      <c r="AP40" s="1317">
        <v>33735.299999999988</v>
      </c>
      <c r="AQ40" s="1317">
        <v>109266.48999999999</v>
      </c>
      <c r="AR40" s="1317">
        <v>53327.75</v>
      </c>
      <c r="AS40" s="1317">
        <v>12152.529999999999</v>
      </c>
      <c r="AT40" s="1317">
        <v>-41522.429999999993</v>
      </c>
      <c r="AU40" s="1317">
        <f>AU36-AU39</f>
        <v>-3430.9499999999971</v>
      </c>
      <c r="AV40" s="1317">
        <f>AV36-AV39</f>
        <v>-1268.7400000000016</v>
      </c>
      <c r="AW40" s="1317">
        <v>-696.90386999999828</v>
      </c>
      <c r="AX40" s="1317">
        <v>1488.7972699999955</v>
      </c>
      <c r="AY40" s="1317">
        <v>7092</v>
      </c>
      <c r="AZ40" s="1317">
        <v>15833.060000000005</v>
      </c>
      <c r="BA40" s="1317">
        <v>34856.179999999993</v>
      </c>
      <c r="BB40" s="1317">
        <v>4021.3300399999935</v>
      </c>
      <c r="BC40" s="1317">
        <v>22982.379999999997</v>
      </c>
      <c r="BD40" s="1317">
        <f>BD36-BD39</f>
        <v>-7434.6000000000022</v>
      </c>
      <c r="BE40" s="1317">
        <f>BE36-BE39</f>
        <v>-6120.7899999999991</v>
      </c>
      <c r="BF40" s="1317">
        <v>-10903.765010000001</v>
      </c>
      <c r="BG40" s="1317">
        <v>3577.9949199999974</v>
      </c>
      <c r="BH40" s="1317">
        <v>11333.09</v>
      </c>
      <c r="BI40" s="1317">
        <v>22175.250000000007</v>
      </c>
      <c r="BJ40" s="1317">
        <v>13071.819999999992</v>
      </c>
      <c r="BK40" s="1317">
        <v>-10619.790000000008</v>
      </c>
      <c r="BL40" s="1317">
        <v>20022.060000000012</v>
      </c>
      <c r="BM40" s="1317">
        <f>BM36-BM39</f>
        <v>6477.5300000000007</v>
      </c>
      <c r="BN40" s="1317">
        <f>BN36-BN39</f>
        <v>3867.5200000000004</v>
      </c>
      <c r="BO40" s="1317">
        <v>1463.6938872999999</v>
      </c>
      <c r="BP40" s="1317">
        <v>9897.3956776000014</v>
      </c>
      <c r="BQ40" s="1317">
        <v>4396.0600000000013</v>
      </c>
      <c r="BR40" s="1317">
        <v>3314.5999999999985</v>
      </c>
      <c r="BS40" s="1317">
        <v>15293.119999999999</v>
      </c>
      <c r="BT40" s="1317">
        <v>11346.567205699997</v>
      </c>
      <c r="BU40" s="1317">
        <v>21199.079999999998</v>
      </c>
      <c r="BV40" s="1317">
        <f>BV36-BV39</f>
        <v>17325.859999999993</v>
      </c>
      <c r="BW40" s="1317">
        <f>BW36-BW39</f>
        <v>22583.649999999994</v>
      </c>
      <c r="BX40" s="1317">
        <v>15950.657119999996</v>
      </c>
      <c r="BY40" s="1317">
        <v>36837.448899999996</v>
      </c>
      <c r="BZ40" s="1317">
        <v>32617.139999999992</v>
      </c>
      <c r="CA40" s="1317">
        <v>41080.239999999991</v>
      </c>
      <c r="CB40" s="1317">
        <v>38572.620000000003</v>
      </c>
      <c r="CC40" s="1317">
        <v>29306.174119999996</v>
      </c>
      <c r="CD40" s="1317">
        <v>31482.700000000012</v>
      </c>
      <c r="CE40" s="1317">
        <f>CE36-CE39</f>
        <v>6838.119999999999</v>
      </c>
      <c r="CF40" s="1317">
        <f>CF36-CF39</f>
        <v>2240.2900000000009</v>
      </c>
      <c r="CG40" s="1317">
        <v>-908.09217789999821</v>
      </c>
      <c r="CH40" s="1317">
        <v>4807.0942152999996</v>
      </c>
      <c r="CI40" s="1317">
        <v>6970.1700000000019</v>
      </c>
      <c r="CJ40" s="1317">
        <v>5391.98</v>
      </c>
      <c r="CK40" s="1317">
        <v>5460.6399999999994</v>
      </c>
      <c r="CL40" s="1317">
        <v>8536.6411900000021</v>
      </c>
      <c r="CM40" s="1317">
        <v>10769.520000000008</v>
      </c>
      <c r="CN40" s="1317">
        <f>CN36-CN39</f>
        <v>-4592.2599999999802</v>
      </c>
      <c r="CO40" s="1317">
        <f>CO36-CO39</f>
        <v>-23579.440000000002</v>
      </c>
      <c r="CP40" s="1317">
        <v>-67410.359050000028</v>
      </c>
      <c r="CQ40" s="1317">
        <v>-85234.84468999994</v>
      </c>
      <c r="CR40" s="1317">
        <v>-112793.45999999996</v>
      </c>
      <c r="CS40" s="1317">
        <v>-108164.58000000002</v>
      </c>
      <c r="CT40" s="1317">
        <v>-66989.31</v>
      </c>
      <c r="CU40" s="1317">
        <v>-153781.31352999993</v>
      </c>
      <c r="CV40" s="1317">
        <v>-99545.309999999939</v>
      </c>
      <c r="CW40" s="1317">
        <f>CW36-CW39</f>
        <v>-81361.790000000023</v>
      </c>
      <c r="CX40" s="1317">
        <f>CX36-CX39</f>
        <v>-66648.01999999999</v>
      </c>
      <c r="CY40" s="1317">
        <v>-72582.239660000021</v>
      </c>
      <c r="CZ40" s="1317">
        <v>2586.3285899999901</v>
      </c>
      <c r="DA40" s="1317">
        <v>-73359.47000000003</v>
      </c>
      <c r="DB40" s="1317">
        <v>-32819.070000000007</v>
      </c>
      <c r="DC40" s="1317">
        <v>50797.380000000005</v>
      </c>
      <c r="DD40" s="1317">
        <v>16758.679999999993</v>
      </c>
      <c r="DE40" s="1317">
        <v>-34486.690000000061</v>
      </c>
      <c r="DF40" s="1317">
        <f>DF36-DF39</f>
        <v>28304.234899999989</v>
      </c>
      <c r="DG40" s="1317">
        <f>DG36-DG39</f>
        <v>-784.01320000000123</v>
      </c>
      <c r="DH40" s="1317">
        <v>4783.9264245000013</v>
      </c>
      <c r="DI40" s="1317">
        <v>15155.313416900004</v>
      </c>
      <c r="DJ40" s="1317">
        <v>17521.113799999992</v>
      </c>
      <c r="DK40" s="1317">
        <v>17596.379600000007</v>
      </c>
      <c r="DL40" s="1317">
        <v>25630.796200000004</v>
      </c>
      <c r="DM40" s="1317">
        <v>19291.801720299998</v>
      </c>
      <c r="DN40" s="1317">
        <v>24203.64</v>
      </c>
      <c r="DO40" s="1317">
        <f>DO36-DO39</f>
        <v>-8693.75</v>
      </c>
      <c r="DP40" s="1317">
        <f>DP36-DP39</f>
        <v>-9514.2200000000012</v>
      </c>
      <c r="DQ40" s="1317">
        <v>-27411.588449999996</v>
      </c>
      <c r="DR40" s="1317">
        <v>-20099.682219999988</v>
      </c>
      <c r="DS40" s="1317">
        <v>-23083.67</v>
      </c>
      <c r="DT40" s="1317">
        <v>-1631.1199999999953</v>
      </c>
      <c r="DU40" s="1317">
        <v>-15323.100000000006</v>
      </c>
      <c r="DV40" s="1317">
        <v>-38355.22792049998</v>
      </c>
      <c r="DW40" s="1317">
        <v>-39112</v>
      </c>
      <c r="DX40" s="1317">
        <f>DX36-DX39</f>
        <v>13577202.940000001</v>
      </c>
      <c r="DY40" s="1317">
        <f>DY36-DY39</f>
        <v>11497794.18</v>
      </c>
      <c r="DZ40" s="1317">
        <v>10616609.16</v>
      </c>
      <c r="EA40" s="1317">
        <v>9461832.8800000008</v>
      </c>
      <c r="EB40" s="1317">
        <v>8184759.71</v>
      </c>
      <c r="EC40" s="1317">
        <v>11853865.440000003</v>
      </c>
      <c r="ED40" s="1317">
        <v>9341797.0699999966</v>
      </c>
      <c r="EE40" s="1317">
        <v>9634779.4985599983</v>
      </c>
      <c r="EF40" s="1317">
        <v>11987323.859999998</v>
      </c>
      <c r="EG40" s="1317">
        <f>EG36-EG39</f>
        <v>-13685.080000000002</v>
      </c>
      <c r="EH40" s="1317">
        <f>EH36-EH39</f>
        <v>989.30999999999767</v>
      </c>
      <c r="EI40" s="1317">
        <v>-8271.1091700000106</v>
      </c>
      <c r="EJ40" s="1317">
        <v>6990.884240000014</v>
      </c>
      <c r="EK40" s="1317">
        <v>56078.260000000009</v>
      </c>
      <c r="EL40" s="1317">
        <v>27064.159999999974</v>
      </c>
      <c r="EM40" s="1317">
        <v>62897.25999999998</v>
      </c>
      <c r="EN40" s="1317">
        <v>6264.0801400000346</v>
      </c>
      <c r="EO40" s="1317">
        <v>-10253.509999999951</v>
      </c>
      <c r="EP40" s="1317">
        <f>EP36-EP39</f>
        <v>-517.7100000000064</v>
      </c>
      <c r="EQ40" s="1317">
        <f>EQ36-EQ39</f>
        <v>-8062.7599999999948</v>
      </c>
      <c r="ER40" s="1328">
        <v>-14911.720160000012</v>
      </c>
      <c r="ES40" s="1323">
        <v>14998.294569999984</v>
      </c>
      <c r="ET40" s="1323">
        <v>15177.959999999992</v>
      </c>
      <c r="EU40" s="1323">
        <v>23223.47</v>
      </c>
      <c r="EV40" s="1323">
        <v>23253.350000000006</v>
      </c>
      <c r="EW40" s="1323">
        <v>19576.854910000009</v>
      </c>
      <c r="EX40" s="1317">
        <v>-7866</v>
      </c>
      <c r="EY40" s="1317">
        <f>EY36-EY39</f>
        <v>-4231.4700000000012</v>
      </c>
      <c r="EZ40" s="1317">
        <f>EZ36-EZ39</f>
        <v>-5641.8099999999995</v>
      </c>
      <c r="FA40" s="1317">
        <v>-6558.8572499999991</v>
      </c>
      <c r="FB40" s="1317">
        <v>-700.96591999999873</v>
      </c>
      <c r="FC40" s="1317">
        <v>-4118.18</v>
      </c>
      <c r="FD40" s="1317">
        <v>15035.46</v>
      </c>
      <c r="FE40" s="1317">
        <v>7227.320000000007</v>
      </c>
      <c r="FF40" s="1317">
        <v>4064.2193999999945</v>
      </c>
      <c r="FG40" s="1317">
        <v>13591.630000000001</v>
      </c>
      <c r="FH40" s="1317">
        <f>FH36-FH39</f>
        <v>-166102.36000000002</v>
      </c>
      <c r="FI40" s="1317">
        <f>FI36-FI39</f>
        <v>-36058</v>
      </c>
      <c r="FJ40" s="1317">
        <v>-34906.629910000003</v>
      </c>
      <c r="FK40" s="1317">
        <v>23537.983939999991</v>
      </c>
      <c r="FL40" s="1317">
        <v>6671.0899999999965</v>
      </c>
      <c r="FM40" s="1317">
        <v>19646.410000000003</v>
      </c>
      <c r="FN40" s="1317">
        <v>38511.81</v>
      </c>
      <c r="FO40" s="1317">
        <v>28584.370500000005</v>
      </c>
      <c r="FP40" s="1317">
        <v>27302</v>
      </c>
      <c r="FQ40" s="1317">
        <f>FQ36-FQ39</f>
        <v>4197.8999999999996</v>
      </c>
      <c r="FR40" s="1317">
        <f>FR36-FR39</f>
        <v>13081.369999999999</v>
      </c>
      <c r="FS40" s="1317">
        <v>14300.290000000003</v>
      </c>
      <c r="FT40" s="1317">
        <v>15667.470000000003</v>
      </c>
      <c r="FU40" s="1317">
        <v>14739.52</v>
      </c>
      <c r="FV40" s="1317">
        <v>13322.1</v>
      </c>
      <c r="FW40" s="1317">
        <v>14037.66</v>
      </c>
      <c r="FX40" s="1317">
        <v>13429.558569999999</v>
      </c>
      <c r="FY40" s="1317">
        <v>6479</v>
      </c>
      <c r="FZ40" s="1317">
        <f>FZ36-FZ39</f>
        <v>243517.81</v>
      </c>
      <c r="GA40" s="1317">
        <f>GA36-GA39</f>
        <v>255262</v>
      </c>
      <c r="GB40" s="1317">
        <v>231106.24744000001</v>
      </c>
      <c r="GC40" s="1317">
        <v>267828.88372000004</v>
      </c>
      <c r="GD40" s="1317">
        <v>296770.09999999998</v>
      </c>
      <c r="GE40" s="1317">
        <v>290539.76999999996</v>
      </c>
      <c r="GF40" s="1317">
        <v>279901.2</v>
      </c>
      <c r="GG40" s="1317">
        <v>291239.3170499999</v>
      </c>
      <c r="GH40" s="1317">
        <v>248594.71999999991</v>
      </c>
      <c r="GI40" s="1317">
        <f>GI36-GI39</f>
        <v>5451.010000000002</v>
      </c>
      <c r="GJ40" s="1317">
        <f>GJ36-GJ39</f>
        <v>291.27999999999884</v>
      </c>
      <c r="GK40" s="1317">
        <v>3668.8512599999995</v>
      </c>
      <c r="GL40" s="1317">
        <v>1521.2811900000015</v>
      </c>
      <c r="GM40" s="1317">
        <v>13182.050000000007</v>
      </c>
      <c r="GN40" s="1317">
        <v>18290.949999999997</v>
      </c>
      <c r="GO40" s="1317">
        <v>23947.629999999997</v>
      </c>
      <c r="GP40" s="1317">
        <v>24221.844360000003</v>
      </c>
      <c r="GQ40" s="1317">
        <v>16109.14</v>
      </c>
      <c r="GR40" s="1317">
        <f>GR36-GR39</f>
        <v>15431.370000000003</v>
      </c>
      <c r="GS40" s="1317">
        <f>GS36-GS39</f>
        <v>6726.739999999998</v>
      </c>
      <c r="GT40" s="1317">
        <v>18032.622110000004</v>
      </c>
      <c r="GU40" s="1317">
        <v>20696.782629999998</v>
      </c>
      <c r="GV40" s="1317">
        <v>40492.32</v>
      </c>
      <c r="GW40" s="1317">
        <v>57209.8</v>
      </c>
      <c r="GX40" s="1317">
        <v>37452.74</v>
      </c>
      <c r="GY40" s="1317">
        <v>39276.74914</v>
      </c>
      <c r="GZ40" s="1317">
        <v>45487.820000000007</v>
      </c>
      <c r="HA40" s="1317">
        <f>HA36-HA39</f>
        <v>-14058.79</v>
      </c>
      <c r="HB40" s="1317">
        <f>HB36-HB39</f>
        <v>-22308.78</v>
      </c>
      <c r="HC40" s="1317">
        <v>-29949.171600000001</v>
      </c>
      <c r="HD40" s="1317">
        <v>5701.6619381999917</v>
      </c>
      <c r="HE40" s="1317">
        <v>1670.070000000007</v>
      </c>
      <c r="HF40" s="1317">
        <v>4436.3199999999924</v>
      </c>
      <c r="HG40" s="1317">
        <v>-14648.430000000022</v>
      </c>
      <c r="HH40" s="1317">
        <v>40192.770276299998</v>
      </c>
      <c r="HI40" s="1317">
        <v>-54395.650000000023</v>
      </c>
      <c r="HJ40" s="1317">
        <v>13616605.252500001</v>
      </c>
      <c r="HK40" s="1317">
        <v>11614995.1668</v>
      </c>
      <c r="HL40" s="1317">
        <v>10638276.1997439</v>
      </c>
      <c r="HM40" s="1317">
        <v>9888797.4578886013</v>
      </c>
      <c r="HN40" s="1317">
        <v>8641269.013799997</v>
      </c>
      <c r="HO40" s="1317">
        <v>12510090.089600004</v>
      </c>
      <c r="HP40" s="1317">
        <v>10094609.076199997</v>
      </c>
      <c r="HQ40" s="1317">
        <v>10084286.249261798</v>
      </c>
      <c r="HR40" s="1317">
        <v>12295275.120000005</v>
      </c>
    </row>
    <row r="41" spans="1:226" ht="33" customHeight="1" x14ac:dyDescent="0.2">
      <c r="A41" s="1321" t="s">
        <v>479</v>
      </c>
      <c r="B41" s="1315"/>
      <c r="C41" s="1315"/>
      <c r="D41" s="1315">
        <v>0</v>
      </c>
      <c r="E41" s="1315">
        <v>0</v>
      </c>
      <c r="F41" s="1317">
        <v>0</v>
      </c>
      <c r="G41" s="1317">
        <v>0</v>
      </c>
      <c r="H41" s="1317">
        <v>0</v>
      </c>
      <c r="I41" s="1317">
        <v>0</v>
      </c>
      <c r="J41" s="1317">
        <v>0</v>
      </c>
      <c r="K41" s="1315"/>
      <c r="L41" s="1315"/>
      <c r="M41" s="1315">
        <v>0</v>
      </c>
      <c r="N41" s="1315">
        <v>0</v>
      </c>
      <c r="O41" s="1318">
        <v>0</v>
      </c>
      <c r="P41" s="1318">
        <v>0</v>
      </c>
      <c r="Q41" s="1318"/>
      <c r="R41" s="1318">
        <v>0</v>
      </c>
      <c r="S41" s="1317">
        <v>0</v>
      </c>
      <c r="T41" s="1315"/>
      <c r="U41" s="1315"/>
      <c r="V41" s="1315">
        <v>0</v>
      </c>
      <c r="W41" s="1315">
        <v>0</v>
      </c>
      <c r="X41" s="1315">
        <v>0</v>
      </c>
      <c r="Y41" s="1315">
        <v>0</v>
      </c>
      <c r="Z41" s="1315">
        <v>0</v>
      </c>
      <c r="AA41" s="1315">
        <v>0</v>
      </c>
      <c r="AB41" s="1324">
        <v>0</v>
      </c>
      <c r="AC41" s="1315"/>
      <c r="AD41" s="1315"/>
      <c r="AE41" s="1315">
        <v>0</v>
      </c>
      <c r="AF41" s="1315">
        <v>0</v>
      </c>
      <c r="AG41" s="1315">
        <v>0</v>
      </c>
      <c r="AH41" s="1315">
        <v>0</v>
      </c>
      <c r="AI41" s="1315">
        <v>0</v>
      </c>
      <c r="AJ41" s="1315">
        <v>0</v>
      </c>
      <c r="AK41" s="1317">
        <v>0</v>
      </c>
      <c r="AL41" s="1315"/>
      <c r="AM41" s="1315"/>
      <c r="AN41" s="1315">
        <v>0</v>
      </c>
      <c r="AO41" s="1315">
        <v>0</v>
      </c>
      <c r="AP41" s="1315">
        <v>0</v>
      </c>
      <c r="AQ41" s="1315">
        <v>0</v>
      </c>
      <c r="AR41" s="1315">
        <v>0</v>
      </c>
      <c r="AS41" s="1315">
        <v>0</v>
      </c>
      <c r="AT41" s="1317">
        <v>0</v>
      </c>
      <c r="AU41" s="1315"/>
      <c r="AV41" s="1315"/>
      <c r="AW41" s="1315">
        <v>0</v>
      </c>
      <c r="AX41" s="1315">
        <v>0</v>
      </c>
      <c r="AY41" s="1315">
        <v>0</v>
      </c>
      <c r="AZ41" s="1315">
        <v>0</v>
      </c>
      <c r="BA41" s="1315">
        <v>0</v>
      </c>
      <c r="BB41" s="1315">
        <v>0</v>
      </c>
      <c r="BC41" s="1317">
        <v>0</v>
      </c>
      <c r="BD41" s="1315"/>
      <c r="BE41" s="1315"/>
      <c r="BF41" s="1315">
        <v>0</v>
      </c>
      <c r="BG41" s="1315">
        <v>0</v>
      </c>
      <c r="BH41" s="1315">
        <v>0</v>
      </c>
      <c r="BI41" s="1315">
        <v>0</v>
      </c>
      <c r="BJ41" s="1315">
        <v>0</v>
      </c>
      <c r="BK41" s="1315">
        <v>0</v>
      </c>
      <c r="BL41" s="1317">
        <v>0</v>
      </c>
      <c r="BM41" s="1315"/>
      <c r="BN41" s="1315"/>
      <c r="BO41" s="1315">
        <v>0</v>
      </c>
      <c r="BP41" s="1315">
        <v>0</v>
      </c>
      <c r="BQ41" s="1315">
        <v>0</v>
      </c>
      <c r="BR41" s="1315">
        <v>0</v>
      </c>
      <c r="BS41" s="1315">
        <v>0</v>
      </c>
      <c r="BT41" s="1315">
        <v>0</v>
      </c>
      <c r="BU41" s="1317">
        <v>0</v>
      </c>
      <c r="BV41" s="1315"/>
      <c r="BW41" s="1315"/>
      <c r="BX41" s="1315">
        <v>0</v>
      </c>
      <c r="BY41" s="1315">
        <v>0</v>
      </c>
      <c r="BZ41" s="1315">
        <v>0</v>
      </c>
      <c r="CA41" s="1315">
        <v>0</v>
      </c>
      <c r="CB41" s="1315">
        <v>0</v>
      </c>
      <c r="CC41" s="1315">
        <v>0</v>
      </c>
      <c r="CD41" s="1317">
        <v>0</v>
      </c>
      <c r="CE41" s="1315"/>
      <c r="CF41" s="1315"/>
      <c r="CG41" s="1315">
        <v>0</v>
      </c>
      <c r="CH41" s="1315">
        <v>0</v>
      </c>
      <c r="CI41" s="1315">
        <v>0</v>
      </c>
      <c r="CJ41" s="1315">
        <v>0</v>
      </c>
      <c r="CK41" s="1315">
        <v>0</v>
      </c>
      <c r="CL41" s="1315">
        <v>0</v>
      </c>
      <c r="CM41" s="1317">
        <v>0</v>
      </c>
      <c r="CN41" s="1315"/>
      <c r="CO41" s="1315"/>
      <c r="CP41" s="1315">
        <v>0</v>
      </c>
      <c r="CQ41" s="1315">
        <v>0</v>
      </c>
      <c r="CR41" s="1315">
        <v>0</v>
      </c>
      <c r="CS41" s="1315">
        <v>0</v>
      </c>
      <c r="CT41" s="1315">
        <v>0</v>
      </c>
      <c r="CU41" s="1315">
        <v>0</v>
      </c>
      <c r="CV41" s="1317">
        <v>0</v>
      </c>
      <c r="CW41" s="1315"/>
      <c r="CX41" s="1315"/>
      <c r="CY41" s="1315">
        <v>0</v>
      </c>
      <c r="CZ41" s="1315">
        <v>0</v>
      </c>
      <c r="DA41" s="1315">
        <v>0</v>
      </c>
      <c r="DB41" s="1315">
        <v>0</v>
      </c>
      <c r="DC41" s="1315">
        <v>0</v>
      </c>
      <c r="DD41" s="1315">
        <v>0</v>
      </c>
      <c r="DE41" s="1317">
        <v>0</v>
      </c>
      <c r="DF41" s="1315"/>
      <c r="DG41" s="1315"/>
      <c r="DH41" s="1315">
        <v>0</v>
      </c>
      <c r="DI41" s="1315">
        <v>0</v>
      </c>
      <c r="DJ41" s="1315">
        <v>0</v>
      </c>
      <c r="DK41" s="1315">
        <v>0</v>
      </c>
      <c r="DL41" s="1315">
        <v>0</v>
      </c>
      <c r="DM41" s="1315">
        <v>0</v>
      </c>
      <c r="DN41" s="1317">
        <v>0</v>
      </c>
      <c r="DO41" s="1315"/>
      <c r="DP41" s="1315"/>
      <c r="DQ41" s="1315">
        <v>0</v>
      </c>
      <c r="DR41" s="1315">
        <v>0</v>
      </c>
      <c r="DS41" s="1315"/>
      <c r="DT41" s="1315"/>
      <c r="DU41" s="1315"/>
      <c r="DV41" s="1315"/>
      <c r="DW41" s="1317"/>
      <c r="DX41" s="1315"/>
      <c r="DY41" s="1315"/>
      <c r="DZ41" s="1315"/>
      <c r="EA41" s="1315"/>
      <c r="EB41" s="1315">
        <v>0</v>
      </c>
      <c r="EC41" s="1315">
        <v>0</v>
      </c>
      <c r="ED41" s="1315">
        <v>0</v>
      </c>
      <c r="EE41" s="1315">
        <v>0</v>
      </c>
      <c r="EF41" s="1317">
        <v>0</v>
      </c>
      <c r="EG41" s="1315"/>
      <c r="EH41" s="1315"/>
      <c r="EI41" s="1315">
        <v>0</v>
      </c>
      <c r="EJ41" s="1315">
        <v>0</v>
      </c>
      <c r="EK41" s="1315">
        <v>0</v>
      </c>
      <c r="EL41" s="1315">
        <v>0</v>
      </c>
      <c r="EM41" s="1315">
        <v>0</v>
      </c>
      <c r="EN41" s="1315">
        <v>0</v>
      </c>
      <c r="EO41" s="1317">
        <v>0</v>
      </c>
      <c r="EP41" s="1315"/>
      <c r="EQ41" s="1315"/>
      <c r="ER41" s="1318">
        <v>0</v>
      </c>
      <c r="ES41" s="1318">
        <v>0</v>
      </c>
      <c r="ET41" s="1318">
        <v>0</v>
      </c>
      <c r="EU41" s="1318">
        <v>0</v>
      </c>
      <c r="EV41" s="1318">
        <v>0</v>
      </c>
      <c r="EW41" s="1318">
        <v>0</v>
      </c>
      <c r="EX41" s="1324">
        <v>0</v>
      </c>
      <c r="EY41" s="1315"/>
      <c r="EZ41" s="1315"/>
      <c r="FA41" s="1315">
        <v>0</v>
      </c>
      <c r="FB41" s="1315">
        <v>0</v>
      </c>
      <c r="FC41" s="1315">
        <v>0</v>
      </c>
      <c r="FD41" s="1315">
        <v>0</v>
      </c>
      <c r="FE41" s="1315">
        <v>0</v>
      </c>
      <c r="FF41" s="1315">
        <v>0</v>
      </c>
      <c r="FG41" s="1317">
        <v>0</v>
      </c>
      <c r="FH41" s="1315"/>
      <c r="FI41" s="1315"/>
      <c r="FJ41" s="1315">
        <v>0</v>
      </c>
      <c r="FK41" s="1315">
        <v>0</v>
      </c>
      <c r="FL41" s="1315"/>
      <c r="FM41" s="1315"/>
      <c r="FN41" s="1315"/>
      <c r="FO41" s="1315"/>
      <c r="FP41" s="1317"/>
      <c r="FQ41" s="1315"/>
      <c r="FR41" s="1315"/>
      <c r="FS41" s="1315"/>
      <c r="FT41" s="1315"/>
      <c r="FU41" s="1315"/>
      <c r="FV41" s="1315">
        <v>0</v>
      </c>
      <c r="FW41" s="1315">
        <v>0</v>
      </c>
      <c r="FX41" s="1315">
        <v>0</v>
      </c>
      <c r="FY41" s="1317">
        <v>0</v>
      </c>
      <c r="FZ41" s="1315"/>
      <c r="GA41" s="1315"/>
      <c r="GB41" s="1315">
        <v>0</v>
      </c>
      <c r="GC41" s="1315">
        <v>0</v>
      </c>
      <c r="GD41" s="1315">
        <v>0</v>
      </c>
      <c r="GE41" s="1315">
        <v>0</v>
      </c>
      <c r="GF41" s="1315">
        <v>0</v>
      </c>
      <c r="GG41" s="1315">
        <v>0</v>
      </c>
      <c r="GH41" s="1317">
        <v>0</v>
      </c>
      <c r="GI41" s="1315"/>
      <c r="GJ41" s="1315"/>
      <c r="GK41" s="1315">
        <v>0</v>
      </c>
      <c r="GL41" s="1315">
        <v>0</v>
      </c>
      <c r="GM41" s="1315">
        <v>0</v>
      </c>
      <c r="GN41" s="1315">
        <v>0</v>
      </c>
      <c r="GO41" s="1315">
        <v>0</v>
      </c>
      <c r="GP41" s="1315">
        <v>0</v>
      </c>
      <c r="GQ41" s="1317">
        <v>0</v>
      </c>
      <c r="GR41" s="1315"/>
      <c r="GS41" s="1315"/>
      <c r="GT41" s="1315">
        <v>0</v>
      </c>
      <c r="GU41" s="1315">
        <v>0</v>
      </c>
      <c r="GV41" s="1315">
        <v>0</v>
      </c>
      <c r="GW41" s="1315">
        <v>0</v>
      </c>
      <c r="GX41" s="1315">
        <v>0</v>
      </c>
      <c r="GY41" s="1315">
        <v>0</v>
      </c>
      <c r="GZ41" s="1317">
        <v>0</v>
      </c>
      <c r="HA41" s="1315"/>
      <c r="HB41" s="1315"/>
      <c r="HC41" s="1315">
        <v>0</v>
      </c>
      <c r="HD41" s="1315">
        <v>0</v>
      </c>
      <c r="HE41" s="1315">
        <v>0</v>
      </c>
      <c r="HF41" s="1315">
        <v>0</v>
      </c>
      <c r="HG41" s="1315">
        <v>0</v>
      </c>
      <c r="HH41" s="1315">
        <v>0</v>
      </c>
      <c r="HI41" s="1317">
        <v>0</v>
      </c>
      <c r="HJ41" s="1315">
        <v>0</v>
      </c>
      <c r="HK41" s="1315">
        <v>0</v>
      </c>
      <c r="HL41" s="1315">
        <v>0</v>
      </c>
      <c r="HM41" s="1315">
        <v>0</v>
      </c>
      <c r="HN41" s="1315">
        <v>0</v>
      </c>
      <c r="HO41" s="1315">
        <v>0</v>
      </c>
      <c r="HP41" s="1315">
        <v>0</v>
      </c>
      <c r="HQ41" s="1315">
        <v>0</v>
      </c>
      <c r="HR41" s="1317">
        <v>0</v>
      </c>
    </row>
    <row r="42" spans="1:226" ht="33" customHeight="1" x14ac:dyDescent="0.2">
      <c r="A42" s="1321" t="s">
        <v>480</v>
      </c>
      <c r="B42" s="1315">
        <v>91302.23</v>
      </c>
      <c r="C42" s="1315">
        <v>62761.94</v>
      </c>
      <c r="D42" s="1315">
        <v>48762</v>
      </c>
      <c r="E42" s="1315">
        <v>36480.089999999997</v>
      </c>
      <c r="F42" s="1315">
        <v>19916.21</v>
      </c>
      <c r="G42" s="1315">
        <v>7235.11</v>
      </c>
      <c r="H42" s="1315">
        <v>0</v>
      </c>
      <c r="I42" s="1315">
        <v>0</v>
      </c>
      <c r="J42" s="1315">
        <v>0</v>
      </c>
      <c r="K42" s="1315">
        <v>13304.65</v>
      </c>
      <c r="L42" s="1315">
        <v>18451.18</v>
      </c>
      <c r="M42" s="1315">
        <v>28890.25</v>
      </c>
      <c r="N42" s="1315">
        <v>35138.230000000003</v>
      </c>
      <c r="O42" s="1318">
        <v>45840.77</v>
      </c>
      <c r="P42" s="1318">
        <v>53707.42</v>
      </c>
      <c r="Q42" s="1318">
        <v>61552.09</v>
      </c>
      <c r="R42" s="1318">
        <v>70411.20478</v>
      </c>
      <c r="S42" s="1315">
        <v>79250.78</v>
      </c>
      <c r="T42" s="1315">
        <v>34299.379999999997</v>
      </c>
      <c r="U42" s="1315">
        <v>18843.75</v>
      </c>
      <c r="V42" s="1315">
        <v>17315.560000000001</v>
      </c>
      <c r="W42" s="1315">
        <v>12109.32</v>
      </c>
      <c r="X42" s="1315">
        <v>2015.1</v>
      </c>
      <c r="Y42" s="1315"/>
      <c r="Z42" s="1315"/>
      <c r="AA42" s="1315"/>
      <c r="AB42" s="1320"/>
      <c r="AC42" s="1315">
        <v>132042.49</v>
      </c>
      <c r="AD42" s="1315">
        <v>127024.78</v>
      </c>
      <c r="AE42" s="1315">
        <v>126152.63</v>
      </c>
      <c r="AF42" s="1315">
        <v>129852.43</v>
      </c>
      <c r="AG42" s="1315">
        <v>135054.51</v>
      </c>
      <c r="AH42" s="1315">
        <v>129735.67999999999</v>
      </c>
      <c r="AI42" s="1315">
        <v>134666.73000000001</v>
      </c>
      <c r="AJ42" s="1315">
        <v>138940.98880399999</v>
      </c>
      <c r="AK42" s="1315">
        <v>147533</v>
      </c>
      <c r="AL42" s="1315"/>
      <c r="AM42" s="1315"/>
      <c r="AN42" s="1315"/>
      <c r="AO42" s="1315"/>
      <c r="AP42" s="1315"/>
      <c r="AQ42" s="1315"/>
      <c r="AR42" s="1315">
        <v>0</v>
      </c>
      <c r="AS42" s="1315">
        <v>0</v>
      </c>
      <c r="AT42" s="1315">
        <v>0</v>
      </c>
      <c r="AU42" s="1315">
        <v>202729.27</v>
      </c>
      <c r="AV42" s="1315">
        <v>214789.83</v>
      </c>
      <c r="AW42" s="1315">
        <v>225937.84</v>
      </c>
      <c r="AX42" s="1315">
        <v>238023.86</v>
      </c>
      <c r="AY42" s="1315">
        <v>245296.58</v>
      </c>
      <c r="AZ42" s="1315">
        <v>249282.21</v>
      </c>
      <c r="BA42" s="1315">
        <v>270755.18</v>
      </c>
      <c r="BB42" s="1315">
        <v>286149.95986210002</v>
      </c>
      <c r="BC42" s="1315">
        <v>320382.62</v>
      </c>
      <c r="BD42" s="1315">
        <v>66779.070000000007</v>
      </c>
      <c r="BE42" s="1315">
        <v>56489.17</v>
      </c>
      <c r="BF42" s="1315">
        <v>43888.74</v>
      </c>
      <c r="BG42" s="1315">
        <v>32762.06</v>
      </c>
      <c r="BH42" s="1315">
        <v>15977.58</v>
      </c>
      <c r="BI42" s="1315"/>
      <c r="BJ42" s="1315">
        <v>0</v>
      </c>
      <c r="BK42" s="1315">
        <v>0</v>
      </c>
      <c r="BL42" s="1315">
        <v>0</v>
      </c>
      <c r="BM42" s="1315">
        <v>16320.7</v>
      </c>
      <c r="BN42" s="1315">
        <v>23421.02</v>
      </c>
      <c r="BO42" s="1315">
        <v>38898.97</v>
      </c>
      <c r="BP42" s="1315">
        <v>60482.07</v>
      </c>
      <c r="BQ42" s="1315">
        <v>83751.649999999994</v>
      </c>
      <c r="BR42" s="1315">
        <v>110814.31</v>
      </c>
      <c r="BS42" s="1315">
        <v>139329.79</v>
      </c>
      <c r="BT42" s="1315">
        <v>162898.98946000001</v>
      </c>
      <c r="BU42" s="1315">
        <v>185192.44</v>
      </c>
      <c r="BV42" s="1315">
        <v>107404.32</v>
      </c>
      <c r="BW42" s="1315">
        <v>100878.39</v>
      </c>
      <c r="BX42" s="1315">
        <v>92001.96</v>
      </c>
      <c r="BY42" s="1315">
        <v>80106.59</v>
      </c>
      <c r="BZ42" s="1315">
        <v>74083.289999999994</v>
      </c>
      <c r="CA42" s="1315">
        <v>72584.69</v>
      </c>
      <c r="CB42" s="1315">
        <v>69759.23</v>
      </c>
      <c r="CC42" s="1315">
        <v>64297.18</v>
      </c>
      <c r="CD42" s="1315">
        <v>63135.82</v>
      </c>
      <c r="CE42" s="1315">
        <v>120320.3</v>
      </c>
      <c r="CF42" s="1315">
        <v>120221.49</v>
      </c>
      <c r="CG42" s="1315">
        <v>123789.69</v>
      </c>
      <c r="CH42" s="1315">
        <v>132491.07</v>
      </c>
      <c r="CI42" s="1315">
        <v>146826.22</v>
      </c>
      <c r="CJ42" s="1315">
        <v>166333.63</v>
      </c>
      <c r="CK42" s="1315">
        <v>181884.87</v>
      </c>
      <c r="CL42" s="1315">
        <v>197717.43411529998</v>
      </c>
      <c r="CM42" s="1315">
        <v>216110.9</v>
      </c>
      <c r="CN42" s="1315">
        <v>23441.78</v>
      </c>
      <c r="CO42" s="1315"/>
      <c r="CP42" s="1315"/>
      <c r="CQ42" s="1315"/>
      <c r="CR42" s="1315"/>
      <c r="CS42" s="1315"/>
      <c r="CT42" s="1315">
        <v>0</v>
      </c>
      <c r="CU42" s="1315">
        <v>0</v>
      </c>
      <c r="CV42" s="1315">
        <v>0</v>
      </c>
      <c r="CW42" s="1315">
        <v>58878.09</v>
      </c>
      <c r="CX42" s="1315"/>
      <c r="CY42" s="1315"/>
      <c r="CZ42" s="1315"/>
      <c r="DA42" s="1315"/>
      <c r="DB42" s="1315"/>
      <c r="DC42" s="1315">
        <v>0</v>
      </c>
      <c r="DD42" s="1315">
        <v>0</v>
      </c>
      <c r="DE42" s="1315">
        <v>0</v>
      </c>
      <c r="DF42" s="1315">
        <v>25442.653900000001</v>
      </c>
      <c r="DG42" s="1315">
        <v>24753.763200000001</v>
      </c>
      <c r="DH42" s="1315">
        <v>23981.059600000001</v>
      </c>
      <c r="DI42" s="1315">
        <v>20464.404500000001</v>
      </c>
      <c r="DJ42" s="1315">
        <v>15843.7156</v>
      </c>
      <c r="DK42" s="1315">
        <v>10186.628199999999</v>
      </c>
      <c r="DL42" s="1315">
        <v>19928.440600000002</v>
      </c>
      <c r="DM42" s="1315">
        <v>16909.400161100002</v>
      </c>
      <c r="DN42" s="1315">
        <v>45071.28</v>
      </c>
      <c r="DO42" s="1315"/>
      <c r="DP42" s="1315"/>
      <c r="DQ42" s="1315"/>
      <c r="DR42" s="1315"/>
      <c r="DS42" s="1315"/>
      <c r="DT42" s="1315"/>
      <c r="DU42" s="1315"/>
      <c r="DV42" s="1315"/>
      <c r="DW42" s="1315"/>
      <c r="DX42" s="1315"/>
      <c r="DY42" s="1315"/>
      <c r="DZ42" s="1315"/>
      <c r="EA42" s="1315"/>
      <c r="EB42" s="1315"/>
      <c r="EC42" s="1315"/>
      <c r="ED42" s="1315"/>
      <c r="EE42" s="1315"/>
      <c r="EF42" s="1315"/>
      <c r="EG42" s="1315">
        <v>12167.36</v>
      </c>
      <c r="EH42" s="1315"/>
      <c r="EI42" s="1315"/>
      <c r="EJ42" s="1315"/>
      <c r="EK42" s="1315"/>
      <c r="EL42" s="1315"/>
      <c r="EM42" s="1315"/>
      <c r="EN42" s="1315"/>
      <c r="EO42" s="1315"/>
      <c r="EP42" s="1315"/>
      <c r="EQ42" s="1315"/>
      <c r="ER42" s="1318">
        <v>133988.56</v>
      </c>
      <c r="ES42" s="1318">
        <v>130033.51</v>
      </c>
      <c r="ET42" s="1318">
        <v>93764.75</v>
      </c>
      <c r="EU42" s="1318">
        <v>79453.5</v>
      </c>
      <c r="EV42" s="1318">
        <v>70176.37</v>
      </c>
      <c r="EW42" s="1318">
        <v>60066.816960000004</v>
      </c>
      <c r="EX42" s="1320">
        <v>67171</v>
      </c>
      <c r="EY42" s="1315">
        <v>50608.19</v>
      </c>
      <c r="EZ42" s="1315">
        <v>46613.81</v>
      </c>
      <c r="FA42" s="1315">
        <v>41529.440000000002</v>
      </c>
      <c r="FB42" s="1315">
        <v>35394.050000000003</v>
      </c>
      <c r="FC42" s="1315">
        <v>24805.27</v>
      </c>
      <c r="FD42" s="1315">
        <v>16287</v>
      </c>
      <c r="FE42" s="1315">
        <v>29730.27</v>
      </c>
      <c r="FF42" s="1315">
        <v>20450.801820000001</v>
      </c>
      <c r="FG42" s="1320">
        <v>20951.5</v>
      </c>
      <c r="FH42" s="1315">
        <v>191485.68</v>
      </c>
      <c r="FI42" s="1315">
        <v>189486.71</v>
      </c>
      <c r="FJ42" s="1315">
        <v>19727.8</v>
      </c>
      <c r="FK42" s="1315">
        <v>25840.41</v>
      </c>
      <c r="FL42" s="1315">
        <v>25787.27</v>
      </c>
      <c r="FM42" s="1315">
        <v>23240.9</v>
      </c>
      <c r="FN42" s="1315">
        <v>19734.810000000001</v>
      </c>
      <c r="FO42" s="1315">
        <v>14706.666509999999</v>
      </c>
      <c r="FP42" s="1320">
        <v>8185</v>
      </c>
      <c r="FQ42" s="1315"/>
      <c r="FR42" s="1315"/>
      <c r="FS42" s="1315"/>
      <c r="FT42" s="1315"/>
      <c r="FU42" s="1315"/>
      <c r="FV42" s="1315"/>
      <c r="FW42" s="1315"/>
      <c r="FX42" s="1315"/>
      <c r="FY42" s="1315"/>
      <c r="FZ42" s="1315"/>
      <c r="GA42" s="1315"/>
      <c r="GB42" s="1315"/>
      <c r="GC42" s="1315"/>
      <c r="GD42" s="1315"/>
      <c r="GE42" s="1315"/>
      <c r="GF42" s="1315"/>
      <c r="GG42" s="1315"/>
      <c r="GH42" s="1315"/>
      <c r="GI42" s="1315"/>
      <c r="GJ42" s="1315"/>
      <c r="GK42" s="1315"/>
      <c r="GL42" s="1315"/>
      <c r="GM42" s="1315"/>
      <c r="GN42" s="1315"/>
      <c r="GO42" s="1315"/>
      <c r="GP42" s="1315"/>
      <c r="GQ42" s="1315"/>
      <c r="GR42" s="1315">
        <v>18888.439999999999</v>
      </c>
      <c r="GS42" s="1315">
        <v>17601.169999999998</v>
      </c>
      <c r="GT42" s="1315">
        <v>15338.73</v>
      </c>
      <c r="GU42" s="1315">
        <v>9855.81</v>
      </c>
      <c r="GV42" s="1315">
        <v>2266.36</v>
      </c>
      <c r="GW42" s="1315"/>
      <c r="GX42" s="1315"/>
      <c r="GY42" s="1315"/>
      <c r="GZ42" s="1315"/>
      <c r="HA42" s="1315">
        <v>55326.63</v>
      </c>
      <c r="HB42" s="1315">
        <v>28964.7</v>
      </c>
      <c r="HC42" s="1315">
        <v>22602.05</v>
      </c>
      <c r="HD42" s="1315">
        <v>11254.55</v>
      </c>
      <c r="HE42" s="1315"/>
      <c r="HF42" s="1315"/>
      <c r="HG42" s="1315"/>
      <c r="HH42" s="1315"/>
      <c r="HI42" s="1315"/>
      <c r="HJ42" s="1315">
        <v>1220741.2338999999</v>
      </c>
      <c r="HK42" s="1315">
        <v>1050301.7032000001</v>
      </c>
      <c r="HL42" s="1315">
        <v>1002805.2796000002</v>
      </c>
      <c r="HM42" s="1315">
        <v>990288.45449999999</v>
      </c>
      <c r="HN42" s="1315">
        <v>931229.27560000005</v>
      </c>
      <c r="HO42" s="1315">
        <v>918861.07819999999</v>
      </c>
      <c r="HP42" s="1315">
        <v>997517.78060000006</v>
      </c>
      <c r="HQ42" s="1315">
        <v>1032549.4424725</v>
      </c>
      <c r="HR42" s="1315">
        <v>1152984.3400000001</v>
      </c>
    </row>
    <row r="43" spans="1:226" ht="17.45" customHeight="1" x14ac:dyDescent="0.2">
      <c r="A43" s="1321" t="s">
        <v>481</v>
      </c>
      <c r="B43" s="1315"/>
      <c r="C43" s="1315"/>
      <c r="D43" s="1315"/>
      <c r="E43" s="1315"/>
      <c r="F43" s="1315"/>
      <c r="G43" s="1315"/>
      <c r="H43" s="1315">
        <v>0</v>
      </c>
      <c r="I43" s="1315">
        <v>0</v>
      </c>
      <c r="J43" s="1315">
        <v>0</v>
      </c>
      <c r="K43" s="1315">
        <v>104067.08</v>
      </c>
      <c r="L43" s="1315">
        <v>110792.98</v>
      </c>
      <c r="M43" s="1315">
        <v>117160.95</v>
      </c>
      <c r="N43" s="1315">
        <v>124138.84</v>
      </c>
      <c r="O43" s="1318">
        <v>129194.89</v>
      </c>
      <c r="P43" s="1318">
        <v>135092.53</v>
      </c>
      <c r="Q43" s="1318">
        <v>137829.64000000001</v>
      </c>
      <c r="R43" s="1318">
        <v>145027.38696569999</v>
      </c>
      <c r="S43" s="1315">
        <v>172617.63</v>
      </c>
      <c r="T43" s="1315"/>
      <c r="U43" s="1315"/>
      <c r="V43" s="1315"/>
      <c r="W43" s="1315"/>
      <c r="X43" s="1315"/>
      <c r="Y43" s="1315"/>
      <c r="Z43" s="1315"/>
      <c r="AA43" s="1315"/>
      <c r="AB43" s="1320"/>
      <c r="AC43" s="1315"/>
      <c r="AD43" s="1315"/>
      <c r="AE43" s="1315"/>
      <c r="AF43" s="1315"/>
      <c r="AG43" s="1315"/>
      <c r="AH43" s="1315"/>
      <c r="AI43" s="1315"/>
      <c r="AJ43" s="1315"/>
      <c r="AK43" s="1315"/>
      <c r="AL43" s="1315"/>
      <c r="AM43" s="1315"/>
      <c r="AN43" s="1315"/>
      <c r="AO43" s="1315"/>
      <c r="AP43" s="1315"/>
      <c r="AQ43" s="1315"/>
      <c r="AR43" s="1315">
        <v>0</v>
      </c>
      <c r="AS43" s="1315">
        <v>0</v>
      </c>
      <c r="AT43" s="1315">
        <v>0</v>
      </c>
      <c r="AU43" s="1315"/>
      <c r="AV43" s="1315"/>
      <c r="AW43" s="1315"/>
      <c r="AX43" s="1315"/>
      <c r="AY43" s="1315"/>
      <c r="AZ43" s="1315"/>
      <c r="BA43" s="1315">
        <v>0</v>
      </c>
      <c r="BB43" s="1315">
        <v>0</v>
      </c>
      <c r="BC43" s="1315">
        <v>0</v>
      </c>
      <c r="BD43" s="1315"/>
      <c r="BE43" s="1315"/>
      <c r="BF43" s="1315"/>
      <c r="BG43" s="1315"/>
      <c r="BH43" s="1315"/>
      <c r="BI43" s="1315"/>
      <c r="BJ43" s="1315">
        <v>0</v>
      </c>
      <c r="BK43" s="1315">
        <v>0</v>
      </c>
      <c r="BL43" s="1315">
        <v>0</v>
      </c>
      <c r="BM43" s="1315"/>
      <c r="BN43" s="1315"/>
      <c r="BO43" s="1315"/>
      <c r="BP43" s="1315"/>
      <c r="BQ43" s="1315"/>
      <c r="BR43" s="1315"/>
      <c r="BS43" s="1315">
        <v>0</v>
      </c>
      <c r="BT43" s="1315">
        <v>0</v>
      </c>
      <c r="BU43" s="1315">
        <v>0</v>
      </c>
      <c r="BV43" s="1315"/>
      <c r="BW43" s="1315"/>
      <c r="BX43" s="1315"/>
      <c r="BY43" s="1315"/>
      <c r="BZ43" s="1315"/>
      <c r="CA43" s="1315"/>
      <c r="CB43" s="1315"/>
      <c r="CC43" s="1315"/>
      <c r="CD43" s="1315"/>
      <c r="CE43" s="1315"/>
      <c r="CF43" s="1315"/>
      <c r="CG43" s="1315"/>
      <c r="CH43" s="1315"/>
      <c r="CI43" s="1315"/>
      <c r="CJ43" s="1315"/>
      <c r="CK43" s="1315"/>
      <c r="CL43" s="1315"/>
      <c r="CM43" s="1315"/>
      <c r="CN43" s="1315"/>
      <c r="CO43" s="1315"/>
      <c r="CP43" s="1315"/>
      <c r="CQ43" s="1315"/>
      <c r="CR43" s="1315"/>
      <c r="CS43" s="1315"/>
      <c r="CT43" s="1315"/>
      <c r="CU43" s="1315"/>
      <c r="CV43" s="1315"/>
      <c r="CW43" s="1315"/>
      <c r="CX43" s="1315"/>
      <c r="CY43" s="1315"/>
      <c r="CZ43" s="1315"/>
      <c r="DA43" s="1315"/>
      <c r="DB43" s="1315"/>
      <c r="DC43" s="1315"/>
      <c r="DD43" s="1315"/>
      <c r="DE43" s="1315"/>
      <c r="DF43" s="1315"/>
      <c r="DG43" s="1315"/>
      <c r="DH43" s="1315"/>
      <c r="DI43" s="1315"/>
      <c r="DJ43" s="1315"/>
      <c r="DK43" s="1315"/>
      <c r="DL43" s="1315"/>
      <c r="DM43" s="1315"/>
      <c r="DN43" s="1315"/>
      <c r="DO43" s="1315"/>
      <c r="DP43" s="1315"/>
      <c r="DQ43" s="1315"/>
      <c r="DR43" s="1315"/>
      <c r="DS43" s="1315"/>
      <c r="DT43" s="1315"/>
      <c r="DU43" s="1315"/>
      <c r="DV43" s="1315"/>
      <c r="DW43" s="1315"/>
      <c r="DX43" s="1315"/>
      <c r="DY43" s="1315"/>
      <c r="DZ43" s="1315"/>
      <c r="EA43" s="1315"/>
      <c r="EB43" s="1315"/>
      <c r="EC43" s="1315"/>
      <c r="ED43" s="1315"/>
      <c r="EE43" s="1315"/>
      <c r="EF43" s="1315"/>
      <c r="EG43" s="1315"/>
      <c r="EH43" s="1315"/>
      <c r="EI43" s="1315"/>
      <c r="EJ43" s="1315"/>
      <c r="EK43" s="1315"/>
      <c r="EL43" s="1315"/>
      <c r="EM43" s="1315"/>
      <c r="EN43" s="1315"/>
      <c r="EO43" s="1315"/>
      <c r="EP43" s="1315">
        <v>136406.16</v>
      </c>
      <c r="EQ43" s="1315">
        <v>135397.07999999999</v>
      </c>
      <c r="ER43" s="1319"/>
      <c r="ES43" s="1319"/>
      <c r="ET43" s="1319"/>
      <c r="EU43" s="1319"/>
      <c r="EV43" s="1319"/>
      <c r="EW43" s="1319"/>
      <c r="EX43" s="1320"/>
      <c r="EY43" s="1315"/>
      <c r="EZ43" s="1315"/>
      <c r="FA43" s="1315"/>
      <c r="FB43" s="1315"/>
      <c r="FC43" s="1315"/>
      <c r="FD43" s="1315"/>
      <c r="FE43" s="1315"/>
      <c r="FF43" s="1315"/>
      <c r="FG43" s="1315"/>
      <c r="FH43" s="1315"/>
      <c r="FI43" s="1315"/>
      <c r="FJ43" s="1315"/>
      <c r="FK43" s="1315"/>
      <c r="FL43" s="1315"/>
      <c r="FM43" s="1315"/>
      <c r="FN43" s="1315"/>
      <c r="FO43" s="1315"/>
      <c r="FP43" s="1315"/>
      <c r="FQ43" s="1315"/>
      <c r="FR43" s="1315"/>
      <c r="FS43" s="1315"/>
      <c r="FT43" s="1315"/>
      <c r="FU43" s="1315"/>
      <c r="FV43" s="1315"/>
      <c r="FW43" s="1315"/>
      <c r="FX43" s="1315"/>
      <c r="FY43" s="1315"/>
      <c r="FZ43" s="1315"/>
      <c r="GA43" s="1315"/>
      <c r="GB43" s="1315"/>
      <c r="GC43" s="1315"/>
      <c r="GD43" s="1315"/>
      <c r="GE43" s="1315"/>
      <c r="GF43" s="1315"/>
      <c r="GG43" s="1315"/>
      <c r="GH43" s="1315"/>
      <c r="GI43" s="1315"/>
      <c r="GJ43" s="1315"/>
      <c r="GK43" s="1315"/>
      <c r="GL43" s="1315"/>
      <c r="GM43" s="1315"/>
      <c r="GN43" s="1315"/>
      <c r="GO43" s="1315"/>
      <c r="GP43" s="1315"/>
      <c r="GQ43" s="1315"/>
      <c r="GR43" s="1315"/>
      <c r="GS43" s="1315"/>
      <c r="GT43" s="1315"/>
      <c r="GU43" s="1315"/>
      <c r="GV43" s="1315"/>
      <c r="GW43" s="1315"/>
      <c r="GX43" s="1315"/>
      <c r="GY43" s="1315"/>
      <c r="GZ43" s="1315"/>
      <c r="HA43" s="1315"/>
      <c r="HB43" s="1315"/>
      <c r="HC43" s="1315"/>
      <c r="HD43" s="1315"/>
      <c r="HE43" s="1315"/>
      <c r="HF43" s="1315"/>
      <c r="HG43" s="1315"/>
      <c r="HH43" s="1315"/>
      <c r="HI43" s="1315"/>
      <c r="HJ43" s="1315">
        <v>240473.24</v>
      </c>
      <c r="HK43" s="1315">
        <v>246190.06</v>
      </c>
      <c r="HL43" s="1315">
        <v>117160.95</v>
      </c>
      <c r="HM43" s="1315">
        <v>124138.84</v>
      </c>
      <c r="HN43" s="1315">
        <v>129194.89</v>
      </c>
      <c r="HO43" s="1315">
        <v>135092.53</v>
      </c>
      <c r="HP43" s="1315">
        <v>137829.64000000001</v>
      </c>
      <c r="HQ43" s="1315">
        <v>145027.38696569999</v>
      </c>
      <c r="HR43" s="1315">
        <v>172617.63</v>
      </c>
    </row>
    <row r="44" spans="1:226" s="1278" customFormat="1" ht="24" customHeight="1" x14ac:dyDescent="0.2">
      <c r="A44" s="1329" t="s">
        <v>178</v>
      </c>
      <c r="B44" s="1330">
        <f>B27+B28+B29+B30+B31+B40+B42+B43</f>
        <v>2572708.6</v>
      </c>
      <c r="C44" s="1330">
        <f>C27+C28+C29+C30+C31+C40+C42+C43</f>
        <v>3100846.1500000004</v>
      </c>
      <c r="D44" s="1330">
        <v>3154398.8338100002</v>
      </c>
      <c r="E44" s="1330">
        <v>3554931.7838099999</v>
      </c>
      <c r="F44" s="1330">
        <v>3796594.34</v>
      </c>
      <c r="G44" s="1330">
        <v>4141482.22</v>
      </c>
      <c r="H44" s="1330">
        <v>4208611.7299999995</v>
      </c>
      <c r="I44" s="1330">
        <v>5325950.4923200002</v>
      </c>
      <c r="J44" s="1330">
        <v>6166730</v>
      </c>
      <c r="K44" s="1330">
        <f>K27+K28+K29+K30+K31+K40+K42+K43</f>
        <v>258574.31</v>
      </c>
      <c r="L44" s="1330">
        <f>L27+L28+L29+L30+L31+L40+L42+L43</f>
        <v>306463.18</v>
      </c>
      <c r="M44" s="1330">
        <v>330894.35833000002</v>
      </c>
      <c r="N44" s="1330">
        <v>359550.07046999998</v>
      </c>
      <c r="O44" s="1331">
        <v>399006.85000000003</v>
      </c>
      <c r="P44" s="1331">
        <v>449778.1</v>
      </c>
      <c r="Q44" s="1331">
        <v>474259.37</v>
      </c>
      <c r="R44" s="1331">
        <v>546313.58397430007</v>
      </c>
      <c r="S44" s="1331">
        <v>640099.44999999995</v>
      </c>
      <c r="T44" s="1330">
        <f>T27+T28+T29+T30+T31+T40+T42+T43</f>
        <v>387524.33999999997</v>
      </c>
      <c r="U44" s="1330">
        <f>U27+U28+U29+U30+U31+U40+U42+U43</f>
        <v>459470.07</v>
      </c>
      <c r="V44" s="1330">
        <v>522343.74911999993</v>
      </c>
      <c r="W44" s="1330">
        <v>635594.7724299999</v>
      </c>
      <c r="X44" s="1330">
        <v>767577.66</v>
      </c>
      <c r="Y44" s="1330">
        <v>922599.79</v>
      </c>
      <c r="Z44" s="1330">
        <v>997995.32000000007</v>
      </c>
      <c r="AA44" s="1330">
        <v>1227645.0175900001</v>
      </c>
      <c r="AB44" s="1331">
        <v>1408806</v>
      </c>
      <c r="AC44" s="1330">
        <f>AC27+AC28+AC29+AC30+AC31+AC40+AC42+AC43</f>
        <v>935528.23759999999</v>
      </c>
      <c r="AD44" s="1330">
        <f>AD27+AD28+AD29+AD30+AD31+AD40+AD42+AD43</f>
        <v>1033641.9129258002</v>
      </c>
      <c r="AE44" s="1330">
        <v>988351.08105999988</v>
      </c>
      <c r="AF44" s="1330">
        <v>1036610.7134499999</v>
      </c>
      <c r="AG44" s="1330">
        <v>1041583.1699999999</v>
      </c>
      <c r="AH44" s="1330">
        <v>1085186.3500000001</v>
      </c>
      <c r="AI44" s="1330">
        <v>1055898.9500000002</v>
      </c>
      <c r="AJ44" s="1330">
        <v>1220954.5579500003</v>
      </c>
      <c r="AK44" s="1331">
        <v>1316437</v>
      </c>
      <c r="AL44" s="1330">
        <f>AL27+AL28+AL29+AL30+AL31+AL40+AL42+AL43</f>
        <v>3926404.5</v>
      </c>
      <c r="AM44" s="1330">
        <f>AM27+AM28+AM29+AM30+AM31+AM40+AM42+AM43</f>
        <v>4361582.84</v>
      </c>
      <c r="AN44" s="1330">
        <v>4435908.8918361999</v>
      </c>
      <c r="AO44" s="1330">
        <v>4939980.4375762008</v>
      </c>
      <c r="AP44" s="1330">
        <v>5216873.68</v>
      </c>
      <c r="AQ44" s="1330">
        <v>5785208.6399999997</v>
      </c>
      <c r="AR44" s="1330">
        <v>5702050</v>
      </c>
      <c r="AS44" s="1330">
        <v>7443048.6899999995</v>
      </c>
      <c r="AT44" s="1331">
        <v>8591305.9000000004</v>
      </c>
      <c r="AU44" s="1330">
        <f>AU27+AU28+AU29+AU30+AU31+AU40+AU42+AU43</f>
        <v>441854.93000000005</v>
      </c>
      <c r="AV44" s="1330">
        <f>AV27+AV28+AV29+AV30+AV31+AV40+AV42+AV43</f>
        <v>513494.27</v>
      </c>
      <c r="AW44" s="1330">
        <v>532865.65603810002</v>
      </c>
      <c r="AX44" s="1330">
        <v>615364.20328809996</v>
      </c>
      <c r="AY44" s="1330">
        <v>704747.6</v>
      </c>
      <c r="AZ44" s="1330">
        <v>838648.01</v>
      </c>
      <c r="BA44" s="1330">
        <v>999878.03</v>
      </c>
      <c r="BB44" s="1330">
        <v>1232230.5538913999</v>
      </c>
      <c r="BC44" s="1331">
        <v>1457502.04</v>
      </c>
      <c r="BD44" s="1330">
        <f>BD27+BD28+BD29+BD30+BD31+BD40+BD42+BD43</f>
        <v>896723.53</v>
      </c>
      <c r="BE44" s="1330">
        <f>BE27+BE28+BE29+BE30+BE31+BE40+BE42+BE43</f>
        <v>1030170.14</v>
      </c>
      <c r="BF44" s="1330">
        <v>1012605.2611199999</v>
      </c>
      <c r="BG44" s="1330">
        <v>1165507.0617300002</v>
      </c>
      <c r="BH44" s="1330">
        <v>1296980.9500000004</v>
      </c>
      <c r="BI44" s="1330">
        <v>1509028.63</v>
      </c>
      <c r="BJ44" s="1330">
        <v>1554152.5200000003</v>
      </c>
      <c r="BK44" s="1330">
        <v>2181249.5700000003</v>
      </c>
      <c r="BL44" s="1331">
        <v>2654852.17</v>
      </c>
      <c r="BM44" s="1330">
        <f>BM27+BM28+BM29+BM30+BM31+BM40+BM42+BM43</f>
        <v>89849.309999999983</v>
      </c>
      <c r="BN44" s="1330">
        <f>BN27+BN28+BN29+BN30+BN31+BN40+BN42+BN43</f>
        <v>104094.34000000001</v>
      </c>
      <c r="BO44" s="1330">
        <v>182119.46791579999</v>
      </c>
      <c r="BP44" s="1330">
        <v>225765.50007110002</v>
      </c>
      <c r="BQ44" s="1330">
        <v>341042.22</v>
      </c>
      <c r="BR44" s="1330">
        <v>413157.87999999995</v>
      </c>
      <c r="BS44" s="1330">
        <v>474638.16999999993</v>
      </c>
      <c r="BT44" s="1330">
        <v>606827.94523099996</v>
      </c>
      <c r="BU44" s="1331">
        <v>764996.9</v>
      </c>
      <c r="BV44" s="1330">
        <f>BV27+BV28+BV29+BV30+BV31+BV40+BV42+BV43</f>
        <v>879427.78</v>
      </c>
      <c r="BW44" s="1330">
        <f>BW27+BW28+BW29+BW30+BW31+BW40+BW42+BW43</f>
        <v>989003.04999999993</v>
      </c>
      <c r="BX44" s="1330">
        <v>1052343.7868100002</v>
      </c>
      <c r="BY44" s="1330">
        <v>1206898.3943400003</v>
      </c>
      <c r="BZ44" s="1330">
        <v>1338127.8099999998</v>
      </c>
      <c r="CA44" s="1330">
        <v>1520274.24</v>
      </c>
      <c r="CB44" s="1330">
        <v>1661179.99</v>
      </c>
      <c r="CC44" s="1330">
        <v>1912395.0705643999</v>
      </c>
      <c r="CD44" s="1331">
        <v>2128308.16</v>
      </c>
      <c r="CE44" s="1330">
        <f>CE27+CE28+CE29+CE30+CE31+CE40+CE42+CE43</f>
        <v>363817.63</v>
      </c>
      <c r="CF44" s="1330">
        <f>CF27+CF28+CF29+CF30+CF31+CF40+CF42+CF43</f>
        <v>388446.48</v>
      </c>
      <c r="CG44" s="1330">
        <v>390353.54989009997</v>
      </c>
      <c r="CH44" s="1330">
        <v>424610.52292599995</v>
      </c>
      <c r="CI44" s="1330">
        <v>483948.6399999999</v>
      </c>
      <c r="CJ44" s="1330">
        <v>556434.79999999993</v>
      </c>
      <c r="CK44" s="1330">
        <v>630861.34</v>
      </c>
      <c r="CL44" s="1330">
        <v>731061.8784557</v>
      </c>
      <c r="CM44" s="1331">
        <v>836046.19</v>
      </c>
      <c r="CN44" s="1330">
        <f>CN27+CN28+CN29+CN30+CN31+CN40+CN42+CN43</f>
        <v>5110413.57</v>
      </c>
      <c r="CO44" s="1330">
        <f>CO27+CO28+CO29+CO30+CO31+CO40+CO42+CO43</f>
        <v>6731682.9999999991</v>
      </c>
      <c r="CP44" s="1330">
        <v>7404538.1009182995</v>
      </c>
      <c r="CQ44" s="1330">
        <v>9128601.9527356997</v>
      </c>
      <c r="CR44" s="1330">
        <v>10583506.789999999</v>
      </c>
      <c r="CS44" s="1330">
        <v>12488290.539999999</v>
      </c>
      <c r="CT44" s="1330">
        <v>12718544.879999997</v>
      </c>
      <c r="CU44" s="1330">
        <v>17306582.743215702</v>
      </c>
      <c r="CV44" s="1331">
        <v>20416053.379999999</v>
      </c>
      <c r="CW44" s="1330">
        <f>CW27+CW28+CW29+CW30+CW31+CW32+CW40+CW42+CW43</f>
        <v>8011005.3999999994</v>
      </c>
      <c r="CX44" s="1330">
        <f>CX27+CX28+CX29+CX30+CX31+CX32+CX40+CX42+CX43</f>
        <v>9906101.4000000022</v>
      </c>
      <c r="CY44" s="1330">
        <v>10256513.628669998</v>
      </c>
      <c r="CZ44" s="1330">
        <v>12190630.000290001</v>
      </c>
      <c r="DA44" s="1330">
        <v>13837368.240000002</v>
      </c>
      <c r="DB44" s="1330">
        <v>15942620.17</v>
      </c>
      <c r="DC44" s="1330">
        <v>15270487.42</v>
      </c>
      <c r="DD44" s="1330">
        <v>21349945.729999997</v>
      </c>
      <c r="DE44" s="1331">
        <v>23919025.600000001</v>
      </c>
      <c r="DF44" s="1330">
        <f>DF27+DF28+DF29+DF30+DF31+DF40+DF42+DF43</f>
        <v>671644.9785000002</v>
      </c>
      <c r="DG44" s="1330">
        <f>DG27+DG28+DG29+DG30+DG31+DG40+DG42+DG43</f>
        <v>825856.76579999994</v>
      </c>
      <c r="DH44" s="1330">
        <v>920474.78053679992</v>
      </c>
      <c r="DI44" s="1330">
        <v>1099159.4055051003</v>
      </c>
      <c r="DJ44" s="1330">
        <v>1274064.9868999999</v>
      </c>
      <c r="DK44" s="1330">
        <v>1513688.6566000001</v>
      </c>
      <c r="DL44" s="1330">
        <v>1494377.8155</v>
      </c>
      <c r="DM44" s="1330">
        <v>1729563.3862876999</v>
      </c>
      <c r="DN44" s="1331">
        <v>1945149.07</v>
      </c>
      <c r="DO44" s="1330">
        <f>DO27+DO28+DO29+DO30+DO31+DO40+DO42+DO43</f>
        <v>1206212.4800000002</v>
      </c>
      <c r="DP44" s="1330">
        <f>DP27+DP28+DP29+DP30+DP31+DP40+DP42+DP43</f>
        <v>1518083.44</v>
      </c>
      <c r="DQ44" s="1330">
        <v>1670587.0308400001</v>
      </c>
      <c r="DR44" s="1330">
        <v>2080053.21762</v>
      </c>
      <c r="DS44" s="1330">
        <v>2496251.14</v>
      </c>
      <c r="DT44" s="1330">
        <v>3036839.1799999997</v>
      </c>
      <c r="DU44" s="1330">
        <v>3484514.4499999997</v>
      </c>
      <c r="DV44" s="1330">
        <v>4621896.5175444009</v>
      </c>
      <c r="DW44" s="1331">
        <v>5525503</v>
      </c>
      <c r="DX44" s="1330">
        <f>DX27+DX28+DX29+DX30+DX31+DX40+DX42+DX43</f>
        <v>172445755.91</v>
      </c>
      <c r="DY44" s="1330">
        <f>DY27+DY28+DY29+DY30+DY31+DY40+DY42+DY43</f>
        <v>199207851.79000002</v>
      </c>
      <c r="DZ44" s="1330">
        <v>217080785.34</v>
      </c>
      <c r="EA44" s="1330">
        <v>252914666.90000001</v>
      </c>
      <c r="EB44" s="1330">
        <v>279161520.97999996</v>
      </c>
      <c r="EC44" s="1330">
        <v>305561265.84999996</v>
      </c>
      <c r="ED44" s="1330">
        <v>312373248.13999999</v>
      </c>
      <c r="EE44" s="1330">
        <v>372890243.73326004</v>
      </c>
      <c r="EF44" s="1331">
        <v>415934516.93000001</v>
      </c>
      <c r="EG44" s="1330">
        <f>EG27+EG28+EG29+EG30+EG31+EG40+EG42+EG43</f>
        <v>2486012.58</v>
      </c>
      <c r="EH44" s="1330">
        <f>EH27+EH28+EH29+EH30+EH31+EH40+EH42+EH43</f>
        <v>3140806.8299999996</v>
      </c>
      <c r="EI44" s="1330">
        <v>3598555.3008100004</v>
      </c>
      <c r="EJ44" s="1330">
        <v>4473500.9150699992</v>
      </c>
      <c r="EK44" s="1330">
        <v>5317877.1799999988</v>
      </c>
      <c r="EL44" s="1330">
        <v>6358719.3800000008</v>
      </c>
      <c r="EM44" s="1330">
        <v>6974481.3100000005</v>
      </c>
      <c r="EN44" s="1330">
        <v>9122283.1920600012</v>
      </c>
      <c r="EO44" s="1331">
        <v>10833351.699999999</v>
      </c>
      <c r="EP44" s="1330">
        <f>EP27+EP28+EP29+EP30+EP31+EP40+EP42+EP43</f>
        <v>1232456.67</v>
      </c>
      <c r="EQ44" s="1330">
        <f>EQ27+EQ28+EQ29+EQ30+EQ31+EQ40+EQ42+EQ43</f>
        <v>1407441.8800000001</v>
      </c>
      <c r="ER44" s="1331">
        <v>1476312.5759000001</v>
      </c>
      <c r="ES44" s="1331">
        <v>1670987.1028399998</v>
      </c>
      <c r="ET44" s="1331">
        <v>1844709.7299999997</v>
      </c>
      <c r="EU44" s="1331">
        <v>2152229.9899999998</v>
      </c>
      <c r="EV44" s="1331">
        <v>2349820.4200000004</v>
      </c>
      <c r="EW44" s="1331">
        <v>2926099.0215700003</v>
      </c>
      <c r="EX44" s="1331">
        <v>3525335</v>
      </c>
      <c r="EY44" s="1330">
        <f>EY27+EY28+EY29+EY30+EY31+EY40+EY42+EY43+EY32</f>
        <v>126437.27</v>
      </c>
      <c r="EZ44" s="1330">
        <f>EZ27+EZ28+EZ29+EZ30+EZ31+EZ40+EZ42+EZ43+EZ32</f>
        <v>205153.61</v>
      </c>
      <c r="FA44" s="1330">
        <v>248070.42606000003</v>
      </c>
      <c r="FB44" s="1330">
        <v>310103.24778000003</v>
      </c>
      <c r="FC44" s="1330">
        <v>387331.60000000003</v>
      </c>
      <c r="FD44" s="1330">
        <v>471176.69</v>
      </c>
      <c r="FE44" s="1330">
        <v>529631.38</v>
      </c>
      <c r="FF44" s="1330">
        <v>595510.77258000011</v>
      </c>
      <c r="FG44" s="1331">
        <v>663481.05999999994</v>
      </c>
      <c r="FH44" s="1330">
        <f>FH27+FH28+FH29+FH30+FH31+FH40+FH42+FH43</f>
        <v>1863485.8299999996</v>
      </c>
      <c r="FI44" s="1330">
        <f>FI27+FI28+FI29+FI30+FI31+FI40+FI42+FI43</f>
        <v>1853997.7200000002</v>
      </c>
      <c r="FJ44" s="1330">
        <v>1587444.0464000001</v>
      </c>
      <c r="FK44" s="1330">
        <v>1779807.2781799999</v>
      </c>
      <c r="FL44" s="1330">
        <v>1947481.0900000003</v>
      </c>
      <c r="FM44" s="1330">
        <v>2078680.8199999998</v>
      </c>
      <c r="FN44" s="1330">
        <v>2052221.9200000002</v>
      </c>
      <c r="FO44" s="1330">
        <v>2493914.2650899994</v>
      </c>
      <c r="FP44" s="1331">
        <v>2811431</v>
      </c>
      <c r="FQ44" s="1330">
        <f>FQ27+FQ28+FQ29+FQ30+FQ31+FQ40+FQ42+FQ43</f>
        <v>123139.91999999998</v>
      </c>
      <c r="FR44" s="1330">
        <f>FR27+FR28+FR29+FR30+FR31+FR40+FR42+FR43</f>
        <v>127212.01999999999</v>
      </c>
      <c r="FS44" s="1330">
        <v>129297.06000000001</v>
      </c>
      <c r="FT44" s="1330">
        <v>137543.17000000001</v>
      </c>
      <c r="FU44" s="1330">
        <v>145391.21999999997</v>
      </c>
      <c r="FV44" s="1330">
        <v>152776.38999999998</v>
      </c>
      <c r="FW44" s="1330">
        <v>156296.35</v>
      </c>
      <c r="FX44" s="1330">
        <v>164956.81433999998</v>
      </c>
      <c r="FY44" s="1331">
        <v>161464</v>
      </c>
      <c r="FZ44" s="1330">
        <f>FZ27+FZ28+FZ29+FZ30+FZ31+FZ40+FZ42+FZ43</f>
        <v>5899654.04</v>
      </c>
      <c r="GA44" s="1330">
        <f>GA27+GA28+GA29+GA30+GA31+GA40+GA42+GA43</f>
        <v>7221065.8700000001</v>
      </c>
      <c r="GB44" s="1330">
        <v>8072455.8483699998</v>
      </c>
      <c r="GC44" s="1330">
        <v>9922524.6441699974</v>
      </c>
      <c r="GD44" s="1330">
        <v>11815576.369999999</v>
      </c>
      <c r="GE44" s="1330">
        <v>14299783.460000001</v>
      </c>
      <c r="GF44" s="1330">
        <v>16255788.870000001</v>
      </c>
      <c r="GG44" s="1330">
        <v>22259206.78049</v>
      </c>
      <c r="GH44" s="1331">
        <v>26820719.91</v>
      </c>
      <c r="GI44" s="1330">
        <f>GI27+GI28+GI29+GI30+GI31+GI40+GI42+GI43</f>
        <v>202406.44999999998</v>
      </c>
      <c r="GJ44" s="1330">
        <f>GJ27+GJ28+GJ29+GJ30+GJ31+GJ40+GJ42+GJ43</f>
        <v>240764.25999999998</v>
      </c>
      <c r="GK44" s="1330">
        <v>261302.52253379996</v>
      </c>
      <c r="GL44" s="1330">
        <v>313633.04386380001</v>
      </c>
      <c r="GM44" s="1330">
        <v>372585.13</v>
      </c>
      <c r="GN44" s="1330">
        <v>445878.38</v>
      </c>
      <c r="GO44" s="1330">
        <v>515214.46000000008</v>
      </c>
      <c r="GP44" s="1330">
        <v>663173.82487379992</v>
      </c>
      <c r="GQ44" s="1331">
        <v>798540.67000000016</v>
      </c>
      <c r="GR44" s="1330">
        <f>GR27+GR28+GR29+GR30+GR31+GR40+GR42+GR43</f>
        <v>476012.12999999995</v>
      </c>
      <c r="GS44" s="1330">
        <f>GS27+GS28+GS29+GS30+GS31+GS40+GS42+GS43</f>
        <v>564681.93000000005</v>
      </c>
      <c r="GT44" s="1330">
        <v>583277.71499999997</v>
      </c>
      <c r="GU44" s="1330">
        <v>652626.80348000012</v>
      </c>
      <c r="GV44" s="1330">
        <v>733890.07</v>
      </c>
      <c r="GW44" s="1330">
        <v>858520.62</v>
      </c>
      <c r="GX44" s="1330">
        <v>952577.2699999999</v>
      </c>
      <c r="GY44" s="1330">
        <v>1212499.9516499997</v>
      </c>
      <c r="GZ44" s="1331">
        <v>1503212.62</v>
      </c>
      <c r="HA44" s="1330">
        <f>HA27+HA28+HA29+HA30+HA31+HA40+HA42+HA43</f>
        <v>1820142.8299999998</v>
      </c>
      <c r="HB44" s="1330">
        <f>HB27+HB28+HB29+HB30+HB31+HB40+HB42+HB43</f>
        <v>2016177.82</v>
      </c>
      <c r="HC44" s="1330">
        <v>1949522.4608800001</v>
      </c>
      <c r="HD44" s="1330">
        <v>2170915.8977462994</v>
      </c>
      <c r="HE44" s="1330">
        <v>2453913.06</v>
      </c>
      <c r="HF44" s="1330">
        <v>2903046.2700000005</v>
      </c>
      <c r="HG44" s="1330">
        <v>3191922.6999999993</v>
      </c>
      <c r="HH44" s="1330">
        <v>4734353.8403961007</v>
      </c>
      <c r="HI44" s="1331">
        <v>5879311.2599999988</v>
      </c>
      <c r="HJ44" s="1330">
        <v>212427193.2261</v>
      </c>
      <c r="HK44" s="1330">
        <v>247254090.76872584</v>
      </c>
      <c r="HL44" s="1330">
        <v>267841321.47284913</v>
      </c>
      <c r="HM44" s="1330">
        <v>313009567.03937232</v>
      </c>
      <c r="HN44" s="1330">
        <v>347757950.50690001</v>
      </c>
      <c r="HO44" s="1330">
        <v>385485315.05659997</v>
      </c>
      <c r="HP44" s="1330">
        <v>396078652.80549997</v>
      </c>
      <c r="HQ44" s="1330">
        <v>484497907.93333459</v>
      </c>
      <c r="HR44" s="1331">
        <v>546702179.00999999</v>
      </c>
    </row>
    <row r="45" spans="1:226" s="1308" customFormat="1" ht="14.25" customHeight="1" x14ac:dyDescent="0.2">
      <c r="A45" s="1332" t="s">
        <v>716</v>
      </c>
      <c r="B45" s="1333"/>
      <c r="C45" s="1333"/>
      <c r="D45" s="1333"/>
      <c r="E45" s="1333"/>
      <c r="F45" s="1334"/>
      <c r="G45" s="1278"/>
      <c r="H45" s="1278">
        <v>0</v>
      </c>
      <c r="I45" s="1278"/>
      <c r="J45" s="1278"/>
      <c r="K45" s="1307"/>
      <c r="L45" s="1307"/>
      <c r="M45" s="1307"/>
      <c r="N45" s="1307"/>
      <c r="O45" s="1307"/>
      <c r="P45" s="1307"/>
      <c r="Q45" s="1307"/>
      <c r="R45" s="1307"/>
      <c r="S45" s="1278"/>
      <c r="T45" s="1307"/>
      <c r="U45" s="1307"/>
      <c r="V45" s="1307"/>
      <c r="W45" s="1307"/>
      <c r="X45" s="1307"/>
      <c r="Y45" s="1307"/>
      <c r="Z45" s="1307"/>
      <c r="AA45" s="1307"/>
      <c r="AB45" s="1278"/>
      <c r="AC45" s="1307"/>
      <c r="AD45" s="1307"/>
      <c r="AE45" s="1307"/>
      <c r="AF45" s="1307"/>
      <c r="AG45" s="1307"/>
      <c r="AH45" s="1307"/>
      <c r="AI45" s="1307"/>
      <c r="AJ45" s="1307"/>
      <c r="AK45" s="1278"/>
      <c r="AL45" s="1307"/>
      <c r="AM45" s="1307"/>
      <c r="AN45" s="1307"/>
      <c r="AO45" s="1307"/>
      <c r="AP45" s="1307"/>
      <c r="AQ45" s="1307"/>
      <c r="AR45" s="1307"/>
      <c r="AS45" s="1307"/>
      <c r="AT45" s="1278"/>
      <c r="AU45" s="1307"/>
      <c r="AV45" s="1307"/>
      <c r="AW45" s="1307"/>
      <c r="AX45" s="1307"/>
      <c r="AY45" s="1307"/>
      <c r="AZ45" s="1307"/>
      <c r="BA45" s="1307"/>
      <c r="BB45" s="1307"/>
      <c r="BC45" s="1278"/>
      <c r="BD45" s="1307"/>
      <c r="BE45" s="1307"/>
      <c r="BF45" s="1307"/>
      <c r="BG45" s="1307"/>
      <c r="BH45" s="1307"/>
      <c r="BI45" s="1307"/>
      <c r="BJ45" s="1307"/>
      <c r="BK45" s="1307"/>
      <c r="BL45" s="1278"/>
      <c r="BM45" s="1307"/>
      <c r="BN45" s="1307"/>
      <c r="BO45" s="1307"/>
      <c r="BP45" s="1307"/>
      <c r="BQ45" s="1307"/>
      <c r="BR45" s="1307"/>
      <c r="BS45" s="1307"/>
      <c r="BT45" s="1307"/>
      <c r="BU45" s="1278"/>
      <c r="BV45" s="1307"/>
      <c r="BW45" s="1307"/>
      <c r="BX45" s="1307"/>
      <c r="BY45" s="1307"/>
      <c r="BZ45" s="1307"/>
      <c r="CA45" s="1307"/>
      <c r="CB45" s="1307"/>
      <c r="CC45" s="1307"/>
      <c r="CD45" s="1278"/>
      <c r="CE45" s="1307"/>
      <c r="CF45" s="1307"/>
      <c r="CG45" s="1307"/>
      <c r="CH45" s="1307"/>
      <c r="CI45" s="1307"/>
      <c r="CJ45" s="1307"/>
      <c r="CK45" s="1307"/>
      <c r="CL45" s="1307"/>
      <c r="CM45" s="1278"/>
      <c r="CN45" s="1307"/>
      <c r="CO45" s="1307"/>
      <c r="CP45" s="1307"/>
      <c r="CQ45" s="1307"/>
      <c r="CR45" s="1307"/>
      <c r="CS45" s="1307"/>
      <c r="CT45" s="1307"/>
      <c r="CU45" s="1307"/>
      <c r="CV45" s="1278"/>
      <c r="CW45" s="1307"/>
      <c r="CX45" s="1307"/>
      <c r="CY45" s="1307"/>
      <c r="CZ45" s="1307"/>
      <c r="DA45" s="1307"/>
      <c r="DB45" s="1307"/>
      <c r="DC45" s="1307"/>
      <c r="DD45" s="1307"/>
      <c r="DE45" s="1278"/>
      <c r="DF45" s="1307"/>
      <c r="DG45" s="1307"/>
      <c r="DH45" s="1307"/>
      <c r="DI45" s="1307"/>
      <c r="DJ45" s="1307"/>
      <c r="DK45" s="1307"/>
      <c r="DL45" s="1307"/>
      <c r="DM45" s="1307"/>
      <c r="DN45" s="1278"/>
      <c r="DO45" s="1307"/>
      <c r="DP45" s="1307"/>
      <c r="DQ45" s="1307"/>
      <c r="DR45" s="1307"/>
      <c r="DS45" s="1307"/>
      <c r="DT45" s="1307"/>
      <c r="DU45" s="1307"/>
      <c r="DV45" s="1307"/>
      <c r="DW45" s="1278"/>
      <c r="DX45" s="1307"/>
      <c r="DY45" s="1307"/>
      <c r="DZ45" s="1307"/>
      <c r="EA45" s="1307"/>
      <c r="EB45" s="1307"/>
      <c r="EC45" s="1307"/>
      <c r="ED45" s="1307"/>
      <c r="EE45" s="1307"/>
      <c r="EF45" s="1278"/>
      <c r="EG45" s="1307"/>
      <c r="EH45" s="1307"/>
      <c r="EI45" s="1307"/>
      <c r="EJ45" s="1307"/>
      <c r="EK45" s="1307"/>
      <c r="EL45" s="1307"/>
      <c r="EM45" s="1307"/>
      <c r="EN45" s="1307"/>
      <c r="EO45" s="1278"/>
      <c r="EP45" s="1307"/>
      <c r="EQ45" s="1307"/>
      <c r="ER45" s="1307"/>
      <c r="ES45" s="1307"/>
      <c r="ET45" s="1307"/>
      <c r="EU45" s="1307"/>
      <c r="EV45" s="1307"/>
      <c r="EW45" s="1307"/>
      <c r="EX45" s="1278"/>
      <c r="EY45" s="1307"/>
      <c r="EZ45" s="1307"/>
      <c r="FA45" s="1307"/>
      <c r="FB45" s="1307"/>
      <c r="FC45" s="1307"/>
      <c r="FD45" s="1307"/>
      <c r="FE45" s="1307"/>
      <c r="FF45" s="1307"/>
      <c r="FG45" s="1278"/>
      <c r="FH45" s="1307"/>
      <c r="FI45" s="1307"/>
      <c r="FJ45" s="1307"/>
      <c r="FK45" s="1307"/>
      <c r="FL45" s="1307"/>
      <c r="FM45" s="1307"/>
      <c r="FN45" s="1307"/>
      <c r="FO45" s="1307"/>
      <c r="FP45" s="1278"/>
      <c r="FQ45" s="1307"/>
      <c r="FR45" s="1307"/>
      <c r="FS45" s="1307"/>
      <c r="FT45" s="1307"/>
      <c r="FU45" s="1307"/>
      <c r="FV45" s="1307"/>
      <c r="FW45" s="1307"/>
      <c r="FX45" s="1307"/>
      <c r="FY45" s="1278"/>
      <c r="FZ45" s="1307"/>
      <c r="GA45" s="1307"/>
      <c r="GB45" s="1307"/>
      <c r="GC45" s="1307"/>
      <c r="GD45" s="1307"/>
      <c r="GE45" s="1307"/>
      <c r="GF45" s="1307"/>
      <c r="GG45" s="1307"/>
      <c r="GH45" s="1278"/>
      <c r="GI45" s="1307"/>
      <c r="GJ45" s="1307"/>
      <c r="GK45" s="1307"/>
      <c r="GL45" s="1307"/>
      <c r="GM45" s="1307"/>
      <c r="GN45" s="1307"/>
      <c r="GO45" s="1307"/>
      <c r="GP45" s="1307"/>
      <c r="GQ45" s="1278"/>
      <c r="GR45" s="1307"/>
      <c r="GS45" s="1307"/>
      <c r="GT45" s="1307"/>
      <c r="GU45" s="1307"/>
      <c r="GV45" s="1307"/>
      <c r="GW45" s="1307"/>
      <c r="GX45" s="1307"/>
      <c r="GY45" s="1307"/>
      <c r="GZ45" s="1278"/>
      <c r="HA45" s="1307"/>
      <c r="HB45" s="1307"/>
      <c r="HC45" s="1307"/>
      <c r="HD45" s="1307"/>
      <c r="HE45" s="1307"/>
      <c r="HF45" s="1307"/>
      <c r="HG45" s="1307"/>
      <c r="HH45" s="1307"/>
      <c r="HI45" s="1278"/>
      <c r="HJ45" s="1307"/>
      <c r="HK45" s="1307"/>
      <c r="HL45" s="1307"/>
      <c r="HR45" s="1278"/>
    </row>
    <row r="46" spans="1:226" x14ac:dyDescent="0.2">
      <c r="A46" s="1335"/>
      <c r="B46" s="1335"/>
      <c r="C46" s="1335"/>
      <c r="D46" s="1335"/>
      <c r="E46" s="1335"/>
      <c r="F46" s="1335"/>
      <c r="G46" s="1335"/>
      <c r="H46" s="1335"/>
      <c r="I46" s="1335"/>
      <c r="J46" s="1335"/>
      <c r="S46" s="1335"/>
      <c r="AB46" s="1335"/>
      <c r="AK46" s="1335"/>
      <c r="AT46" s="1335"/>
      <c r="BC46" s="1335"/>
      <c r="BL46" s="1335"/>
      <c r="BU46" s="1335"/>
      <c r="CD46" s="1335"/>
      <c r="CM46" s="1335"/>
      <c r="CV46" s="1335"/>
      <c r="DE46" s="1335"/>
      <c r="DN46" s="1335"/>
      <c r="DW46" s="1335"/>
      <c r="EF46" s="1335"/>
      <c r="EO46" s="1335"/>
      <c r="EX46" s="1335"/>
      <c r="FG46" s="1335"/>
      <c r="FP46" s="1335"/>
      <c r="FY46" s="1335"/>
      <c r="GH46" s="1335"/>
      <c r="GQ46" s="1335"/>
      <c r="GZ46" s="1335"/>
      <c r="HI46" s="1335"/>
      <c r="HR46" s="1335"/>
    </row>
    <row r="49" spans="1:226" x14ac:dyDescent="0.2">
      <c r="DF49" s="1336"/>
    </row>
    <row r="51" spans="1:226" x14ac:dyDescent="0.2">
      <c r="A51" s="1278"/>
      <c r="B51" s="1278"/>
      <c r="C51" s="1278"/>
      <c r="D51" s="1278"/>
      <c r="E51" s="1278"/>
      <c r="F51" s="1278"/>
      <c r="G51" s="1278"/>
      <c r="H51" s="1278"/>
      <c r="I51" s="1278"/>
      <c r="J51" s="1278"/>
      <c r="S51" s="1278"/>
      <c r="AB51" s="1278"/>
      <c r="AK51" s="1278"/>
      <c r="AT51" s="1278"/>
      <c r="BC51" s="1278"/>
      <c r="BL51" s="1278"/>
      <c r="BU51" s="1278"/>
      <c r="CD51" s="1278"/>
      <c r="CM51" s="1278"/>
      <c r="CV51" s="1278"/>
      <c r="DE51" s="1278"/>
      <c r="DN51" s="1278"/>
      <c r="DW51" s="1278"/>
      <c r="EF51" s="1278"/>
      <c r="EO51" s="1278"/>
      <c r="EX51" s="1278"/>
      <c r="FG51" s="1278"/>
      <c r="FP51" s="1278"/>
      <c r="FY51" s="1278"/>
      <c r="GH51" s="1278"/>
      <c r="GQ51" s="1278"/>
      <c r="GZ51" s="1278"/>
      <c r="HI51" s="1278"/>
      <c r="HR51" s="1278"/>
    </row>
  </sheetData>
  <sheetProtection selectLockedCells="1" selectUnlockedCells="1"/>
  <mergeCells count="27">
    <mergeCell ref="AL3:AT3"/>
    <mergeCell ref="A3:A4"/>
    <mergeCell ref="B3:J3"/>
    <mergeCell ref="K3:S3"/>
    <mergeCell ref="T3:AB3"/>
    <mergeCell ref="AC3:AK3"/>
    <mergeCell ref="BD3:BL3"/>
    <mergeCell ref="BM3:BU3"/>
    <mergeCell ref="BV3:CD3"/>
    <mergeCell ref="CE3:CM3"/>
    <mergeCell ref="CN3:CV3"/>
    <mergeCell ref="HA3:HI3"/>
    <mergeCell ref="HJ3:HR3"/>
    <mergeCell ref="A2:HR2"/>
    <mergeCell ref="EY3:FG3"/>
    <mergeCell ref="FH3:FP3"/>
    <mergeCell ref="FQ3:FY3"/>
    <mergeCell ref="FZ3:GH3"/>
    <mergeCell ref="GI3:GQ3"/>
    <mergeCell ref="GR3:GZ3"/>
    <mergeCell ref="CW3:DE3"/>
    <mergeCell ref="DF3:DN3"/>
    <mergeCell ref="DO3:DW3"/>
    <mergeCell ref="DX3:EF3"/>
    <mergeCell ref="EG3:EO3"/>
    <mergeCell ref="EP3:EX3"/>
    <mergeCell ref="AU3:BC3"/>
  </mergeCells>
  <printOptions horizontalCentered="1"/>
  <pageMargins left="0.16" right="0" top="0.21" bottom="0.16" header="0.17" footer="0.2"/>
  <pageSetup paperSize="9" scale="40" fitToHeight="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zoomScale="90" zoomScaleNormal="90" zoomScaleSheetLayoutView="100" workbookViewId="0">
      <pane xSplit="1" ySplit="3" topLeftCell="B4" activePane="bottomRight" state="frozen"/>
      <selection sqref="A1:B1"/>
      <selection pane="topRight" sqref="A1:B1"/>
      <selection pane="bottomLeft" sqref="A1:B1"/>
      <selection pane="bottomRight" sqref="A1:J1"/>
    </sheetView>
  </sheetViews>
  <sheetFormatPr defaultRowHeight="12.75" x14ac:dyDescent="0.2"/>
  <cols>
    <col min="1" max="1" width="44.42578125" style="103" customWidth="1"/>
    <col min="2" max="2" width="8.5703125" style="125" bestFit="1" customWidth="1"/>
    <col min="3" max="10" width="8.5703125" style="103" bestFit="1" customWidth="1"/>
    <col min="11" max="11" width="10" style="103" customWidth="1"/>
    <col min="12" max="12" width="13.7109375" style="103" customWidth="1"/>
    <col min="13" max="16384" width="9.140625" style="103"/>
  </cols>
  <sheetData>
    <row r="1" spans="1:12" s="462" customFormat="1" ht="32.25" customHeight="1" x14ac:dyDescent="0.2">
      <c r="A1" s="1471" t="s">
        <v>903</v>
      </c>
      <c r="B1" s="1471"/>
      <c r="C1" s="1471"/>
      <c r="D1" s="1471"/>
      <c r="E1" s="1471"/>
      <c r="F1" s="1471"/>
      <c r="G1" s="1471"/>
      <c r="H1" s="1471"/>
      <c r="I1" s="1471"/>
      <c r="J1" s="1471"/>
    </row>
    <row r="2" spans="1:12" x14ac:dyDescent="0.2">
      <c r="B2" s="126"/>
      <c r="C2" s="126"/>
      <c r="D2" s="126"/>
      <c r="E2" s="126"/>
      <c r="F2" s="126"/>
      <c r="G2" s="126"/>
      <c r="H2" s="126"/>
      <c r="J2" s="211" t="s">
        <v>713</v>
      </c>
    </row>
    <row r="3" spans="1:12" ht="19.5" customHeight="1" x14ac:dyDescent="0.2">
      <c r="A3" s="456" t="s">
        <v>237</v>
      </c>
      <c r="B3" s="456" t="s">
        <v>83</v>
      </c>
      <c r="C3" s="457" t="s">
        <v>84</v>
      </c>
      <c r="D3" s="458" t="s">
        <v>85</v>
      </c>
      <c r="E3" s="458" t="s">
        <v>86</v>
      </c>
      <c r="F3" s="458" t="s">
        <v>117</v>
      </c>
      <c r="G3" s="458" t="s">
        <v>87</v>
      </c>
      <c r="H3" s="458" t="s">
        <v>88</v>
      </c>
      <c r="I3" s="458" t="s">
        <v>652</v>
      </c>
      <c r="J3" s="458" t="s">
        <v>755</v>
      </c>
    </row>
    <row r="4" spans="1:12" x14ac:dyDescent="0.2">
      <c r="A4" s="104" t="s">
        <v>482</v>
      </c>
      <c r="B4" s="105">
        <v>527.08000000000004</v>
      </c>
      <c r="C4" s="463">
        <v>486.61</v>
      </c>
      <c r="D4" s="106">
        <v>470.12</v>
      </c>
      <c r="E4" s="464">
        <v>423.87</v>
      </c>
      <c r="F4" s="464">
        <v>318.52999999999997</v>
      </c>
      <c r="G4" s="465">
        <v>244.1</v>
      </c>
      <c r="H4" s="465">
        <v>222.28</v>
      </c>
      <c r="I4" s="465">
        <v>192.12</v>
      </c>
      <c r="J4" s="465">
        <v>186.11</v>
      </c>
      <c r="L4" s="212"/>
    </row>
    <row r="5" spans="1:12" x14ac:dyDescent="0.2">
      <c r="A5" s="107" t="s">
        <v>483</v>
      </c>
      <c r="B5" s="108">
        <v>-27.19</v>
      </c>
      <c r="C5" s="397">
        <f>1.67-26.54</f>
        <v>-24.869999999999997</v>
      </c>
      <c r="D5" s="108">
        <v>-25.5</v>
      </c>
      <c r="E5" s="109">
        <v>-25.5</v>
      </c>
      <c r="F5" s="109">
        <v>-84.34</v>
      </c>
      <c r="G5" s="108">
        <v>-60.110000000000007</v>
      </c>
      <c r="H5" s="108">
        <v>-71.52</v>
      </c>
      <c r="I5" s="108">
        <v>-70.39</v>
      </c>
      <c r="J5" s="108">
        <v>-70.349999999999994</v>
      </c>
    </row>
    <row r="6" spans="1:12" x14ac:dyDescent="0.2">
      <c r="A6" s="107" t="s">
        <v>484</v>
      </c>
      <c r="B6" s="108">
        <v>-897.31</v>
      </c>
      <c r="C6" s="397">
        <v>-798.05</v>
      </c>
      <c r="D6" s="397">
        <v>-877.25</v>
      </c>
      <c r="E6" s="397">
        <v>-564.64</v>
      </c>
      <c r="F6" s="397">
        <v>3608.2</v>
      </c>
      <c r="G6" s="108">
        <v>-687.73</v>
      </c>
      <c r="H6" s="108">
        <v>-598.48</v>
      </c>
      <c r="I6" s="108">
        <v>-612.86</v>
      </c>
      <c r="J6" s="108">
        <v>-891.04</v>
      </c>
    </row>
    <row r="7" spans="1:12" x14ac:dyDescent="0.2">
      <c r="A7" s="107" t="s">
        <v>485</v>
      </c>
      <c r="B7" s="110"/>
      <c r="C7" s="397"/>
      <c r="D7" s="111"/>
      <c r="E7" s="381"/>
      <c r="F7" s="381"/>
      <c r="G7" s="108"/>
      <c r="H7" s="108"/>
      <c r="I7" s="108"/>
      <c r="J7" s="108"/>
    </row>
    <row r="8" spans="1:12" x14ac:dyDescent="0.2">
      <c r="A8" s="107" t="s">
        <v>486</v>
      </c>
      <c r="B8" s="112">
        <v>4.47</v>
      </c>
      <c r="C8" s="397">
        <v>4.21</v>
      </c>
      <c r="D8" s="111">
        <v>3.07</v>
      </c>
      <c r="E8" s="381">
        <v>1.91</v>
      </c>
      <c r="F8" s="381">
        <v>2.63</v>
      </c>
      <c r="G8" s="108">
        <v>0.87</v>
      </c>
      <c r="H8" s="108">
        <v>0.87</v>
      </c>
      <c r="I8" s="108">
        <v>0.72</v>
      </c>
      <c r="J8" s="108">
        <v>0.92</v>
      </c>
    </row>
    <row r="9" spans="1:12" x14ac:dyDescent="0.2">
      <c r="A9" s="107" t="s">
        <v>487</v>
      </c>
      <c r="B9" s="112">
        <v>1591.43</v>
      </c>
      <c r="C9" s="397">
        <v>1674.87</v>
      </c>
      <c r="D9" s="111">
        <v>1824.26</v>
      </c>
      <c r="E9" s="381">
        <v>1881.3</v>
      </c>
      <c r="F9" s="381">
        <v>2025.05</v>
      </c>
      <c r="G9" s="108">
        <v>1674.8</v>
      </c>
      <c r="H9" s="108">
        <v>1695.14</v>
      </c>
      <c r="I9" s="108">
        <v>1767.57</v>
      </c>
      <c r="J9" s="108">
        <v>1808.57</v>
      </c>
    </row>
    <row r="10" spans="1:12" s="115" customFormat="1" x14ac:dyDescent="0.2">
      <c r="A10" s="113" t="s">
        <v>381</v>
      </c>
      <c r="B10" s="114">
        <v>1198.4800000000002</v>
      </c>
      <c r="C10" s="388">
        <f>SUM(C4:C9)</f>
        <v>1342.77</v>
      </c>
      <c r="D10" s="388">
        <v>1394.7</v>
      </c>
      <c r="E10" s="388">
        <v>1716.94</v>
      </c>
      <c r="F10" s="388">
        <v>5870.07</v>
      </c>
      <c r="G10" s="466">
        <v>1171.9299999999998</v>
      </c>
      <c r="H10" s="466">
        <v>1248.29</v>
      </c>
      <c r="I10" s="466">
        <v>1277.1599999999999</v>
      </c>
      <c r="J10" s="466">
        <v>1034.21</v>
      </c>
    </row>
    <row r="11" spans="1:12" x14ac:dyDescent="0.2">
      <c r="A11" s="107" t="s">
        <v>488</v>
      </c>
      <c r="B11" s="112">
        <v>991.61</v>
      </c>
      <c r="C11" s="397">
        <v>1015.48</v>
      </c>
      <c r="D11" s="397">
        <v>549.39</v>
      </c>
      <c r="E11" s="381">
        <v>625.12</v>
      </c>
      <c r="F11" s="381">
        <v>4476.99</v>
      </c>
      <c r="G11" s="108">
        <v>704.53</v>
      </c>
      <c r="H11" s="108">
        <v>857.15</v>
      </c>
      <c r="I11" s="108">
        <v>779.45</v>
      </c>
      <c r="J11" s="108">
        <v>469.28</v>
      </c>
    </row>
    <row r="12" spans="1:12" x14ac:dyDescent="0.2">
      <c r="A12" s="107" t="s">
        <v>382</v>
      </c>
      <c r="B12" s="112">
        <v>7.8</v>
      </c>
      <c r="C12" s="397">
        <v>6.86</v>
      </c>
      <c r="D12" s="397">
        <v>6.35</v>
      </c>
      <c r="E12" s="381">
        <v>5.51</v>
      </c>
      <c r="F12" s="381">
        <v>3.28</v>
      </c>
      <c r="G12" s="108">
        <v>2.5099999999999998</v>
      </c>
      <c r="H12" s="108">
        <v>1.47</v>
      </c>
      <c r="I12" s="108">
        <v>1.9</v>
      </c>
      <c r="J12" s="108">
        <v>2.0099999999999998</v>
      </c>
    </row>
    <row r="13" spans="1:12" x14ac:dyDescent="0.2">
      <c r="A13" s="107" t="s">
        <v>383</v>
      </c>
      <c r="B13" s="112">
        <v>99.15</v>
      </c>
      <c r="C13" s="397">
        <v>106.47</v>
      </c>
      <c r="D13" s="397">
        <v>105.97</v>
      </c>
      <c r="E13" s="381">
        <v>111.41</v>
      </c>
      <c r="F13" s="381">
        <v>109.33</v>
      </c>
      <c r="G13" s="108">
        <v>95.65</v>
      </c>
      <c r="H13" s="108">
        <v>100.44</v>
      </c>
      <c r="I13" s="108">
        <v>104.56</v>
      </c>
      <c r="J13" s="108">
        <v>111.89</v>
      </c>
    </row>
    <row r="14" spans="1:12" x14ac:dyDescent="0.2">
      <c r="A14" s="116" t="s">
        <v>485</v>
      </c>
      <c r="B14" s="117"/>
      <c r="C14" s="397"/>
      <c r="D14" s="118"/>
      <c r="E14" s="467"/>
      <c r="F14" s="467"/>
      <c r="G14" s="466"/>
      <c r="H14" s="466"/>
      <c r="I14" s="466"/>
      <c r="J14" s="466"/>
    </row>
    <row r="15" spans="1:12" x14ac:dyDescent="0.2">
      <c r="A15" s="116" t="s">
        <v>489</v>
      </c>
      <c r="B15" s="119">
        <v>4.4000000000000004</v>
      </c>
      <c r="C15" s="397">
        <v>17.2</v>
      </c>
      <c r="D15" s="397">
        <v>0</v>
      </c>
      <c r="E15" s="381"/>
      <c r="F15" s="381"/>
      <c r="G15" s="108">
        <v>-15.71</v>
      </c>
      <c r="H15" s="108">
        <v>0</v>
      </c>
      <c r="I15" s="108">
        <v>-5.6</v>
      </c>
      <c r="J15" s="108">
        <v>0</v>
      </c>
    </row>
    <row r="16" spans="1:12" x14ac:dyDescent="0.2">
      <c r="A16" s="116" t="s">
        <v>490</v>
      </c>
      <c r="B16" s="112">
        <v>32.47</v>
      </c>
      <c r="C16" s="397">
        <v>66.88</v>
      </c>
      <c r="D16" s="397">
        <v>249.92</v>
      </c>
      <c r="E16" s="381">
        <v>337.37</v>
      </c>
      <c r="F16" s="381">
        <v>443.15</v>
      </c>
      <c r="G16" s="108">
        <v>134.52000000000001</v>
      </c>
      <c r="H16" s="108">
        <v>90.06</v>
      </c>
      <c r="I16" s="108">
        <v>138.68</v>
      </c>
      <c r="J16" s="108">
        <v>157.61000000000001</v>
      </c>
    </row>
    <row r="17" spans="1:10" x14ac:dyDescent="0.2">
      <c r="A17" s="120" t="s">
        <v>491</v>
      </c>
      <c r="B17" s="112">
        <v>0</v>
      </c>
      <c r="C17" s="397">
        <v>0</v>
      </c>
      <c r="D17" s="397">
        <v>10.85</v>
      </c>
      <c r="E17" s="381"/>
      <c r="F17" s="381"/>
      <c r="G17" s="108"/>
      <c r="H17" s="108"/>
      <c r="I17" s="108"/>
      <c r="J17" s="108"/>
    </row>
    <row r="18" spans="1:10" s="115" customFormat="1" x14ac:dyDescent="0.2">
      <c r="A18" s="113" t="s">
        <v>492</v>
      </c>
      <c r="B18" s="114">
        <v>1135.43</v>
      </c>
      <c r="C18" s="388">
        <f>SUM(C11:C17)</f>
        <v>1212.8899999999999</v>
      </c>
      <c r="D18" s="388">
        <v>922.48</v>
      </c>
      <c r="E18" s="388">
        <v>1079.4099999999999</v>
      </c>
      <c r="F18" s="388">
        <v>5032.75</v>
      </c>
      <c r="G18" s="466">
        <v>921.49999999999989</v>
      </c>
      <c r="H18" s="466">
        <v>1049.1199999999999</v>
      </c>
      <c r="I18" s="466">
        <v>1018.99</v>
      </c>
      <c r="J18" s="466">
        <v>740.79</v>
      </c>
    </row>
    <row r="19" spans="1:10" s="115" customFormat="1" x14ac:dyDescent="0.2">
      <c r="A19" s="113" t="s">
        <v>493</v>
      </c>
      <c r="B19" s="121">
        <v>63.050000000000182</v>
      </c>
      <c r="C19" s="388">
        <f>C10-C18</f>
        <v>129.88000000000011</v>
      </c>
      <c r="D19" s="388">
        <v>472.22</v>
      </c>
      <c r="E19" s="388">
        <v>637.5300000000002</v>
      </c>
      <c r="F19" s="388">
        <v>837.32</v>
      </c>
      <c r="G19" s="466">
        <v>250.42999999999995</v>
      </c>
      <c r="H19" s="466">
        <v>199.17000000000007</v>
      </c>
      <c r="I19" s="466">
        <v>258.16999999999985</v>
      </c>
      <c r="J19" s="466">
        <v>293.42000000000007</v>
      </c>
    </row>
    <row r="20" spans="1:10" x14ac:dyDescent="0.2">
      <c r="A20" s="113" t="s">
        <v>406</v>
      </c>
      <c r="B20" s="122"/>
      <c r="C20" s="397"/>
      <c r="D20" s="110"/>
      <c r="E20" s="382"/>
      <c r="F20" s="382"/>
      <c r="G20" s="108"/>
      <c r="H20" s="108"/>
      <c r="I20" s="108"/>
      <c r="J20" s="108"/>
    </row>
    <row r="21" spans="1:10" x14ac:dyDescent="0.2">
      <c r="A21" s="116" t="s">
        <v>494</v>
      </c>
      <c r="B21" s="117"/>
      <c r="C21" s="397"/>
      <c r="D21" s="110"/>
      <c r="E21" s="468">
        <v>637.47</v>
      </c>
      <c r="F21" s="468">
        <v>837.32</v>
      </c>
      <c r="G21" s="108">
        <v>250.43</v>
      </c>
      <c r="H21" s="108">
        <v>199.16</v>
      </c>
      <c r="I21" s="108">
        <v>258.17</v>
      </c>
      <c r="J21" s="108">
        <v>293.42</v>
      </c>
    </row>
    <row r="22" spans="1:10" x14ac:dyDescent="0.2">
      <c r="A22" s="116" t="s">
        <v>495</v>
      </c>
      <c r="B22" s="117"/>
      <c r="C22" s="397"/>
      <c r="D22" s="110"/>
      <c r="E22" s="382"/>
      <c r="F22" s="382"/>
      <c r="G22" s="108"/>
      <c r="H22" s="108"/>
      <c r="I22" s="108"/>
      <c r="J22" s="108"/>
    </row>
    <row r="23" spans="1:10" x14ac:dyDescent="0.2">
      <c r="A23" s="116" t="s">
        <v>496</v>
      </c>
      <c r="B23" s="117"/>
      <c r="C23" s="397"/>
      <c r="D23" s="110"/>
      <c r="E23" s="467"/>
      <c r="F23" s="467"/>
      <c r="G23" s="466"/>
      <c r="H23" s="466"/>
      <c r="I23" s="466"/>
      <c r="J23" s="466"/>
    </row>
    <row r="24" spans="1:10" s="115" customFormat="1" x14ac:dyDescent="0.2">
      <c r="A24" s="123" t="s">
        <v>497</v>
      </c>
      <c r="B24" s="124">
        <v>63.050000000000182</v>
      </c>
      <c r="C24" s="469">
        <f>C19</f>
        <v>129.88000000000011</v>
      </c>
      <c r="D24" s="469">
        <v>472.22</v>
      </c>
      <c r="E24" s="469">
        <v>637.47</v>
      </c>
      <c r="F24" s="469">
        <v>837.32</v>
      </c>
      <c r="G24" s="470">
        <v>250.43</v>
      </c>
      <c r="H24" s="470">
        <v>199.16</v>
      </c>
      <c r="I24" s="470">
        <v>258.17</v>
      </c>
      <c r="J24" s="470">
        <v>293.42</v>
      </c>
    </row>
    <row r="25" spans="1:10" x14ac:dyDescent="0.2">
      <c r="A25" s="459" t="s">
        <v>717</v>
      </c>
      <c r="B25" s="460"/>
      <c r="C25" s="460"/>
      <c r="D25" s="460"/>
      <c r="E25" s="460"/>
      <c r="F25" s="461"/>
      <c r="G25" s="461"/>
      <c r="H25" s="471"/>
      <c r="I25" s="471"/>
      <c r="J25" s="471"/>
    </row>
    <row r="26" spans="1:10" x14ac:dyDescent="0.2">
      <c r="D26" s="472"/>
      <c r="E26" s="473"/>
      <c r="F26" s="473"/>
      <c r="G26" s="473"/>
      <c r="H26" s="471"/>
      <c r="I26" s="471"/>
      <c r="J26" s="471"/>
    </row>
    <row r="27" spans="1:10" x14ac:dyDescent="0.2">
      <c r="D27" s="472"/>
      <c r="E27" s="474"/>
      <c r="F27" s="474"/>
      <c r="G27" s="474"/>
      <c r="H27" s="471"/>
      <c r="I27" s="471"/>
      <c r="J27" s="471"/>
    </row>
    <row r="28" spans="1:10" x14ac:dyDescent="0.2">
      <c r="D28" s="472"/>
      <c r="E28" s="473"/>
      <c r="F28" s="473"/>
      <c r="G28" s="473"/>
      <c r="H28" s="471"/>
      <c r="I28" s="471"/>
      <c r="J28" s="471"/>
    </row>
    <row r="29" spans="1:10" x14ac:dyDescent="0.2">
      <c r="D29" s="472"/>
      <c r="E29" s="475"/>
      <c r="F29" s="475"/>
      <c r="G29" s="475"/>
      <c r="H29" s="471"/>
      <c r="I29" s="471"/>
      <c r="J29" s="471"/>
    </row>
    <row r="30" spans="1:10" x14ac:dyDescent="0.2">
      <c r="D30" s="472"/>
      <c r="E30" s="475"/>
      <c r="F30" s="475"/>
      <c r="G30" s="475"/>
      <c r="H30" s="471"/>
      <c r="I30" s="471"/>
      <c r="J30" s="471"/>
    </row>
    <row r="31" spans="1:10" x14ac:dyDescent="0.2">
      <c r="D31" s="472"/>
      <c r="E31" s="475"/>
      <c r="F31" s="475"/>
      <c r="G31" s="475"/>
      <c r="H31" s="471"/>
      <c r="I31" s="471"/>
      <c r="J31" s="471"/>
    </row>
    <row r="32" spans="1:10" x14ac:dyDescent="0.2">
      <c r="D32" s="472"/>
      <c r="E32" s="475"/>
      <c r="F32" s="475"/>
      <c r="G32" s="475"/>
      <c r="H32" s="471"/>
      <c r="I32" s="471"/>
      <c r="J32" s="471"/>
    </row>
    <row r="33" spans="2:10" x14ac:dyDescent="0.2">
      <c r="D33" s="472"/>
      <c r="E33" s="474"/>
      <c r="F33" s="474"/>
      <c r="G33" s="474"/>
      <c r="H33" s="476"/>
      <c r="I33" s="476"/>
      <c r="J33" s="476"/>
    </row>
    <row r="42" spans="2:10" x14ac:dyDescent="0.2">
      <c r="B42" s="127"/>
      <c r="C42" s="127"/>
      <c r="D42" s="127"/>
    </row>
    <row r="43" spans="2:10" x14ac:dyDescent="0.2">
      <c r="B43" s="126"/>
      <c r="C43" s="211"/>
      <c r="D43" s="211"/>
    </row>
    <row r="44" spans="2:10" x14ac:dyDescent="0.2">
      <c r="B44" s="211"/>
      <c r="C44" s="211"/>
      <c r="D44" s="211"/>
    </row>
    <row r="45" spans="2:10" x14ac:dyDescent="0.2">
      <c r="B45" s="211"/>
      <c r="C45" s="211"/>
      <c r="D45" s="211"/>
    </row>
    <row r="46" spans="2:10" x14ac:dyDescent="0.2">
      <c r="B46" s="211"/>
      <c r="C46" s="211"/>
      <c r="D46" s="211"/>
    </row>
    <row r="47" spans="2:10" x14ac:dyDescent="0.2">
      <c r="B47" s="211"/>
      <c r="C47" s="211"/>
      <c r="D47" s="211"/>
    </row>
    <row r="48" spans="2:10" x14ac:dyDescent="0.2">
      <c r="B48" s="211"/>
      <c r="C48" s="211"/>
      <c r="D48" s="211"/>
    </row>
    <row r="49" spans="2:4" x14ac:dyDescent="0.2">
      <c r="B49" s="211"/>
      <c r="C49" s="211"/>
      <c r="D49" s="211"/>
    </row>
    <row r="50" spans="2:4" x14ac:dyDescent="0.2">
      <c r="B50" s="127"/>
      <c r="C50" s="127"/>
      <c r="D50" s="127"/>
    </row>
    <row r="51" spans="2:4" x14ac:dyDescent="0.2">
      <c r="B51" s="211"/>
      <c r="C51" s="211"/>
      <c r="D51" s="211"/>
    </row>
    <row r="52" spans="2:4" x14ac:dyDescent="0.2">
      <c r="B52" s="211"/>
      <c r="C52" s="211"/>
      <c r="D52" s="211"/>
    </row>
    <row r="53" spans="2:4" x14ac:dyDescent="0.2">
      <c r="B53" s="211"/>
      <c r="C53" s="211"/>
      <c r="D53" s="211"/>
    </row>
    <row r="54" spans="2:4" x14ac:dyDescent="0.2">
      <c r="B54" s="211"/>
      <c r="C54" s="211"/>
      <c r="D54" s="211"/>
    </row>
    <row r="55" spans="2:4" x14ac:dyDescent="0.2">
      <c r="B55" s="211"/>
      <c r="C55" s="211"/>
      <c r="D55" s="211"/>
    </row>
    <row r="56" spans="2:4" x14ac:dyDescent="0.2">
      <c r="B56" s="211"/>
      <c r="C56" s="211"/>
      <c r="D56" s="211"/>
    </row>
    <row r="57" spans="2:4" x14ac:dyDescent="0.2">
      <c r="B57" s="127"/>
      <c r="C57" s="127"/>
      <c r="D57" s="127"/>
    </row>
    <row r="58" spans="2:4" x14ac:dyDescent="0.2">
      <c r="B58" s="211"/>
      <c r="C58" s="211"/>
      <c r="D58" s="211"/>
    </row>
    <row r="59" spans="2:4" x14ac:dyDescent="0.2">
      <c r="B59" s="128"/>
      <c r="C59" s="129"/>
      <c r="D59" s="128"/>
    </row>
    <row r="60" spans="2:4" x14ac:dyDescent="0.2">
      <c r="B60" s="211"/>
      <c r="C60" s="211"/>
      <c r="D60" s="211"/>
    </row>
    <row r="61" spans="2:4" x14ac:dyDescent="0.2">
      <c r="B61" s="211"/>
      <c r="C61" s="211"/>
      <c r="D61" s="211"/>
    </row>
    <row r="62" spans="2:4" x14ac:dyDescent="0.2">
      <c r="B62" s="211"/>
      <c r="C62" s="211"/>
      <c r="D62" s="211"/>
    </row>
    <row r="63" spans="2:4" x14ac:dyDescent="0.2">
      <c r="B63" s="211"/>
      <c r="C63" s="211"/>
      <c r="D63" s="211"/>
    </row>
    <row r="64" spans="2:4" x14ac:dyDescent="0.2">
      <c r="B64" s="211"/>
      <c r="C64" s="211"/>
      <c r="D64" s="211"/>
    </row>
    <row r="65" spans="2:4" x14ac:dyDescent="0.2">
      <c r="B65" s="211"/>
      <c r="C65" s="211"/>
      <c r="D65" s="211"/>
    </row>
    <row r="66" spans="2:4" x14ac:dyDescent="0.2">
      <c r="B66" s="127"/>
      <c r="C66" s="127"/>
      <c r="D66" s="127"/>
    </row>
  </sheetData>
  <mergeCells count="1">
    <mergeCell ref="A1:J1"/>
  </mergeCells>
  <printOptions horizontalCentered="1" verticalCentered="1"/>
  <pageMargins left="0.27559055118110198" right="1.02362204724409" top="0.23622047244094499" bottom="2.0078740157480301" header="0.196850393700787" footer="0.196850393700787"/>
  <pageSetup paperSize="9" scale="49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1"/>
  <sheetViews>
    <sheetView zoomScale="90" zoomScaleNormal="90" workbookViewId="0">
      <pane xSplit="1" ySplit="3" topLeftCell="B4" activePane="bottomRight" state="frozen"/>
      <selection sqref="A1:B1"/>
      <selection pane="topRight" sqref="A1:B1"/>
      <selection pane="bottomLeft" sqref="A1:B1"/>
      <selection pane="bottomRight" sqref="A1:J1"/>
    </sheetView>
  </sheetViews>
  <sheetFormatPr defaultRowHeight="12.75" x14ac:dyDescent="0.2"/>
  <cols>
    <col min="1" max="1" width="49.42578125" style="432" customWidth="1"/>
    <col min="2" max="2" width="8.42578125" style="431" bestFit="1" customWidth="1"/>
    <col min="3" max="10" width="8.42578125" style="409" bestFit="1" customWidth="1"/>
    <col min="11" max="16384" width="9.140625" style="409"/>
  </cols>
  <sheetData>
    <row r="1" spans="1:10" s="408" customFormat="1" ht="27" customHeight="1" x14ac:dyDescent="0.2">
      <c r="A1" s="1472" t="s">
        <v>904</v>
      </c>
      <c r="B1" s="1472"/>
      <c r="C1" s="1472"/>
      <c r="D1" s="1472"/>
      <c r="E1" s="1472"/>
      <c r="F1" s="1472"/>
      <c r="G1" s="1472"/>
      <c r="H1" s="1472"/>
      <c r="I1" s="1472"/>
      <c r="J1" s="1472"/>
    </row>
    <row r="2" spans="1:10" ht="15" customHeight="1" x14ac:dyDescent="0.2">
      <c r="A2" s="409"/>
      <c r="B2" s="434"/>
      <c r="C2" s="434"/>
      <c r="D2" s="434"/>
      <c r="E2" s="434"/>
      <c r="F2" s="434"/>
      <c r="G2" s="434"/>
      <c r="H2" s="434"/>
      <c r="J2" s="211" t="s">
        <v>713</v>
      </c>
    </row>
    <row r="3" spans="1:10" s="415" customFormat="1" x14ac:dyDescent="0.2">
      <c r="A3" s="410" t="s">
        <v>237</v>
      </c>
      <c r="B3" s="411" t="s">
        <v>83</v>
      </c>
      <c r="C3" s="412" t="s">
        <v>84</v>
      </c>
      <c r="D3" s="413" t="s">
        <v>85</v>
      </c>
      <c r="E3" s="413" t="s">
        <v>86</v>
      </c>
      <c r="F3" s="414" t="s">
        <v>117</v>
      </c>
      <c r="G3" s="414" t="s">
        <v>87</v>
      </c>
      <c r="H3" s="414" t="s">
        <v>88</v>
      </c>
      <c r="I3" s="414" t="s">
        <v>652</v>
      </c>
      <c r="J3" s="414" t="s">
        <v>755</v>
      </c>
    </row>
    <row r="4" spans="1:10" x14ac:dyDescent="0.2">
      <c r="A4" s="416" t="s">
        <v>498</v>
      </c>
      <c r="B4" s="417"/>
      <c r="C4" s="435"/>
      <c r="D4" s="436"/>
      <c r="E4" s="437"/>
      <c r="F4" s="418"/>
      <c r="G4" s="418"/>
      <c r="H4" s="418"/>
      <c r="I4" s="419"/>
      <c r="J4" s="419"/>
    </row>
    <row r="5" spans="1:10" x14ac:dyDescent="0.2">
      <c r="A5" s="420" t="s">
        <v>499</v>
      </c>
      <c r="B5" s="417"/>
      <c r="C5" s="438"/>
      <c r="D5" s="439"/>
      <c r="E5" s="440"/>
      <c r="F5" s="421"/>
      <c r="G5" s="421"/>
      <c r="H5" s="421"/>
      <c r="I5" s="422"/>
      <c r="J5" s="422"/>
    </row>
    <row r="6" spans="1:10" x14ac:dyDescent="0.2">
      <c r="A6" s="420" t="s">
        <v>500</v>
      </c>
      <c r="B6" s="417"/>
      <c r="C6" s="438"/>
      <c r="D6" s="439"/>
      <c r="E6" s="440"/>
      <c r="F6" s="421"/>
      <c r="G6" s="421"/>
      <c r="H6" s="421"/>
      <c r="I6" s="422"/>
      <c r="J6" s="422"/>
    </row>
    <row r="7" spans="1:10" s="424" customFormat="1" x14ac:dyDescent="0.2">
      <c r="A7" s="423" t="s">
        <v>501</v>
      </c>
      <c r="B7" s="441">
        <v>63.05</v>
      </c>
      <c r="C7" s="397">
        <v>129.88999999999999</v>
      </c>
      <c r="D7" s="442">
        <v>472.22</v>
      </c>
      <c r="E7" s="442">
        <v>637.47</v>
      </c>
      <c r="F7" s="421">
        <v>837.32</v>
      </c>
      <c r="G7" s="421">
        <v>250.43</v>
      </c>
      <c r="H7" s="421">
        <v>199.16</v>
      </c>
      <c r="I7" s="479">
        <v>258.17</v>
      </c>
      <c r="J7" s="479">
        <v>293.42</v>
      </c>
    </row>
    <row r="8" spans="1:10" x14ac:dyDescent="0.2">
      <c r="A8" s="416" t="s">
        <v>502</v>
      </c>
      <c r="B8" s="417"/>
      <c r="C8" s="435"/>
      <c r="D8" s="443"/>
      <c r="E8" s="443"/>
      <c r="F8" s="421"/>
      <c r="G8" s="421"/>
      <c r="H8" s="421"/>
      <c r="I8" s="422"/>
      <c r="J8" s="422"/>
    </row>
    <row r="9" spans="1:10" x14ac:dyDescent="0.2">
      <c r="A9" s="420" t="s">
        <v>503</v>
      </c>
      <c r="B9" s="417"/>
      <c r="C9" s="438"/>
      <c r="D9" s="439"/>
      <c r="E9" s="439"/>
      <c r="F9" s="421"/>
      <c r="G9" s="421"/>
      <c r="H9" s="421"/>
      <c r="I9" s="422"/>
      <c r="J9" s="422"/>
    </row>
    <row r="10" spans="1:10" x14ac:dyDescent="0.2">
      <c r="A10" s="420" t="s">
        <v>504</v>
      </c>
      <c r="B10" s="417"/>
      <c r="C10" s="438"/>
      <c r="D10" s="439"/>
      <c r="E10" s="439"/>
      <c r="F10" s="421"/>
      <c r="G10" s="421"/>
      <c r="H10" s="421"/>
      <c r="I10" s="422"/>
      <c r="J10" s="422"/>
    </row>
    <row r="11" spans="1:10" x14ac:dyDescent="0.2">
      <c r="A11" s="420" t="s">
        <v>505</v>
      </c>
      <c r="B11" s="417"/>
      <c r="C11" s="438"/>
      <c r="D11" s="439"/>
      <c r="E11" s="439"/>
      <c r="F11" s="421"/>
      <c r="G11" s="421"/>
      <c r="H11" s="421"/>
      <c r="I11" s="422"/>
      <c r="J11" s="422"/>
    </row>
    <row r="12" spans="1:10" x14ac:dyDescent="0.2">
      <c r="A12" s="425" t="s">
        <v>381</v>
      </c>
      <c r="B12" s="444">
        <v>63.05</v>
      </c>
      <c r="C12" s="388">
        <v>129.88999999999999</v>
      </c>
      <c r="D12" s="439">
        <v>472.22</v>
      </c>
      <c r="E12" s="439">
        <v>637.47</v>
      </c>
      <c r="F12" s="426">
        <v>837.32</v>
      </c>
      <c r="G12" s="426">
        <v>250.43</v>
      </c>
      <c r="H12" s="426">
        <v>199.16</v>
      </c>
      <c r="I12" s="478">
        <v>258.17</v>
      </c>
      <c r="J12" s="478">
        <v>293.42</v>
      </c>
    </row>
    <row r="13" spans="1:10" x14ac:dyDescent="0.2">
      <c r="A13" s="416" t="s">
        <v>506</v>
      </c>
      <c r="B13" s="417"/>
      <c r="C13" s="435"/>
      <c r="D13" s="442"/>
      <c r="E13" s="442"/>
      <c r="F13" s="421"/>
      <c r="G13" s="421"/>
      <c r="H13" s="421"/>
      <c r="I13" s="422"/>
      <c r="J13" s="422"/>
    </row>
    <row r="14" spans="1:10" x14ac:dyDescent="0.2">
      <c r="A14" s="420" t="s">
        <v>507</v>
      </c>
      <c r="B14" s="417"/>
      <c r="C14" s="438"/>
      <c r="D14" s="439"/>
      <c r="E14" s="439"/>
      <c r="F14" s="421"/>
      <c r="G14" s="421"/>
      <c r="H14" s="421"/>
      <c r="I14" s="422"/>
      <c r="J14" s="422"/>
    </row>
    <row r="15" spans="1:10" x14ac:dyDescent="0.2">
      <c r="A15" s="420" t="s">
        <v>508</v>
      </c>
      <c r="B15" s="417"/>
      <c r="C15" s="438"/>
      <c r="D15" s="442"/>
      <c r="E15" s="442"/>
      <c r="F15" s="421"/>
      <c r="G15" s="421"/>
      <c r="H15" s="421"/>
      <c r="I15" s="422"/>
      <c r="J15" s="422"/>
    </row>
    <row r="16" spans="1:10" x14ac:dyDescent="0.2">
      <c r="A16" s="420" t="s">
        <v>509</v>
      </c>
      <c r="B16" s="417"/>
      <c r="C16" s="438"/>
      <c r="D16" s="442"/>
      <c r="E16" s="442"/>
      <c r="F16" s="421"/>
      <c r="G16" s="421"/>
      <c r="H16" s="421"/>
      <c r="I16" s="422"/>
      <c r="J16" s="422"/>
    </row>
    <row r="17" spans="1:10" x14ac:dyDescent="0.2">
      <c r="A17" s="416" t="s">
        <v>510</v>
      </c>
      <c r="B17" s="417"/>
      <c r="C17" s="435"/>
      <c r="D17" s="446"/>
      <c r="E17" s="446"/>
      <c r="F17" s="421"/>
      <c r="G17" s="421"/>
      <c r="H17" s="421"/>
      <c r="I17" s="422"/>
      <c r="J17" s="422"/>
    </row>
    <row r="18" spans="1:10" ht="25.5" x14ac:dyDescent="0.2">
      <c r="A18" s="420" t="s">
        <v>511</v>
      </c>
      <c r="B18" s="417"/>
      <c r="C18" s="438"/>
      <c r="D18" s="439"/>
      <c r="E18" s="439"/>
      <c r="F18" s="421"/>
      <c r="G18" s="421"/>
      <c r="H18" s="421"/>
      <c r="I18" s="422"/>
      <c r="J18" s="422"/>
    </row>
    <row r="19" spans="1:10" x14ac:dyDescent="0.2">
      <c r="A19" s="420" t="s">
        <v>512</v>
      </c>
      <c r="B19" s="417"/>
      <c r="C19" s="438"/>
      <c r="D19" s="439"/>
      <c r="E19" s="439"/>
      <c r="F19" s="421"/>
      <c r="G19" s="421"/>
      <c r="H19" s="421"/>
      <c r="I19" s="422"/>
      <c r="J19" s="422"/>
    </row>
    <row r="20" spans="1:10" x14ac:dyDescent="0.2">
      <c r="A20" s="420" t="s">
        <v>513</v>
      </c>
      <c r="B20" s="417"/>
      <c r="C20" s="438"/>
      <c r="D20" s="442"/>
      <c r="E20" s="442"/>
      <c r="F20" s="421"/>
      <c r="G20" s="421"/>
      <c r="H20" s="421"/>
      <c r="I20" s="422"/>
      <c r="J20" s="422"/>
    </row>
    <row r="21" spans="1:10" x14ac:dyDescent="0.2">
      <c r="A21" s="416" t="s">
        <v>392</v>
      </c>
      <c r="B21" s="417"/>
      <c r="C21" s="435"/>
      <c r="D21" s="442"/>
      <c r="E21" s="442"/>
      <c r="F21" s="421"/>
      <c r="G21" s="421"/>
      <c r="H21" s="421"/>
      <c r="I21" s="422"/>
      <c r="J21" s="422"/>
    </row>
    <row r="22" spans="1:10" s="424" customFormat="1" x14ac:dyDescent="0.2">
      <c r="A22" s="427" t="s">
        <v>514</v>
      </c>
      <c r="B22" s="444">
        <v>63.05</v>
      </c>
      <c r="C22" s="388">
        <v>129.88999999999999</v>
      </c>
      <c r="D22" s="439">
        <v>472.22</v>
      </c>
      <c r="E22" s="439">
        <v>637.47</v>
      </c>
      <c r="F22" s="426">
        <v>837.32</v>
      </c>
      <c r="G22" s="426">
        <v>250.43</v>
      </c>
      <c r="H22" s="426">
        <v>199.16</v>
      </c>
      <c r="I22" s="478">
        <v>258.17</v>
      </c>
      <c r="J22" s="478">
        <v>293.42</v>
      </c>
    </row>
    <row r="23" spans="1:10" x14ac:dyDescent="0.2">
      <c r="A23" s="420" t="s">
        <v>430</v>
      </c>
      <c r="B23" s="417"/>
      <c r="C23" s="438"/>
      <c r="D23" s="439"/>
      <c r="E23" s="439"/>
      <c r="F23" s="426"/>
      <c r="G23" s="426"/>
      <c r="H23" s="426"/>
      <c r="I23" s="422"/>
      <c r="J23" s="422"/>
    </row>
    <row r="24" spans="1:10" s="424" customFormat="1" x14ac:dyDescent="0.2">
      <c r="A24" s="427" t="s">
        <v>515</v>
      </c>
      <c r="B24" s="444">
        <v>63.05</v>
      </c>
      <c r="C24" s="388">
        <v>129.88999999999999</v>
      </c>
      <c r="D24" s="439">
        <v>472.22</v>
      </c>
      <c r="E24" s="439">
        <v>637.47</v>
      </c>
      <c r="F24" s="426">
        <v>837.32</v>
      </c>
      <c r="G24" s="426">
        <v>250.43</v>
      </c>
      <c r="H24" s="426">
        <v>199.16</v>
      </c>
      <c r="I24" s="478">
        <v>258.17</v>
      </c>
      <c r="J24" s="478">
        <v>293.42</v>
      </c>
    </row>
    <row r="25" spans="1:10" x14ac:dyDescent="0.2">
      <c r="A25" s="425" t="s">
        <v>406</v>
      </c>
      <c r="B25" s="417"/>
      <c r="C25" s="376"/>
      <c r="D25" s="442"/>
      <c r="E25" s="442"/>
      <c r="F25" s="421"/>
      <c r="G25" s="421"/>
      <c r="H25" s="421"/>
      <c r="I25" s="422"/>
      <c r="J25" s="422"/>
    </row>
    <row r="26" spans="1:10" x14ac:dyDescent="0.2">
      <c r="A26" s="420" t="s">
        <v>516</v>
      </c>
      <c r="B26" s="417"/>
      <c r="C26" s="438"/>
      <c r="D26" s="442"/>
      <c r="E26" s="442"/>
      <c r="F26" s="421"/>
      <c r="G26" s="421"/>
      <c r="H26" s="421"/>
      <c r="I26" s="422"/>
      <c r="J26" s="422"/>
    </row>
    <row r="27" spans="1:10" x14ac:dyDescent="0.2">
      <c r="A27" s="420" t="s">
        <v>517</v>
      </c>
      <c r="B27" s="417"/>
      <c r="C27" s="438"/>
      <c r="D27" s="442"/>
      <c r="E27" s="442"/>
      <c r="F27" s="421">
        <v>837.32</v>
      </c>
      <c r="G27" s="421">
        <v>250.43</v>
      </c>
      <c r="H27" s="421"/>
      <c r="I27" s="422"/>
      <c r="J27" s="422"/>
    </row>
    <row r="28" spans="1:10" x14ac:dyDescent="0.2">
      <c r="A28" s="420" t="s">
        <v>518</v>
      </c>
      <c r="B28" s="417"/>
      <c r="C28" s="438"/>
      <c r="D28" s="442"/>
      <c r="E28" s="442"/>
      <c r="F28" s="421"/>
      <c r="G28" s="421"/>
      <c r="H28" s="421"/>
      <c r="I28" s="422"/>
      <c r="J28" s="422"/>
    </row>
    <row r="29" spans="1:10" x14ac:dyDescent="0.2">
      <c r="A29" s="420" t="s">
        <v>519</v>
      </c>
      <c r="B29" s="417"/>
      <c r="C29" s="438"/>
      <c r="D29" s="439"/>
      <c r="E29" s="439"/>
      <c r="F29" s="421"/>
      <c r="G29" s="421"/>
      <c r="H29" s="421"/>
      <c r="I29" s="422"/>
      <c r="J29" s="422"/>
    </row>
    <row r="30" spans="1:10" x14ac:dyDescent="0.2">
      <c r="A30" s="420" t="s">
        <v>520</v>
      </c>
      <c r="B30" s="417"/>
      <c r="C30" s="438"/>
      <c r="D30" s="446"/>
      <c r="E30" s="446"/>
      <c r="F30" s="421"/>
      <c r="G30" s="421"/>
      <c r="H30" s="421"/>
      <c r="I30" s="422"/>
      <c r="J30" s="422"/>
    </row>
    <row r="31" spans="1:10" ht="25.5" x14ac:dyDescent="0.2">
      <c r="A31" s="420" t="s">
        <v>521</v>
      </c>
      <c r="B31" s="417"/>
      <c r="C31" s="438"/>
      <c r="D31" s="445"/>
      <c r="E31" s="445"/>
      <c r="F31" s="421"/>
      <c r="G31" s="421"/>
      <c r="H31" s="421"/>
      <c r="I31" s="422"/>
      <c r="J31" s="422"/>
    </row>
    <row r="32" spans="1:10" s="430" customFormat="1" x14ac:dyDescent="0.2">
      <c r="A32" s="428" t="s">
        <v>522</v>
      </c>
      <c r="B32" s="447">
        <v>63.05</v>
      </c>
      <c r="C32" s="448">
        <v>129.88999999999999</v>
      </c>
      <c r="D32" s="449">
        <v>472.22</v>
      </c>
      <c r="E32" s="449">
        <v>637.47</v>
      </c>
      <c r="F32" s="429">
        <v>837.32</v>
      </c>
      <c r="G32" s="429">
        <v>250.43</v>
      </c>
      <c r="H32" s="429">
        <v>199.16</v>
      </c>
      <c r="I32" s="477">
        <v>258.17</v>
      </c>
      <c r="J32" s="477">
        <v>293.42</v>
      </c>
    </row>
    <row r="33" spans="1:7" x14ac:dyDescent="0.2">
      <c r="A33" s="130" t="s">
        <v>523</v>
      </c>
      <c r="C33" s="450"/>
      <c r="D33" s="450"/>
      <c r="E33" s="450"/>
      <c r="F33" s="450"/>
      <c r="G33" s="450"/>
    </row>
    <row r="34" spans="1:7" x14ac:dyDescent="0.2">
      <c r="C34" s="451"/>
      <c r="D34" s="452"/>
      <c r="E34" s="452"/>
      <c r="F34" s="452"/>
      <c r="G34" s="452"/>
    </row>
    <row r="35" spans="1:7" x14ac:dyDescent="0.2">
      <c r="C35" s="453"/>
      <c r="D35" s="453"/>
      <c r="E35" s="453"/>
      <c r="F35" s="453"/>
      <c r="G35" s="453"/>
    </row>
    <row r="36" spans="1:7" x14ac:dyDescent="0.2">
      <c r="C36" s="454"/>
      <c r="D36" s="454"/>
      <c r="E36" s="454"/>
      <c r="F36" s="454"/>
      <c r="G36" s="454"/>
    </row>
    <row r="37" spans="1:7" x14ac:dyDescent="0.2">
      <c r="C37" s="454"/>
      <c r="D37" s="454"/>
      <c r="E37" s="454"/>
      <c r="F37" s="454"/>
      <c r="G37" s="454"/>
    </row>
    <row r="38" spans="1:7" x14ac:dyDescent="0.2">
      <c r="C38" s="450"/>
      <c r="D38" s="450"/>
      <c r="E38" s="450"/>
      <c r="F38" s="450"/>
      <c r="G38" s="450"/>
    </row>
    <row r="39" spans="1:7" x14ac:dyDescent="0.2">
      <c r="C39" s="450"/>
      <c r="D39" s="450"/>
      <c r="E39" s="450"/>
      <c r="F39" s="450"/>
      <c r="G39" s="450"/>
    </row>
    <row r="40" spans="1:7" x14ac:dyDescent="0.2">
      <c r="C40" s="450"/>
      <c r="D40" s="450"/>
      <c r="E40" s="450"/>
      <c r="F40" s="450"/>
      <c r="G40" s="450"/>
    </row>
    <row r="41" spans="1:7" x14ac:dyDescent="0.2">
      <c r="C41" s="450"/>
      <c r="D41" s="450"/>
      <c r="E41" s="450"/>
      <c r="F41" s="450"/>
      <c r="G41" s="450"/>
    </row>
    <row r="42" spans="1:7" x14ac:dyDescent="0.2">
      <c r="C42" s="450"/>
      <c r="D42" s="450"/>
      <c r="E42" s="450"/>
      <c r="F42" s="450"/>
      <c r="G42" s="450"/>
    </row>
    <row r="43" spans="1:7" x14ac:dyDescent="0.2">
      <c r="C43" s="450"/>
      <c r="D43" s="450"/>
      <c r="E43" s="450"/>
      <c r="F43" s="450"/>
      <c r="G43" s="450"/>
    </row>
    <row r="44" spans="1:7" x14ac:dyDescent="0.2">
      <c r="C44" s="450"/>
      <c r="D44" s="455"/>
      <c r="E44" s="455"/>
      <c r="F44" s="455"/>
      <c r="G44" s="455"/>
    </row>
    <row r="49" spans="2:2" x14ac:dyDescent="0.2">
      <c r="B49" s="433"/>
    </row>
    <row r="50" spans="2:2" x14ac:dyDescent="0.2">
      <c r="B50" s="131"/>
    </row>
    <row r="51" spans="2:2" x14ac:dyDescent="0.2">
      <c r="B51" s="131"/>
    </row>
    <row r="52" spans="2:2" x14ac:dyDescent="0.2">
      <c r="B52" s="131"/>
    </row>
    <row r="53" spans="2:2" x14ac:dyDescent="0.2">
      <c r="B53" s="131"/>
    </row>
    <row r="54" spans="2:2" x14ac:dyDescent="0.2">
      <c r="B54" s="132"/>
    </row>
    <row r="55" spans="2:2" x14ac:dyDescent="0.2">
      <c r="B55" s="132"/>
    </row>
    <row r="56" spans="2:2" x14ac:dyDescent="0.2">
      <c r="B56" s="132"/>
    </row>
    <row r="57" spans="2:2" x14ac:dyDescent="0.2">
      <c r="B57" s="132"/>
    </row>
    <row r="58" spans="2:2" x14ac:dyDescent="0.2">
      <c r="B58" s="132"/>
    </row>
    <row r="59" spans="2:2" x14ac:dyDescent="0.2">
      <c r="B59" s="132"/>
    </row>
    <row r="60" spans="2:2" x14ac:dyDescent="0.2">
      <c r="B60" s="132"/>
    </row>
    <row r="61" spans="2:2" x14ac:dyDescent="0.2">
      <c r="B61" s="132"/>
    </row>
    <row r="62" spans="2:2" x14ac:dyDescent="0.2">
      <c r="B62" s="132"/>
    </row>
    <row r="63" spans="2:2" x14ac:dyDescent="0.2">
      <c r="B63" s="132"/>
    </row>
    <row r="64" spans="2:2" x14ac:dyDescent="0.2">
      <c r="B64" s="132"/>
    </row>
    <row r="65" spans="2:2" x14ac:dyDescent="0.2">
      <c r="B65" s="132"/>
    </row>
    <row r="66" spans="2:2" x14ac:dyDescent="0.2">
      <c r="B66" s="132"/>
    </row>
    <row r="67" spans="2:2" x14ac:dyDescent="0.2">
      <c r="B67" s="132"/>
    </row>
    <row r="68" spans="2:2" x14ac:dyDescent="0.2">
      <c r="B68" s="132"/>
    </row>
    <row r="69" spans="2:2" x14ac:dyDescent="0.2">
      <c r="B69" s="132"/>
    </row>
    <row r="70" spans="2:2" x14ac:dyDescent="0.2">
      <c r="B70" s="132"/>
    </row>
    <row r="71" spans="2:2" x14ac:dyDescent="0.2">
      <c r="B71" s="132"/>
    </row>
    <row r="72" spans="2:2" x14ac:dyDescent="0.2">
      <c r="B72" s="132"/>
    </row>
    <row r="73" spans="2:2" x14ac:dyDescent="0.2">
      <c r="B73" s="132"/>
    </row>
    <row r="74" spans="2:2" x14ac:dyDescent="0.2">
      <c r="B74" s="132"/>
    </row>
    <row r="75" spans="2:2" x14ac:dyDescent="0.2">
      <c r="B75" s="132"/>
    </row>
    <row r="76" spans="2:2" x14ac:dyDescent="0.2">
      <c r="B76" s="132"/>
    </row>
    <row r="77" spans="2:2" x14ac:dyDescent="0.2">
      <c r="B77" s="132"/>
    </row>
    <row r="78" spans="2:2" x14ac:dyDescent="0.2">
      <c r="B78" s="132"/>
    </row>
    <row r="79" spans="2:2" x14ac:dyDescent="0.2">
      <c r="B79" s="132"/>
    </row>
    <row r="80" spans="2:2" x14ac:dyDescent="0.2">
      <c r="B80" s="132"/>
    </row>
    <row r="81" spans="2:2" x14ac:dyDescent="0.2">
      <c r="B81" s="133"/>
    </row>
  </sheetData>
  <mergeCells count="1">
    <mergeCell ref="A1:J1"/>
  </mergeCells>
  <printOptions horizontalCentered="1" verticalCentered="1"/>
  <pageMargins left="0.19685039370078741" right="0.23622047244094491" top="0.15748031496062992" bottom="0.74803149606299213" header="0.15748031496062992" footer="0.15748031496062992"/>
  <pageSetup paperSize="9" scale="72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zoomScale="90" zoomScaleNormal="90" workbookViewId="0">
      <pane xSplit="1" ySplit="3" topLeftCell="B4" activePane="bottomRight" state="frozen"/>
      <selection sqref="A1:B1"/>
      <selection pane="topRight" sqref="A1:B1"/>
      <selection pane="bottomLeft" sqref="A1:B1"/>
      <selection pane="bottomRight" sqref="A1:J1"/>
    </sheetView>
  </sheetViews>
  <sheetFormatPr defaultRowHeight="12.75" x14ac:dyDescent="0.2"/>
  <cols>
    <col min="1" max="1" width="32" style="134" customWidth="1"/>
    <col min="2" max="2" width="10.7109375" style="136" bestFit="1" customWidth="1"/>
    <col min="3" max="3" width="10.7109375" style="134" bestFit="1" customWidth="1"/>
    <col min="4" max="10" width="11.140625" style="134" bestFit="1" customWidth="1"/>
    <col min="11" max="14" width="9.140625" style="134"/>
    <col min="15" max="16384" width="9.140625" style="137"/>
  </cols>
  <sheetData>
    <row r="1" spans="1:14" ht="39" customHeight="1" x14ac:dyDescent="0.2">
      <c r="A1" s="1473" t="s">
        <v>905</v>
      </c>
      <c r="B1" s="1473"/>
      <c r="C1" s="1473"/>
      <c r="D1" s="1473"/>
      <c r="E1" s="1473"/>
      <c r="F1" s="1473"/>
      <c r="G1" s="1473"/>
      <c r="H1" s="1473"/>
      <c r="I1" s="1473"/>
      <c r="J1" s="1473"/>
    </row>
    <row r="2" spans="1:14" s="213" customFormat="1" ht="15" customHeight="1" x14ac:dyDescent="0.2">
      <c r="B2" s="390"/>
      <c r="C2" s="390"/>
      <c r="D2" s="390"/>
      <c r="E2" s="390"/>
      <c r="F2" s="390"/>
      <c r="G2" s="390"/>
      <c r="H2" s="390"/>
      <c r="J2" s="211" t="s">
        <v>713</v>
      </c>
      <c r="K2" s="137"/>
      <c r="L2" s="137"/>
      <c r="M2" s="137"/>
      <c r="N2" s="137"/>
    </row>
    <row r="3" spans="1:14" s="213" customFormat="1" x14ac:dyDescent="0.2">
      <c r="A3" s="377" t="s">
        <v>237</v>
      </c>
      <c r="B3" s="349">
        <v>2014</v>
      </c>
      <c r="C3" s="391">
        <v>2015</v>
      </c>
      <c r="D3" s="392">
        <v>2016</v>
      </c>
      <c r="E3" s="392">
        <v>2017</v>
      </c>
      <c r="F3" s="392">
        <v>2018</v>
      </c>
      <c r="G3" s="393">
        <v>2019</v>
      </c>
      <c r="H3" s="393">
        <v>2020</v>
      </c>
      <c r="I3" s="378">
        <v>2021</v>
      </c>
      <c r="J3" s="378">
        <v>2022</v>
      </c>
    </row>
    <row r="4" spans="1:14" x14ac:dyDescent="0.2">
      <c r="A4" s="379" t="s">
        <v>524</v>
      </c>
      <c r="B4" s="380"/>
      <c r="C4" s="386"/>
      <c r="D4" s="387"/>
      <c r="E4" s="394"/>
      <c r="F4" s="394"/>
      <c r="G4" s="395"/>
      <c r="H4" s="395"/>
      <c r="I4" s="214"/>
      <c r="J4" s="214"/>
    </row>
    <row r="5" spans="1:14" x14ac:dyDescent="0.2">
      <c r="A5" s="381" t="s">
        <v>525</v>
      </c>
      <c r="B5" s="380"/>
      <c r="C5" s="385"/>
      <c r="D5" s="383"/>
      <c r="E5" s="396"/>
      <c r="F5" s="396"/>
      <c r="G5" s="384"/>
      <c r="H5" s="384"/>
      <c r="I5" s="214"/>
      <c r="J5" s="214"/>
    </row>
    <row r="6" spans="1:14" x14ac:dyDescent="0.2">
      <c r="A6" s="382" t="s">
        <v>526</v>
      </c>
      <c r="B6" s="368">
        <v>19277.75</v>
      </c>
      <c r="C6" s="818">
        <v>20075.79</v>
      </c>
      <c r="D6" s="272">
        <v>20953.04</v>
      </c>
      <c r="E6" s="612">
        <v>21517.68</v>
      </c>
      <c r="F6" s="612">
        <v>17909.48</v>
      </c>
      <c r="G6" s="368">
        <v>18597.21</v>
      </c>
      <c r="H6" s="368">
        <v>19195.7</v>
      </c>
      <c r="I6" s="366">
        <v>19808.560000000001</v>
      </c>
      <c r="J6" s="366">
        <v>20699.599999999999</v>
      </c>
    </row>
    <row r="7" spans="1:14" x14ac:dyDescent="0.2">
      <c r="A7" s="381" t="s">
        <v>527</v>
      </c>
      <c r="B7" s="368">
        <v>35.56</v>
      </c>
      <c r="C7" s="818">
        <v>35.56</v>
      </c>
      <c r="D7" s="368">
        <v>35.36</v>
      </c>
      <c r="E7" s="612">
        <v>35.56</v>
      </c>
      <c r="F7" s="612">
        <v>35.56</v>
      </c>
      <c r="G7" s="368">
        <v>35.56</v>
      </c>
      <c r="H7" s="368">
        <v>35.56</v>
      </c>
      <c r="I7" s="366">
        <v>35.56</v>
      </c>
      <c r="J7" s="366">
        <v>328.98</v>
      </c>
    </row>
    <row r="8" spans="1:14" x14ac:dyDescent="0.2">
      <c r="A8" s="381" t="s">
        <v>528</v>
      </c>
      <c r="B8" s="368">
        <v>-8</v>
      </c>
      <c r="C8" s="818">
        <v>-5.69</v>
      </c>
      <c r="D8" s="368">
        <v>0</v>
      </c>
      <c r="E8" s="612"/>
      <c r="F8" s="612"/>
      <c r="G8" s="368"/>
      <c r="H8" s="368"/>
      <c r="I8" s="366"/>
      <c r="J8" s="366"/>
    </row>
    <row r="9" spans="1:14" x14ac:dyDescent="0.2">
      <c r="A9" s="381" t="s">
        <v>454</v>
      </c>
      <c r="B9" s="368"/>
      <c r="C9" s="818"/>
      <c r="D9" s="819"/>
      <c r="E9" s="612"/>
      <c r="F9" s="612"/>
      <c r="G9" s="368"/>
      <c r="H9" s="368"/>
      <c r="I9" s="366"/>
      <c r="J9" s="366"/>
    </row>
    <row r="10" spans="1:14" s="213" customFormat="1" x14ac:dyDescent="0.2">
      <c r="A10" s="379" t="s">
        <v>123</v>
      </c>
      <c r="B10" s="371">
        <v>19305.310000000001</v>
      </c>
      <c r="C10" s="820">
        <f>SUM(C5:C9)</f>
        <v>20105.660000000003</v>
      </c>
      <c r="D10" s="359">
        <v>20988.400000000001</v>
      </c>
      <c r="E10" s="616">
        <v>21553.24</v>
      </c>
      <c r="F10" s="616">
        <v>17945.04</v>
      </c>
      <c r="G10" s="359">
        <v>18632.77</v>
      </c>
      <c r="H10" s="359">
        <v>19231.260000000002</v>
      </c>
      <c r="I10" s="502">
        <v>19844.120000000003</v>
      </c>
      <c r="J10" s="502">
        <v>21028.579999999998</v>
      </c>
      <c r="K10" s="135"/>
      <c r="L10" s="135"/>
      <c r="M10" s="135"/>
      <c r="N10" s="135"/>
    </row>
    <row r="11" spans="1:14" x14ac:dyDescent="0.2">
      <c r="A11" s="379" t="s">
        <v>529</v>
      </c>
      <c r="B11" s="368"/>
      <c r="C11" s="820"/>
      <c r="D11" s="272"/>
      <c r="E11" s="612"/>
      <c r="F11" s="612"/>
      <c r="G11" s="368"/>
      <c r="H11" s="368"/>
      <c r="I11" s="366"/>
      <c r="J11" s="366"/>
    </row>
    <row r="12" spans="1:14" x14ac:dyDescent="0.2">
      <c r="A12" s="381" t="s">
        <v>464</v>
      </c>
      <c r="B12" s="368">
        <v>19250.650000000001</v>
      </c>
      <c r="C12" s="818">
        <v>20220.89</v>
      </c>
      <c r="D12" s="366">
        <v>20190.23</v>
      </c>
      <c r="E12" s="821">
        <v>22171.47</v>
      </c>
      <c r="F12" s="821">
        <v>20810.79</v>
      </c>
      <c r="G12" s="367">
        <v>19593.310000000001</v>
      </c>
      <c r="H12" s="367">
        <v>20885.830000000002</v>
      </c>
      <c r="I12" s="366">
        <v>21854.05</v>
      </c>
      <c r="J12" s="366">
        <v>23157.01</v>
      </c>
    </row>
    <row r="13" spans="1:14" x14ac:dyDescent="0.2">
      <c r="A13" s="381" t="s">
        <v>468</v>
      </c>
      <c r="B13" s="368"/>
      <c r="C13" s="818"/>
      <c r="D13" s="272"/>
      <c r="E13" s="612"/>
      <c r="F13" s="612"/>
      <c r="G13" s="368"/>
      <c r="H13" s="368"/>
      <c r="I13" s="366"/>
      <c r="J13" s="366"/>
    </row>
    <row r="14" spans="1:14" x14ac:dyDescent="0.2">
      <c r="A14" s="381" t="s">
        <v>530</v>
      </c>
      <c r="B14" s="368"/>
      <c r="C14" s="818"/>
      <c r="D14" s="272"/>
      <c r="E14" s="612"/>
      <c r="F14" s="612"/>
      <c r="G14" s="368"/>
      <c r="H14" s="368"/>
      <c r="I14" s="366"/>
      <c r="J14" s="366"/>
    </row>
    <row r="15" spans="1:14" x14ac:dyDescent="0.2">
      <c r="A15" s="381" t="s">
        <v>531</v>
      </c>
      <c r="B15" s="368"/>
      <c r="C15" s="818"/>
      <c r="D15" s="273"/>
      <c r="E15" s="822"/>
      <c r="F15" s="822"/>
      <c r="G15" s="498"/>
      <c r="H15" s="498"/>
      <c r="I15" s="366"/>
      <c r="J15" s="366"/>
    </row>
    <row r="16" spans="1:14" x14ac:dyDescent="0.2">
      <c r="A16" s="381" t="s">
        <v>532</v>
      </c>
      <c r="B16" s="368">
        <v>37</v>
      </c>
      <c r="C16" s="818">
        <v>63.93</v>
      </c>
      <c r="D16" s="272">
        <v>1601.11</v>
      </c>
      <c r="E16" s="612">
        <v>1434</v>
      </c>
      <c r="F16" s="612">
        <v>17</v>
      </c>
      <c r="G16" s="368">
        <v>8</v>
      </c>
      <c r="H16" s="368">
        <v>2</v>
      </c>
      <c r="I16" s="366"/>
      <c r="J16" s="366">
        <v>0</v>
      </c>
    </row>
    <row r="17" spans="1:14" x14ac:dyDescent="0.2">
      <c r="A17" s="381" t="s">
        <v>533</v>
      </c>
      <c r="B17" s="368">
        <v>540.25</v>
      </c>
      <c r="C17" s="818">
        <v>504.04</v>
      </c>
      <c r="D17" s="272">
        <v>505.74</v>
      </c>
      <c r="E17" s="612">
        <v>517.03</v>
      </c>
      <c r="F17" s="612">
        <v>493.55</v>
      </c>
      <c r="G17" s="368">
        <v>495.52</v>
      </c>
      <c r="H17" s="368">
        <v>146.12</v>
      </c>
      <c r="I17" s="366">
        <v>422.33</v>
      </c>
      <c r="J17" s="366">
        <v>469.33</v>
      </c>
    </row>
    <row r="18" spans="1:14" s="213" customFormat="1" x14ac:dyDescent="0.2">
      <c r="A18" s="379" t="s">
        <v>534</v>
      </c>
      <c r="B18" s="371">
        <v>577.25</v>
      </c>
      <c r="C18" s="820">
        <f>SUM(C16:C17)</f>
        <v>567.97</v>
      </c>
      <c r="D18" s="359">
        <v>2106.85</v>
      </c>
      <c r="E18" s="616">
        <v>1951.03</v>
      </c>
      <c r="F18" s="616">
        <v>510.55</v>
      </c>
      <c r="G18" s="359">
        <v>503.52</v>
      </c>
      <c r="H18" s="359">
        <v>148.12</v>
      </c>
      <c r="I18" s="502">
        <v>422.33</v>
      </c>
      <c r="J18" s="502">
        <v>469.33</v>
      </c>
      <c r="K18" s="135"/>
      <c r="L18" s="135"/>
      <c r="M18" s="135"/>
      <c r="N18" s="135"/>
    </row>
    <row r="19" spans="1:14" x14ac:dyDescent="0.2">
      <c r="A19" s="381" t="s">
        <v>475</v>
      </c>
      <c r="B19" s="368">
        <v>418.84</v>
      </c>
      <c r="C19" s="818">
        <v>530.79</v>
      </c>
      <c r="D19" s="272">
        <v>645.49</v>
      </c>
      <c r="E19" s="612">
        <v>1779.15</v>
      </c>
      <c r="F19" s="612">
        <v>2377.52</v>
      </c>
      <c r="G19" s="368">
        <v>1450.9</v>
      </c>
      <c r="H19" s="368">
        <v>1859.66</v>
      </c>
      <c r="I19" s="366">
        <v>2432.2600000000002</v>
      </c>
      <c r="J19" s="366">
        <v>2597.7600000000002</v>
      </c>
    </row>
    <row r="20" spans="1:14" x14ac:dyDescent="0.2">
      <c r="A20" s="381" t="s">
        <v>535</v>
      </c>
      <c r="B20" s="368">
        <v>103.75</v>
      </c>
      <c r="C20" s="818">
        <v>152.41</v>
      </c>
      <c r="D20" s="272">
        <v>662.99</v>
      </c>
      <c r="E20" s="612">
        <v>790.11</v>
      </c>
      <c r="F20" s="612">
        <v>998.78</v>
      </c>
      <c r="G20" s="368">
        <v>13.16</v>
      </c>
      <c r="H20" s="357">
        <v>-56.96</v>
      </c>
      <c r="I20" s="366"/>
      <c r="J20" s="366">
        <v>0</v>
      </c>
    </row>
    <row r="21" spans="1:14" s="213" customFormat="1" x14ac:dyDescent="0.2">
      <c r="A21" s="379" t="s">
        <v>536</v>
      </c>
      <c r="B21" s="371">
        <v>522.58999999999992</v>
      </c>
      <c r="C21" s="820">
        <f>SUM(C19:C20)</f>
        <v>683.19999999999993</v>
      </c>
      <c r="D21" s="359">
        <v>1308.48</v>
      </c>
      <c r="E21" s="616">
        <v>2569.2600000000002</v>
      </c>
      <c r="F21" s="616">
        <v>3376.3</v>
      </c>
      <c r="G21" s="359">
        <v>1464.0600000000002</v>
      </c>
      <c r="H21" s="359">
        <v>1802.7</v>
      </c>
      <c r="I21" s="502">
        <v>2432.2600000000002</v>
      </c>
      <c r="J21" s="502">
        <v>2597.7600000000002</v>
      </c>
      <c r="K21" s="135"/>
      <c r="L21" s="135"/>
      <c r="M21" s="135"/>
      <c r="N21" s="135"/>
    </row>
    <row r="22" spans="1:14" s="213" customFormat="1" x14ac:dyDescent="0.2">
      <c r="A22" s="379" t="s">
        <v>537</v>
      </c>
      <c r="B22" s="371">
        <v>54.660000000000082</v>
      </c>
      <c r="C22" s="820">
        <f>C18-C21</f>
        <v>-115.2299999999999</v>
      </c>
      <c r="D22" s="359">
        <v>798.36999999999989</v>
      </c>
      <c r="E22" s="616">
        <v>-618.23000000000025</v>
      </c>
      <c r="F22" s="616">
        <v>-2865.75</v>
      </c>
      <c r="G22" s="359">
        <v>-960.54000000000019</v>
      </c>
      <c r="H22" s="359">
        <v>-1654.58</v>
      </c>
      <c r="I22" s="359">
        <v>-2009.9300000000003</v>
      </c>
      <c r="J22" s="359">
        <v>-2128.4300000000003</v>
      </c>
      <c r="K22" s="135"/>
      <c r="L22" s="135"/>
      <c r="M22" s="135"/>
      <c r="N22" s="135"/>
    </row>
    <row r="23" spans="1:14" x14ac:dyDescent="0.2">
      <c r="A23" s="381" t="s">
        <v>538</v>
      </c>
      <c r="B23" s="368"/>
      <c r="C23" s="818"/>
      <c r="D23" s="272"/>
      <c r="E23" s="612"/>
      <c r="F23" s="612"/>
      <c r="G23" s="368"/>
      <c r="H23" s="368"/>
      <c r="I23" s="366"/>
      <c r="J23" s="366"/>
    </row>
    <row r="24" spans="1:14" x14ac:dyDescent="0.2">
      <c r="A24" s="381" t="s">
        <v>539</v>
      </c>
      <c r="B24" s="368"/>
      <c r="C24" s="818"/>
      <c r="D24" s="272"/>
      <c r="E24" s="612"/>
      <c r="F24" s="612"/>
      <c r="G24" s="368"/>
      <c r="H24" s="368"/>
      <c r="I24" s="366"/>
      <c r="J24" s="366"/>
    </row>
    <row r="25" spans="1:14" x14ac:dyDescent="0.2">
      <c r="A25" s="381" t="s">
        <v>540</v>
      </c>
      <c r="B25" s="368"/>
      <c r="C25" s="818"/>
      <c r="D25" s="272"/>
      <c r="E25" s="612"/>
      <c r="F25" s="612"/>
      <c r="G25" s="368"/>
      <c r="H25" s="368"/>
      <c r="I25" s="366"/>
      <c r="J25" s="366"/>
    </row>
    <row r="26" spans="1:14" s="213" customFormat="1" x14ac:dyDescent="0.2">
      <c r="A26" s="389" t="s">
        <v>123</v>
      </c>
      <c r="B26" s="374">
        <v>19305.310000000001</v>
      </c>
      <c r="C26" s="823">
        <f>C10</f>
        <v>20105.660000000003</v>
      </c>
      <c r="D26" s="361">
        <v>20988.400000000001</v>
      </c>
      <c r="E26" s="824">
        <v>21553.24</v>
      </c>
      <c r="F26" s="824">
        <v>17945.04</v>
      </c>
      <c r="G26" s="374">
        <v>18632.77</v>
      </c>
      <c r="H26" s="374">
        <v>19231.25</v>
      </c>
      <c r="I26" s="564">
        <v>19844.12</v>
      </c>
      <c r="J26" s="564">
        <v>21028.579999999998</v>
      </c>
      <c r="K26" s="135"/>
      <c r="L26" s="135"/>
      <c r="M26" s="135"/>
      <c r="N26" s="135"/>
    </row>
    <row r="27" spans="1:14" x14ac:dyDescent="0.2">
      <c r="A27" s="407" t="s">
        <v>717</v>
      </c>
      <c r="C27" s="398"/>
      <c r="D27" s="399"/>
      <c r="E27" s="400"/>
      <c r="F27" s="400"/>
      <c r="G27" s="400"/>
      <c r="H27" s="400"/>
    </row>
    <row r="28" spans="1:14" x14ac:dyDescent="0.2">
      <c r="C28" s="398"/>
      <c r="D28" s="401"/>
      <c r="E28" s="402"/>
      <c r="F28" s="402"/>
      <c r="G28" s="402"/>
      <c r="H28" s="402"/>
    </row>
    <row r="29" spans="1:14" x14ac:dyDescent="0.2">
      <c r="C29" s="398"/>
      <c r="D29" s="399"/>
      <c r="E29" s="400"/>
      <c r="F29" s="400"/>
      <c r="G29" s="400"/>
      <c r="H29" s="400"/>
    </row>
    <row r="30" spans="1:14" x14ac:dyDescent="0.2">
      <c r="C30" s="398"/>
      <c r="D30" s="399"/>
      <c r="E30" s="403"/>
      <c r="F30" s="403"/>
      <c r="G30" s="403"/>
      <c r="H30" s="403"/>
    </row>
    <row r="31" spans="1:14" x14ac:dyDescent="0.2">
      <c r="C31" s="398"/>
      <c r="D31" s="399"/>
      <c r="E31" s="400"/>
      <c r="F31" s="400"/>
      <c r="G31" s="400"/>
      <c r="H31" s="400"/>
    </row>
    <row r="32" spans="1:14" x14ac:dyDescent="0.2">
      <c r="C32" s="398"/>
      <c r="D32" s="399"/>
      <c r="E32" s="403"/>
      <c r="F32" s="403"/>
      <c r="G32" s="403"/>
      <c r="H32" s="403"/>
    </row>
    <row r="33" spans="3:8" x14ac:dyDescent="0.2">
      <c r="C33" s="398"/>
      <c r="D33" s="404"/>
      <c r="E33" s="400"/>
      <c r="F33" s="400"/>
      <c r="G33" s="400"/>
      <c r="H33" s="400"/>
    </row>
    <row r="34" spans="3:8" x14ac:dyDescent="0.2">
      <c r="C34" s="398"/>
      <c r="D34" s="401"/>
      <c r="E34" s="402"/>
      <c r="F34" s="402"/>
      <c r="G34" s="402"/>
      <c r="H34" s="402"/>
    </row>
    <row r="35" spans="3:8" x14ac:dyDescent="0.2">
      <c r="C35" s="398"/>
      <c r="D35" s="399"/>
      <c r="E35" s="400"/>
      <c r="F35" s="400"/>
      <c r="G35" s="400"/>
      <c r="H35" s="400"/>
    </row>
    <row r="36" spans="3:8" x14ac:dyDescent="0.2">
      <c r="C36" s="398"/>
      <c r="D36" s="401"/>
      <c r="E36" s="405"/>
      <c r="F36" s="405"/>
      <c r="G36" s="405"/>
      <c r="H36" s="405"/>
    </row>
    <row r="37" spans="3:8" x14ac:dyDescent="0.2">
      <c r="C37" s="398"/>
      <c r="D37" s="399"/>
      <c r="E37" s="400"/>
      <c r="F37" s="400"/>
      <c r="G37" s="400"/>
      <c r="H37" s="400"/>
    </row>
    <row r="38" spans="3:8" x14ac:dyDescent="0.2">
      <c r="C38" s="398"/>
      <c r="D38" s="399"/>
      <c r="E38" s="400"/>
      <c r="F38" s="400"/>
      <c r="G38" s="400"/>
      <c r="H38" s="400"/>
    </row>
    <row r="39" spans="3:8" x14ac:dyDescent="0.2">
      <c r="C39" s="398"/>
      <c r="D39" s="399"/>
      <c r="E39" s="400"/>
      <c r="F39" s="400"/>
      <c r="G39" s="400"/>
      <c r="H39" s="400"/>
    </row>
    <row r="40" spans="3:8" x14ac:dyDescent="0.2">
      <c r="C40" s="398"/>
      <c r="D40" s="399"/>
      <c r="E40" s="400"/>
      <c r="F40" s="400"/>
      <c r="G40" s="400"/>
      <c r="H40" s="400"/>
    </row>
    <row r="41" spans="3:8" x14ac:dyDescent="0.2">
      <c r="C41" s="398"/>
      <c r="D41" s="399"/>
      <c r="E41" s="400"/>
      <c r="F41" s="400"/>
      <c r="G41" s="400"/>
      <c r="H41" s="400"/>
    </row>
    <row r="42" spans="3:8" x14ac:dyDescent="0.2">
      <c r="C42" s="406"/>
      <c r="D42" s="401"/>
      <c r="E42" s="402"/>
      <c r="F42" s="402"/>
      <c r="G42" s="402"/>
      <c r="H42" s="402"/>
    </row>
    <row r="43" spans="3:8" x14ac:dyDescent="0.2">
      <c r="D43" s="137"/>
      <c r="E43" s="137"/>
      <c r="F43" s="137"/>
      <c r="G43" s="137"/>
      <c r="H43" s="137"/>
    </row>
  </sheetData>
  <mergeCells count="1">
    <mergeCell ref="A1:J1"/>
  </mergeCells>
  <printOptions horizontalCentered="1" verticalCentered="1"/>
  <pageMargins left="0.23622047244094491" right="0.82677165354330717" top="0.23622047244094491" bottom="2.4015748031496065" header="0.51181102362204722" footer="0.51181102362204722"/>
  <pageSetup paperSize="9" scale="81" orientation="landscape" horizontalDpi="4294967295" verticalDpi="4294967295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"/>
  <sheetViews>
    <sheetView zoomScaleSheetLayoutView="100" workbookViewId="0">
      <pane xSplit="2" ySplit="3" topLeftCell="C4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8.75" customHeight="1" x14ac:dyDescent="0.2"/>
  <cols>
    <col min="1" max="1" width="4.7109375" style="143" customWidth="1"/>
    <col min="2" max="2" width="31.42578125" style="143" customWidth="1"/>
    <col min="3" max="7" width="8.5703125" style="143" bestFit="1" customWidth="1"/>
    <col min="8" max="11" width="8.5703125" style="143" customWidth="1"/>
    <col min="12" max="19" width="11.85546875" style="143" bestFit="1" customWidth="1"/>
    <col min="20" max="20" width="11.85546875" style="143" customWidth="1"/>
    <col min="21" max="24" width="8.5703125" style="143" bestFit="1" customWidth="1"/>
    <col min="25" max="25" width="8.5703125" style="143" customWidth="1"/>
    <col min="26" max="26" width="8.5703125" style="143" bestFit="1" customWidth="1"/>
    <col min="27" max="27" width="8.85546875" style="143"/>
    <col min="28" max="29" width="8.85546875" style="198"/>
    <col min="30" max="16384" width="8.85546875" style="143"/>
  </cols>
  <sheetData>
    <row r="1" spans="1:29" s="138" customFormat="1" ht="24" customHeight="1" x14ac:dyDescent="0.2">
      <c r="A1" s="1822" t="s">
        <v>906</v>
      </c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  <c r="Z1" s="600"/>
      <c r="AA1" s="600"/>
      <c r="AB1" s="600"/>
      <c r="AC1" s="600"/>
    </row>
    <row r="2" spans="1:29" s="139" customFormat="1" ht="24.75" customHeight="1" x14ac:dyDescent="0.2">
      <c r="A2" s="1474" t="s">
        <v>676</v>
      </c>
      <c r="B2" s="1475" t="s">
        <v>246</v>
      </c>
      <c r="C2" s="1476" t="s">
        <v>541</v>
      </c>
      <c r="D2" s="1477"/>
      <c r="E2" s="1477"/>
      <c r="F2" s="1477"/>
      <c r="G2" s="1477"/>
      <c r="H2" s="1477"/>
      <c r="I2" s="1477"/>
      <c r="J2" s="1477"/>
      <c r="K2" s="1478"/>
      <c r="L2" s="1476" t="s">
        <v>738</v>
      </c>
      <c r="M2" s="1477"/>
      <c r="N2" s="1477"/>
      <c r="O2" s="1477"/>
      <c r="P2" s="1477"/>
      <c r="Q2" s="1477"/>
      <c r="R2" s="1477"/>
      <c r="S2" s="1477"/>
      <c r="T2" s="1478"/>
      <c r="U2" s="1479" t="s">
        <v>739</v>
      </c>
      <c r="V2" s="1479"/>
      <c r="W2" s="1479"/>
      <c r="X2" s="1479"/>
      <c r="Y2" s="1479"/>
      <c r="Z2" s="1479"/>
      <c r="AA2" s="1479"/>
      <c r="AB2" s="1479"/>
      <c r="AC2" s="1479"/>
    </row>
    <row r="3" spans="1:29" s="142" customFormat="1" ht="20.25" customHeight="1" x14ac:dyDescent="0.25">
      <c r="A3" s="1474"/>
      <c r="B3" s="1475"/>
      <c r="C3" s="140" t="s">
        <v>83</v>
      </c>
      <c r="D3" s="140" t="s">
        <v>84</v>
      </c>
      <c r="E3" s="140" t="s">
        <v>85</v>
      </c>
      <c r="F3" s="140" t="s">
        <v>86</v>
      </c>
      <c r="G3" s="140" t="s">
        <v>117</v>
      </c>
      <c r="H3" s="140" t="s">
        <v>87</v>
      </c>
      <c r="I3" s="140" t="s">
        <v>88</v>
      </c>
      <c r="J3" s="140" t="s">
        <v>652</v>
      </c>
      <c r="K3" s="140" t="s">
        <v>755</v>
      </c>
      <c r="L3" s="140" t="s">
        <v>83</v>
      </c>
      <c r="M3" s="140" t="s">
        <v>84</v>
      </c>
      <c r="N3" s="140" t="s">
        <v>85</v>
      </c>
      <c r="O3" s="140" t="s">
        <v>86</v>
      </c>
      <c r="P3" s="140" t="s">
        <v>117</v>
      </c>
      <c r="Q3" s="140" t="s">
        <v>87</v>
      </c>
      <c r="R3" s="140" t="s">
        <v>88</v>
      </c>
      <c r="S3" s="140" t="s">
        <v>652</v>
      </c>
      <c r="T3" s="140" t="s">
        <v>755</v>
      </c>
      <c r="U3" s="141" t="s">
        <v>83</v>
      </c>
      <c r="V3" s="141" t="s">
        <v>84</v>
      </c>
      <c r="W3" s="140" t="s">
        <v>85</v>
      </c>
      <c r="X3" s="140" t="s">
        <v>86</v>
      </c>
      <c r="Y3" s="140" t="s">
        <v>117</v>
      </c>
      <c r="Z3" s="140" t="s">
        <v>87</v>
      </c>
      <c r="AA3" s="140" t="s">
        <v>88</v>
      </c>
      <c r="AB3" s="194" t="s">
        <v>652</v>
      </c>
      <c r="AC3" s="140" t="s">
        <v>755</v>
      </c>
    </row>
    <row r="4" spans="1:29" ht="18.95" customHeight="1" x14ac:dyDescent="0.2">
      <c r="A4" s="98"/>
      <c r="B4" s="98" t="s">
        <v>703</v>
      </c>
      <c r="C4" s="144"/>
      <c r="D4" s="144"/>
      <c r="E4" s="145"/>
      <c r="F4" s="145"/>
      <c r="G4" s="145"/>
      <c r="H4" s="145"/>
      <c r="I4" s="145"/>
      <c r="J4" s="145"/>
      <c r="K4" s="145"/>
      <c r="L4" s="144"/>
      <c r="M4" s="144"/>
      <c r="N4" s="145"/>
      <c r="O4" s="145"/>
      <c r="P4" s="145"/>
      <c r="Q4" s="145"/>
      <c r="R4" s="145"/>
      <c r="S4" s="145"/>
      <c r="T4" s="145"/>
      <c r="U4" s="146"/>
      <c r="V4" s="146"/>
      <c r="W4" s="145"/>
      <c r="X4" s="144"/>
      <c r="Y4" s="144"/>
      <c r="Z4" s="145"/>
      <c r="AA4" s="147"/>
      <c r="AB4" s="195"/>
      <c r="AC4" s="195"/>
    </row>
    <row r="5" spans="1:29" ht="18.95" customHeight="1" x14ac:dyDescent="0.2">
      <c r="A5" s="92">
        <v>1</v>
      </c>
      <c r="B5" s="92" t="s">
        <v>0</v>
      </c>
      <c r="C5" s="144">
        <v>15810.605</v>
      </c>
      <c r="D5" s="144">
        <v>11259.404</v>
      </c>
      <c r="E5" s="145">
        <v>7755.4639999999999</v>
      </c>
      <c r="F5" s="145">
        <v>7178.6710000000003</v>
      </c>
      <c r="G5" s="145">
        <v>6408.4049999999997</v>
      </c>
      <c r="H5" s="145">
        <v>6415.1660000000002</v>
      </c>
      <c r="I5" s="145">
        <v>7517.348</v>
      </c>
      <c r="J5" s="145">
        <v>7694.268</v>
      </c>
      <c r="K5" s="145">
        <v>7155.4919999999993</v>
      </c>
      <c r="L5" s="350">
        <v>202127.13188560001</v>
      </c>
      <c r="M5" s="350">
        <v>342174.22</v>
      </c>
      <c r="N5" s="351">
        <v>302715.37099030003</v>
      </c>
      <c r="O5" s="351">
        <v>546590.38287269999</v>
      </c>
      <c r="P5" s="351">
        <v>339122.7468966</v>
      </c>
      <c r="Q5" s="351">
        <v>362703.49758680002</v>
      </c>
      <c r="R5" s="351">
        <v>473944.2117408</v>
      </c>
      <c r="S5" s="351">
        <v>489908</v>
      </c>
      <c r="T5" s="351">
        <v>444708.58476809994</v>
      </c>
      <c r="U5" s="146">
        <v>5.69</v>
      </c>
      <c r="V5" s="146">
        <v>4.01</v>
      </c>
      <c r="W5" s="145">
        <v>2.7626337156725005</v>
      </c>
      <c r="X5" s="144">
        <v>2.5396278237458771</v>
      </c>
      <c r="Y5" s="144">
        <v>2.2537047084162354</v>
      </c>
      <c r="Z5" s="145">
        <v>2.2400000000000002</v>
      </c>
      <c r="AA5" s="147">
        <v>2.63</v>
      </c>
      <c r="AB5" s="195">
        <v>2.7</v>
      </c>
      <c r="AC5" s="195">
        <v>2.541728645807416</v>
      </c>
    </row>
    <row r="6" spans="1:29" ht="18.95" customHeight="1" x14ac:dyDescent="0.2">
      <c r="A6" s="98"/>
      <c r="B6" s="98" t="s">
        <v>174</v>
      </c>
      <c r="C6" s="144"/>
      <c r="D6" s="144"/>
      <c r="E6" s="145"/>
      <c r="F6" s="145"/>
      <c r="G6" s="145"/>
      <c r="H6" s="145"/>
      <c r="I6" s="145"/>
      <c r="J6" s="145"/>
      <c r="K6" s="145"/>
      <c r="L6" s="350"/>
      <c r="M6" s="350"/>
      <c r="N6" s="351"/>
      <c r="O6" s="351"/>
      <c r="P6" s="351"/>
      <c r="Q6" s="351"/>
      <c r="R6" s="351"/>
      <c r="S6" s="351"/>
      <c r="T6" s="351"/>
      <c r="U6" s="146"/>
      <c r="V6" s="146"/>
      <c r="W6" s="145"/>
      <c r="X6" s="144"/>
      <c r="Y6" s="144"/>
      <c r="Z6" s="145"/>
      <c r="AA6" s="147"/>
      <c r="AB6" s="195"/>
      <c r="AC6" s="195"/>
    </row>
    <row r="7" spans="1:29" ht="18.95" customHeight="1" x14ac:dyDescent="0.2">
      <c r="A7" s="92">
        <v>2</v>
      </c>
      <c r="B7" s="92" t="s">
        <v>77</v>
      </c>
      <c r="C7" s="144">
        <v>363.19399999999996</v>
      </c>
      <c r="D7" s="144">
        <v>269.02600000000001</v>
      </c>
      <c r="E7" s="145">
        <v>188.113</v>
      </c>
      <c r="F7" s="145">
        <v>169.85300000000001</v>
      </c>
      <c r="G7" s="145">
        <v>171.44200000000001</v>
      </c>
      <c r="H7" s="145">
        <v>120.13600000000001</v>
      </c>
      <c r="I7" s="145">
        <v>98.465999999999994</v>
      </c>
      <c r="J7" s="145">
        <v>94.138999999999996</v>
      </c>
      <c r="K7" s="145">
        <v>65.847000000000008</v>
      </c>
      <c r="L7" s="350">
        <v>13011.198631021376</v>
      </c>
      <c r="M7" s="350">
        <v>10547.704918892752</v>
      </c>
      <c r="N7" s="351">
        <v>8084.7736679483696</v>
      </c>
      <c r="O7" s="351">
        <v>675.10986390940013</v>
      </c>
      <c r="P7" s="351">
        <v>947.6546182308914</v>
      </c>
      <c r="Q7" s="351">
        <v>1273.2756448290002</v>
      </c>
      <c r="R7" s="351">
        <v>13708.591498161</v>
      </c>
      <c r="S7" s="351">
        <v>12990.316765444</v>
      </c>
      <c r="T7" s="351">
        <v>9514.1897831030001</v>
      </c>
      <c r="U7" s="146">
        <v>46.89</v>
      </c>
      <c r="V7" s="146">
        <v>34.6</v>
      </c>
      <c r="W7" s="145">
        <v>22.831963024728669</v>
      </c>
      <c r="X7" s="144">
        <v>18.396495142371304</v>
      </c>
      <c r="Y7" s="144">
        <v>17.167358766976651</v>
      </c>
      <c r="Z7" s="145">
        <v>11.21</v>
      </c>
      <c r="AA7" s="147">
        <v>8.35</v>
      </c>
      <c r="AB7" s="195">
        <v>7.3470528163806517</v>
      </c>
      <c r="AC7" s="195">
        <v>4.8139507850716123</v>
      </c>
    </row>
    <row r="8" spans="1:29" ht="18.95" customHeight="1" x14ac:dyDescent="0.2">
      <c r="A8" s="92">
        <v>3</v>
      </c>
      <c r="B8" s="92" t="s">
        <v>72</v>
      </c>
      <c r="C8" s="144">
        <v>30.789000000000001</v>
      </c>
      <c r="D8" s="144">
        <v>16.72</v>
      </c>
      <c r="E8" s="145">
        <v>9.32</v>
      </c>
      <c r="F8" s="145">
        <v>11.732000000000001</v>
      </c>
      <c r="G8" s="145">
        <v>14.286999999999999</v>
      </c>
      <c r="H8" s="145">
        <v>16.47</v>
      </c>
      <c r="I8" s="145">
        <v>13.523999999999999</v>
      </c>
      <c r="J8" s="145">
        <v>10.561999999999999</v>
      </c>
      <c r="K8" s="145">
        <v>15.487</v>
      </c>
      <c r="L8" s="350">
        <v>3664.9743578891998</v>
      </c>
      <c r="M8" s="350">
        <v>3647.2995227219999</v>
      </c>
      <c r="N8" s="351">
        <v>3689.4496622400002</v>
      </c>
      <c r="O8" s="351">
        <v>4468.2192643387998</v>
      </c>
      <c r="P8" s="351">
        <v>6456.6862842051405</v>
      </c>
      <c r="Q8" s="351">
        <v>9168.43</v>
      </c>
      <c r="R8" s="351">
        <v>9222.569480714581</v>
      </c>
      <c r="S8" s="351">
        <v>7396.8072054298891</v>
      </c>
      <c r="T8" s="351">
        <v>11382.9980634985</v>
      </c>
      <c r="U8" s="146">
        <v>14.59</v>
      </c>
      <c r="V8" s="146">
        <v>9.1300000000000008</v>
      </c>
      <c r="W8" s="145">
        <v>4.2905711017146171</v>
      </c>
      <c r="X8" s="144">
        <v>4.8551966164262206</v>
      </c>
      <c r="Y8" s="144">
        <v>5.2963855421686743</v>
      </c>
      <c r="Z8" s="145">
        <v>5.54</v>
      </c>
      <c r="AA8" s="147">
        <v>4.33</v>
      </c>
      <c r="AB8" s="145">
        <v>3.3558390391917006</v>
      </c>
      <c r="AC8" s="145">
        <v>5.1172334492010414</v>
      </c>
    </row>
    <row r="9" spans="1:29" ht="18.95" customHeight="1" x14ac:dyDescent="0.2">
      <c r="A9" s="92">
        <v>4</v>
      </c>
      <c r="B9" s="92" t="s">
        <v>675</v>
      </c>
      <c r="C9" s="144">
        <v>40.555</v>
      </c>
      <c r="D9" s="144">
        <v>40.017000000000003</v>
      </c>
      <c r="E9" s="145">
        <v>37.456000000000003</v>
      </c>
      <c r="F9" s="145">
        <v>41.18</v>
      </c>
      <c r="G9" s="145">
        <v>40.235999999999997</v>
      </c>
      <c r="H9" s="145">
        <v>28.741</v>
      </c>
      <c r="I9" s="145">
        <v>28.25</v>
      </c>
      <c r="J9" s="145">
        <v>17.945</v>
      </c>
      <c r="K9" s="145">
        <v>12.704000000000001</v>
      </c>
      <c r="L9" s="350">
        <v>2311.0250640680001</v>
      </c>
      <c r="M9" s="350">
        <v>2253.5405907212003</v>
      </c>
      <c r="N9" s="351">
        <v>1557.5792684513999</v>
      </c>
      <c r="O9" s="351">
        <v>2014.2759012776</v>
      </c>
      <c r="P9" s="351">
        <v>2773.4082452827429</v>
      </c>
      <c r="Q9" s="351">
        <v>2717.9828630041497</v>
      </c>
      <c r="R9" s="351">
        <v>3075.4654293890494</v>
      </c>
      <c r="S9" s="351">
        <v>2420.7326200169996</v>
      </c>
      <c r="T9" s="351">
        <v>2160.7875239760001</v>
      </c>
      <c r="U9" s="146">
        <v>13.6</v>
      </c>
      <c r="V9" s="146">
        <v>11.57</v>
      </c>
      <c r="W9" s="145">
        <v>9.8517865832007256</v>
      </c>
      <c r="X9" s="144">
        <v>9.6776278296427272</v>
      </c>
      <c r="Y9" s="144">
        <v>8.7136552046743088</v>
      </c>
      <c r="Z9" s="145">
        <v>5.88</v>
      </c>
      <c r="AA9" s="147">
        <v>5.62</v>
      </c>
      <c r="AB9" s="195">
        <v>3.6340550140643697</v>
      </c>
      <c r="AC9" s="195">
        <v>2.6398415762580494</v>
      </c>
    </row>
    <row r="10" spans="1:29" ht="18.95" customHeight="1" x14ac:dyDescent="0.2">
      <c r="A10" s="92">
        <v>5</v>
      </c>
      <c r="B10" s="92" t="s">
        <v>75</v>
      </c>
      <c r="C10" s="144">
        <v>74.174000000000007</v>
      </c>
      <c r="D10" s="144">
        <v>58.083000000000006</v>
      </c>
      <c r="E10" s="145">
        <v>37.842000000000006</v>
      </c>
      <c r="F10" s="145">
        <v>27.879000000000001</v>
      </c>
      <c r="G10" s="145">
        <v>14.236999999999998</v>
      </c>
      <c r="H10" s="145">
        <v>13.708999999999998</v>
      </c>
      <c r="I10" s="145">
        <v>13.455000000000002</v>
      </c>
      <c r="J10" s="145">
        <v>11.486000000000001</v>
      </c>
      <c r="K10" s="145">
        <v>8.1829999999999998</v>
      </c>
      <c r="L10" s="350">
        <v>7430.1565956000004</v>
      </c>
      <c r="M10" s="350">
        <v>6237.4895217980002</v>
      </c>
      <c r="N10" s="351">
        <v>6317.9808352</v>
      </c>
      <c r="O10" s="351">
        <v>4728.2171347000003</v>
      </c>
      <c r="P10" s="351">
        <v>3557.9679545000004</v>
      </c>
      <c r="Q10" s="351">
        <v>2954.9519199000001</v>
      </c>
      <c r="R10" s="351">
        <v>2594.5886894</v>
      </c>
      <c r="S10" s="351">
        <v>2399.2603089999998</v>
      </c>
      <c r="T10" s="351">
        <v>1926.8343541000002</v>
      </c>
      <c r="U10" s="146">
        <v>22.19</v>
      </c>
      <c r="V10" s="146">
        <v>16.350000000000001</v>
      </c>
      <c r="W10" s="145">
        <v>10.425683736076637</v>
      </c>
      <c r="X10" s="144">
        <v>7.5850904638824659</v>
      </c>
      <c r="Y10" s="144">
        <v>3.9438656365394156</v>
      </c>
      <c r="Z10" s="145">
        <v>3.69</v>
      </c>
      <c r="AA10" s="147">
        <v>3.54</v>
      </c>
      <c r="AB10" s="195">
        <v>3.1144082732740062</v>
      </c>
      <c r="AC10" s="195">
        <v>2.3702420641932114</v>
      </c>
    </row>
    <row r="11" spans="1:29" ht="18.95" customHeight="1" x14ac:dyDescent="0.2">
      <c r="A11" s="92">
        <v>6</v>
      </c>
      <c r="B11" s="92" t="s">
        <v>47</v>
      </c>
      <c r="C11" s="144">
        <v>490.72699999999998</v>
      </c>
      <c r="D11" s="144">
        <v>371.536</v>
      </c>
      <c r="E11" s="145">
        <v>224.864</v>
      </c>
      <c r="F11" s="145">
        <v>130.452</v>
      </c>
      <c r="G11" s="145">
        <v>66.989999999999995</v>
      </c>
      <c r="H11" s="145">
        <v>57.369000000000064</v>
      </c>
      <c r="I11" s="145">
        <v>61.637999999999998</v>
      </c>
      <c r="J11" s="145">
        <v>92.403000000000006</v>
      </c>
      <c r="K11" s="145">
        <v>96.108999999999995</v>
      </c>
      <c r="L11" s="350">
        <v>56322.181455682985</v>
      </c>
      <c r="M11" s="350">
        <v>21070.982147915547</v>
      </c>
      <c r="N11" s="351">
        <v>5359.7647270659882</v>
      </c>
      <c r="O11" s="351">
        <v>3781.0220352203869</v>
      </c>
      <c r="P11" s="351">
        <v>3376.4331787939436</v>
      </c>
      <c r="Q11" s="351">
        <v>3077.3545192343099</v>
      </c>
      <c r="R11" s="351">
        <v>3940.2673846358834</v>
      </c>
      <c r="S11" s="351">
        <v>6245.4126273422762</v>
      </c>
      <c r="T11" s="351">
        <v>9930.3985758101189</v>
      </c>
      <c r="U11" s="146">
        <v>14</v>
      </c>
      <c r="V11" s="146">
        <v>15.67</v>
      </c>
      <c r="W11" s="145">
        <v>10.02035138785592</v>
      </c>
      <c r="X11" s="144">
        <v>5.9276236659643287</v>
      </c>
      <c r="Y11" s="144">
        <v>3.0210792319630992</v>
      </c>
      <c r="Z11" s="145">
        <v>2.5299999999999998</v>
      </c>
      <c r="AA11" s="147">
        <v>2.65</v>
      </c>
      <c r="AB11" s="195">
        <v>3.8261533521336024</v>
      </c>
      <c r="AC11" s="195">
        <v>3.8495168127223227</v>
      </c>
    </row>
    <row r="12" spans="1:29" ht="18.95" customHeight="1" x14ac:dyDescent="0.2">
      <c r="A12" s="92">
        <v>7</v>
      </c>
      <c r="B12" s="92" t="s">
        <v>48</v>
      </c>
      <c r="C12" s="144">
        <v>50.867000000000004</v>
      </c>
      <c r="D12" s="144">
        <v>62.156999999999996</v>
      </c>
      <c r="E12" s="145">
        <v>29.172000000000004</v>
      </c>
      <c r="F12" s="145">
        <v>33.350999999999999</v>
      </c>
      <c r="G12" s="145">
        <v>46.228999999999999</v>
      </c>
      <c r="H12" s="145">
        <v>52.930999999999997</v>
      </c>
      <c r="I12" s="145">
        <v>131.74599999999998</v>
      </c>
      <c r="J12" s="145">
        <v>83.694000000000003</v>
      </c>
      <c r="K12" s="145">
        <v>59.454999999999998</v>
      </c>
      <c r="L12" s="350">
        <v>2377.338148632</v>
      </c>
      <c r="M12" s="350">
        <v>3124.2491267970004</v>
      </c>
      <c r="N12" s="351">
        <v>2141.3069902000002</v>
      </c>
      <c r="O12" s="351">
        <v>2854.5564961</v>
      </c>
      <c r="P12" s="351">
        <v>3116.9812966999998</v>
      </c>
      <c r="Q12" s="351">
        <v>3584.3046820999998</v>
      </c>
      <c r="R12" s="351">
        <v>6442.0830155445346</v>
      </c>
      <c r="S12" s="351">
        <v>5438.7421959195344</v>
      </c>
      <c r="T12" s="351">
        <v>5265.3328893386742</v>
      </c>
      <c r="U12" s="146">
        <v>24.72</v>
      </c>
      <c r="V12" s="146">
        <v>16.71</v>
      </c>
      <c r="W12" s="145">
        <v>9.9126711746916332</v>
      </c>
      <c r="X12" s="144">
        <v>9.2441248903419115</v>
      </c>
      <c r="Y12" s="144">
        <v>10.61181671896556</v>
      </c>
      <c r="Z12" s="145">
        <v>10</v>
      </c>
      <c r="AA12" s="147">
        <v>21.58</v>
      </c>
      <c r="AB12" s="195">
        <v>12.912084309458663</v>
      </c>
      <c r="AC12" s="195">
        <v>8.8298630706626646</v>
      </c>
    </row>
    <row r="13" spans="1:29" ht="18.95" customHeight="1" x14ac:dyDescent="0.2">
      <c r="A13" s="92">
        <v>8</v>
      </c>
      <c r="B13" s="92" t="s">
        <v>751</v>
      </c>
      <c r="C13" s="144">
        <v>17.207000000000001</v>
      </c>
      <c r="D13" s="144">
        <v>16.445999999999998</v>
      </c>
      <c r="E13" s="145">
        <v>17.542999999999999</v>
      </c>
      <c r="F13" s="145">
        <v>12.91</v>
      </c>
      <c r="G13" s="145">
        <v>14.333</v>
      </c>
      <c r="H13" s="145">
        <v>26.477</v>
      </c>
      <c r="I13" s="145">
        <v>34.550999999999995</v>
      </c>
      <c r="J13" s="145">
        <v>47.760000000000005</v>
      </c>
      <c r="K13" s="145">
        <v>49.723999999999997</v>
      </c>
      <c r="L13" s="350">
        <f>6089105.3654/10000</f>
        <v>608.91053653999995</v>
      </c>
      <c r="M13" s="350">
        <v>677.38166722599999</v>
      </c>
      <c r="N13" s="351">
        <v>657.71976181400009</v>
      </c>
      <c r="O13" s="351">
        <v>400.78350970000002</v>
      </c>
      <c r="P13" s="351">
        <v>820.71954292247506</v>
      </c>
      <c r="Q13" s="351">
        <v>2354.6381123323431</v>
      </c>
      <c r="R13" s="351">
        <v>4023.1456129196363</v>
      </c>
      <c r="S13" s="351">
        <v>5550.9358354387277</v>
      </c>
      <c r="T13" s="351">
        <v>4951.3735045326875</v>
      </c>
      <c r="U13" s="146">
        <v>29.62</v>
      </c>
      <c r="V13" s="146">
        <v>23.38</v>
      </c>
      <c r="W13" s="145">
        <v>20.876198182867544</v>
      </c>
      <c r="X13" s="144">
        <v>12.915359874347853</v>
      </c>
      <c r="Y13" s="144">
        <v>10.16081638150736</v>
      </c>
      <c r="Z13" s="145">
        <v>12.5</v>
      </c>
      <c r="AA13" s="147">
        <v>11.48</v>
      </c>
      <c r="AB13" s="195">
        <v>11.653001147976767</v>
      </c>
      <c r="AC13" s="195">
        <v>9.5070661531122536</v>
      </c>
    </row>
    <row r="14" spans="1:29" ht="18.95" customHeight="1" x14ac:dyDescent="0.2">
      <c r="A14" s="92">
        <v>9</v>
      </c>
      <c r="B14" s="92" t="s">
        <v>50</v>
      </c>
      <c r="C14" s="146">
        <v>38.869</v>
      </c>
      <c r="D14" s="144">
        <v>50.963000000000008</v>
      </c>
      <c r="E14" s="145">
        <v>11.057</v>
      </c>
      <c r="F14" s="145">
        <v>9.0659999999999989</v>
      </c>
      <c r="G14" s="145">
        <v>11.212999999999999</v>
      </c>
      <c r="H14" s="145">
        <v>18.355999999999998</v>
      </c>
      <c r="I14" s="145">
        <v>25.466000000000001</v>
      </c>
      <c r="J14" s="145">
        <v>29.890999999999998</v>
      </c>
      <c r="K14" s="145">
        <v>28.817999999999998</v>
      </c>
      <c r="L14" s="593">
        <v>7358.6295779590009</v>
      </c>
      <c r="M14" s="350">
        <v>10413.715263481001</v>
      </c>
      <c r="N14" s="351">
        <v>1493.7844767765998</v>
      </c>
      <c r="O14" s="351">
        <v>1425.83765150924</v>
      </c>
      <c r="P14" s="351">
        <v>1302.5109962814199</v>
      </c>
      <c r="Q14" s="351">
        <v>1930.8443179887599</v>
      </c>
      <c r="R14" s="351">
        <v>3737.4038766069561</v>
      </c>
      <c r="S14" s="351">
        <v>4015.0582335037248</v>
      </c>
      <c r="T14" s="351">
        <v>3827.0623910701638</v>
      </c>
      <c r="U14" s="146">
        <v>52.44</v>
      </c>
      <c r="V14" s="146">
        <v>32.74</v>
      </c>
      <c r="W14" s="145">
        <v>17.811606459667352</v>
      </c>
      <c r="X14" s="144">
        <v>10.355284724641487</v>
      </c>
      <c r="Y14" s="144">
        <v>9.1710628552733802</v>
      </c>
      <c r="Z14" s="145">
        <v>10.98</v>
      </c>
      <c r="AA14" s="147">
        <v>12.01</v>
      </c>
      <c r="AB14" s="195">
        <v>11.803567409185863</v>
      </c>
      <c r="AC14" s="195">
        <v>10.082886942769873</v>
      </c>
    </row>
    <row r="15" spans="1:29" ht="18.95" customHeight="1" x14ac:dyDescent="0.2">
      <c r="A15" s="92">
        <v>10</v>
      </c>
      <c r="B15" s="92" t="s">
        <v>67</v>
      </c>
      <c r="C15" s="144">
        <v>101.09100000000001</v>
      </c>
      <c r="D15" s="144">
        <v>99.210999999999999</v>
      </c>
      <c r="E15" s="145">
        <v>63.506</v>
      </c>
      <c r="F15" s="145">
        <v>40.576999999999998</v>
      </c>
      <c r="G15" s="145">
        <v>26.464000000000002</v>
      </c>
      <c r="H15" s="145">
        <v>27.533000000000001</v>
      </c>
      <c r="I15" s="145">
        <v>32.122999999999998</v>
      </c>
      <c r="J15" s="145">
        <v>52.555999999999997</v>
      </c>
      <c r="K15" s="145">
        <v>56.313999999999993</v>
      </c>
      <c r="L15" s="350">
        <v>3229.8699305100004</v>
      </c>
      <c r="M15" s="350">
        <v>3845.0701654979403</v>
      </c>
      <c r="N15" s="351">
        <v>3720.3191838274552</v>
      </c>
      <c r="O15" s="351">
        <v>2862.3268652180891</v>
      </c>
      <c r="P15" s="351">
        <v>3154.7599724499996</v>
      </c>
      <c r="Q15" s="351">
        <v>3288.4240651414825</v>
      </c>
      <c r="R15" s="351">
        <v>4729.1613133680321</v>
      </c>
      <c r="S15" s="351">
        <v>6396.9966842214417</v>
      </c>
      <c r="T15" s="351">
        <v>4487.9167484070276</v>
      </c>
      <c r="U15" s="146">
        <v>11.34</v>
      </c>
      <c r="V15" s="146">
        <v>10.67</v>
      </c>
      <c r="W15" s="145">
        <v>6.3724671209254558</v>
      </c>
      <c r="X15" s="144">
        <v>3.7041685932110475</v>
      </c>
      <c r="Y15" s="144">
        <v>2.1892025591433786</v>
      </c>
      <c r="Z15" s="145">
        <v>2.06</v>
      </c>
      <c r="AA15" s="147">
        <v>2.2200000000000002</v>
      </c>
      <c r="AB15" s="195">
        <v>3.4731269806706697</v>
      </c>
      <c r="AC15" s="195">
        <v>3.6956511752595991</v>
      </c>
    </row>
    <row r="16" spans="1:29" ht="18.95" customHeight="1" x14ac:dyDescent="0.2">
      <c r="A16" s="92">
        <v>11</v>
      </c>
      <c r="B16" s="92" t="s">
        <v>74</v>
      </c>
      <c r="C16" s="144">
        <v>79.555999999999997</v>
      </c>
      <c r="D16" s="144">
        <v>73.882999999999996</v>
      </c>
      <c r="E16" s="145">
        <v>50.41</v>
      </c>
      <c r="F16" s="145">
        <v>24.899000000000001</v>
      </c>
      <c r="G16" s="145">
        <v>25.453000000000003</v>
      </c>
      <c r="H16" s="145">
        <v>39.838000000000001</v>
      </c>
      <c r="I16" s="145">
        <v>35.21</v>
      </c>
      <c r="J16" s="145">
        <v>34.851999999999997</v>
      </c>
      <c r="K16" s="145">
        <v>22.518999999999998</v>
      </c>
      <c r="L16" s="350">
        <v>2697.1324246000004</v>
      </c>
      <c r="M16" s="350">
        <v>2711.1253072740005</v>
      </c>
      <c r="N16" s="351">
        <v>1575.8298315</v>
      </c>
      <c r="O16" s="351">
        <v>1453.5406180234315</v>
      </c>
      <c r="P16" s="351">
        <v>1676.0224453096373</v>
      </c>
      <c r="Q16" s="351">
        <v>3278.4955551003313</v>
      </c>
      <c r="R16" s="351">
        <v>4140.4993245429969</v>
      </c>
      <c r="S16" s="351">
        <v>3544.609564169386</v>
      </c>
      <c r="T16" s="351">
        <v>2252.8440783816068</v>
      </c>
      <c r="U16" s="146">
        <v>16.010000000000002</v>
      </c>
      <c r="V16" s="146">
        <v>22.35</v>
      </c>
      <c r="W16" s="145">
        <v>17.59</v>
      </c>
      <c r="X16" s="144">
        <v>9.1886705415628764</v>
      </c>
      <c r="Y16" s="144">
        <v>8.6240136070556126</v>
      </c>
      <c r="Z16" s="145">
        <v>12.24</v>
      </c>
      <c r="AA16" s="147">
        <v>10.18</v>
      </c>
      <c r="AB16" s="195">
        <v>9.6719496254936264</v>
      </c>
      <c r="AC16" s="195">
        <v>6.1916499747731288</v>
      </c>
    </row>
    <row r="17" spans="1:29" ht="18.95" customHeight="1" x14ac:dyDescent="0.2">
      <c r="A17" s="92">
        <v>12</v>
      </c>
      <c r="B17" s="92" t="s">
        <v>710</v>
      </c>
      <c r="C17" s="146">
        <v>161.41799999999998</v>
      </c>
      <c r="D17" s="144">
        <v>156.352</v>
      </c>
      <c r="E17" s="145">
        <v>112.095</v>
      </c>
      <c r="F17" s="145">
        <v>213.58499999999998</v>
      </c>
      <c r="G17" s="145">
        <v>225.01999999999998</v>
      </c>
      <c r="H17" s="145">
        <v>241.92</v>
      </c>
      <c r="I17" s="145">
        <v>229.172</v>
      </c>
      <c r="J17" s="145">
        <v>185.14100000000002</v>
      </c>
      <c r="K17" s="145">
        <v>154.07899999999967</v>
      </c>
      <c r="L17" s="593">
        <v>8738.6635065999999</v>
      </c>
      <c r="M17" s="350">
        <v>16212.038491099998</v>
      </c>
      <c r="N17" s="351">
        <v>18378.005220300001</v>
      </c>
      <c r="O17" s="351">
        <v>25720.571784174193</v>
      </c>
      <c r="P17" s="351">
        <v>34307.650892849997</v>
      </c>
      <c r="Q17" s="351">
        <v>41302.803252720005</v>
      </c>
      <c r="R17" s="351">
        <v>47568.072742799995</v>
      </c>
      <c r="S17" s="351">
        <v>46582.978188499685</v>
      </c>
      <c r="T17" s="351">
        <v>36819.649805606117</v>
      </c>
      <c r="U17" s="146">
        <v>6.13</v>
      </c>
      <c r="V17" s="146">
        <v>6.74</v>
      </c>
      <c r="W17" s="145">
        <v>4.5446676426718318</v>
      </c>
      <c r="X17" s="144">
        <v>7.68</v>
      </c>
      <c r="Y17" s="144">
        <v>7.1792057632731705</v>
      </c>
      <c r="Z17" s="145">
        <v>6.68</v>
      </c>
      <c r="AA17" s="147">
        <v>6.3</v>
      </c>
      <c r="AB17" s="195">
        <v>5.0021046875363062</v>
      </c>
      <c r="AC17" s="195">
        <v>4.0263796476267686</v>
      </c>
    </row>
    <row r="18" spans="1:29" ht="18.95" customHeight="1" x14ac:dyDescent="0.2">
      <c r="A18" s="92">
        <v>13</v>
      </c>
      <c r="B18" s="92" t="s">
        <v>51</v>
      </c>
      <c r="C18" s="148">
        <v>446.52400000000006</v>
      </c>
      <c r="D18" s="144">
        <v>405.78199999999998</v>
      </c>
      <c r="E18" s="145">
        <v>233.89300000000006</v>
      </c>
      <c r="F18" s="145">
        <v>111.35599999999999</v>
      </c>
      <c r="G18" s="145">
        <v>158.97900000000001</v>
      </c>
      <c r="H18" s="145">
        <v>224.81400000000002</v>
      </c>
      <c r="I18" s="145">
        <v>249.05800000000002</v>
      </c>
      <c r="J18" s="145">
        <v>205.596</v>
      </c>
      <c r="K18" s="145">
        <v>167.91699999999997</v>
      </c>
      <c r="L18" s="593">
        <v>11428.59808450168</v>
      </c>
      <c r="M18" s="350">
        <v>11743.817939973333</v>
      </c>
      <c r="N18" s="351">
        <v>13211.754773653571</v>
      </c>
      <c r="O18" s="351">
        <v>24527.577063635999</v>
      </c>
      <c r="P18" s="351">
        <v>34299.838785840002</v>
      </c>
      <c r="Q18" s="351">
        <v>57820.65955003829</v>
      </c>
      <c r="R18" s="351">
        <v>76178.256833794003</v>
      </c>
      <c r="S18" s="351">
        <v>71177.909700670789</v>
      </c>
      <c r="T18" s="351">
        <v>71532.230938535256</v>
      </c>
      <c r="U18" s="146">
        <v>26.87</v>
      </c>
      <c r="V18" s="146">
        <v>24.06</v>
      </c>
      <c r="W18" s="145">
        <v>13.887046661042019</v>
      </c>
      <c r="X18" s="144">
        <v>6.0511294244292149</v>
      </c>
      <c r="Y18" s="144">
        <v>7.536187365832812</v>
      </c>
      <c r="Z18" s="145">
        <v>9.4700000000000006</v>
      </c>
      <c r="AA18" s="147">
        <v>9.6</v>
      </c>
      <c r="AB18" s="195">
        <v>7.3561853000449942</v>
      </c>
      <c r="AC18" s="195">
        <v>5.6189722002808526</v>
      </c>
    </row>
    <row r="19" spans="1:29" ht="18.95" customHeight="1" x14ac:dyDescent="0.2">
      <c r="A19" s="92">
        <v>14</v>
      </c>
      <c r="B19" s="92" t="s">
        <v>52</v>
      </c>
      <c r="C19" s="144">
        <v>15.64</v>
      </c>
      <c r="D19" s="144">
        <v>25.117999999999999</v>
      </c>
      <c r="E19" s="145">
        <v>32.238</v>
      </c>
      <c r="F19" s="145">
        <v>29.433999999999997</v>
      </c>
      <c r="G19" s="145">
        <v>41.177</v>
      </c>
      <c r="H19" s="145">
        <v>55.663000000000004</v>
      </c>
      <c r="I19" s="145">
        <v>47.444999999999993</v>
      </c>
      <c r="J19" s="145">
        <v>51.804000000000002</v>
      </c>
      <c r="K19" s="145">
        <v>40.241</v>
      </c>
      <c r="L19" s="350">
        <v>527.87419850000003</v>
      </c>
      <c r="M19" s="350">
        <v>890.57251110000004</v>
      </c>
      <c r="N19" s="351">
        <v>828.34268469999995</v>
      </c>
      <c r="O19" s="351">
        <v>710.51105028999996</v>
      </c>
      <c r="P19" s="351">
        <v>966.84796504499991</v>
      </c>
      <c r="Q19" s="351">
        <v>1501.6378328999999</v>
      </c>
      <c r="R19" s="351">
        <v>1588.6128332999999</v>
      </c>
      <c r="S19" s="351">
        <v>2263.2301161</v>
      </c>
      <c r="T19" s="351">
        <v>2328.4107005999999</v>
      </c>
      <c r="U19" s="146">
        <v>28.84</v>
      </c>
      <c r="V19" s="146">
        <v>27.6</v>
      </c>
      <c r="W19" s="145">
        <v>25.46123712642952</v>
      </c>
      <c r="X19" s="144">
        <v>16.253527193210118</v>
      </c>
      <c r="Y19" s="144">
        <v>14.613432703398102</v>
      </c>
      <c r="Z19" s="145">
        <v>14.53</v>
      </c>
      <c r="AA19" s="147">
        <v>10.02</v>
      </c>
      <c r="AB19" s="195">
        <v>8.9768249446356343</v>
      </c>
      <c r="AC19" s="195">
        <v>5.6234833287566808</v>
      </c>
    </row>
    <row r="20" spans="1:29" ht="18.95" customHeight="1" x14ac:dyDescent="0.2">
      <c r="A20" s="92">
        <v>15</v>
      </c>
      <c r="B20" s="92" t="s">
        <v>78</v>
      </c>
      <c r="C20" s="144">
        <v>62.692999999999991</v>
      </c>
      <c r="D20" s="144">
        <v>58.752000000000002</v>
      </c>
      <c r="E20" s="145">
        <v>56.812000000000005</v>
      </c>
      <c r="F20" s="145">
        <v>66.218999999999994</v>
      </c>
      <c r="G20" s="145">
        <v>74.387</v>
      </c>
      <c r="H20" s="145">
        <v>78.308999999999997</v>
      </c>
      <c r="I20" s="145">
        <v>71.102000000000004</v>
      </c>
      <c r="J20" s="145">
        <v>97.887</v>
      </c>
      <c r="K20" s="145">
        <v>87.93</v>
      </c>
      <c r="L20" s="350">
        <v>4846.812109339523</v>
      </c>
      <c r="M20" s="350">
        <v>4837.1826224142251</v>
      </c>
      <c r="N20" s="351">
        <v>4678.5823795819997</v>
      </c>
      <c r="O20" s="351">
        <v>3842.7355453680002</v>
      </c>
      <c r="P20" s="351">
        <v>4913.5201884099997</v>
      </c>
      <c r="Q20" s="351">
        <v>5708.9581259999995</v>
      </c>
      <c r="R20" s="351">
        <v>6447.8707189999996</v>
      </c>
      <c r="S20" s="351">
        <v>9968.9861894360001</v>
      </c>
      <c r="T20" s="351">
        <v>13320.117329849045</v>
      </c>
      <c r="U20" s="146">
        <v>5.71</v>
      </c>
      <c r="V20" s="146">
        <v>9.6</v>
      </c>
      <c r="W20" s="145">
        <v>7.5608751461449337</v>
      </c>
      <c r="X20" s="144">
        <v>7.0961308785479185</v>
      </c>
      <c r="Y20" s="144">
        <v>6.5902629566924569</v>
      </c>
      <c r="Z20" s="145">
        <v>5.86</v>
      </c>
      <c r="AA20" s="147">
        <v>4.6399999999999997</v>
      </c>
      <c r="AB20" s="195">
        <v>5.7943090434302364</v>
      </c>
      <c r="AC20" s="195">
        <v>4.8605245585562482</v>
      </c>
    </row>
    <row r="21" spans="1:29" ht="18.95" customHeight="1" x14ac:dyDescent="0.2">
      <c r="A21" s="92">
        <v>16</v>
      </c>
      <c r="B21" s="92" t="s">
        <v>53</v>
      </c>
      <c r="C21" s="144">
        <v>217.44900000000001</v>
      </c>
      <c r="D21" s="144">
        <v>201.15500000000003</v>
      </c>
      <c r="E21" s="145">
        <v>200.32499999999982</v>
      </c>
      <c r="F21" s="145">
        <v>128.2240000000001</v>
      </c>
      <c r="G21" s="145">
        <v>138.87799999999999</v>
      </c>
      <c r="H21" s="145">
        <v>147.58499999999998</v>
      </c>
      <c r="I21" s="145">
        <v>181.79900000000001</v>
      </c>
      <c r="J21" s="145">
        <v>187.45999999999998</v>
      </c>
      <c r="K21" s="145">
        <v>150.15199999999999</v>
      </c>
      <c r="L21" s="350">
        <v>9280.0432791000003</v>
      </c>
      <c r="M21" s="350">
        <v>9607.2583833999997</v>
      </c>
      <c r="N21" s="351">
        <v>11801.650284486504</v>
      </c>
      <c r="O21" s="351">
        <v>10418.949195904306</v>
      </c>
      <c r="P21" s="351">
        <v>19959.545825688754</v>
      </c>
      <c r="Q21" s="351">
        <v>31253.615261815721</v>
      </c>
      <c r="R21" s="351">
        <v>47917.488083455595</v>
      </c>
      <c r="S21" s="351">
        <v>58324.929570771143</v>
      </c>
      <c r="T21" s="351">
        <v>53160.916700000002</v>
      </c>
      <c r="U21" s="146">
        <v>9.0299999999999994</v>
      </c>
      <c r="V21" s="146">
        <v>7.69</v>
      </c>
      <c r="W21" s="145">
        <v>5.4</v>
      </c>
      <c r="X21" s="144">
        <v>4.3206822030478724</v>
      </c>
      <c r="Y21" s="144">
        <v>4.3801479425103595</v>
      </c>
      <c r="Z21" s="145">
        <v>4.33</v>
      </c>
      <c r="AA21" s="147">
        <v>5.05</v>
      </c>
      <c r="AB21" s="195">
        <v>4.9834885057562932</v>
      </c>
      <c r="AC21" s="195">
        <v>3.8026387150063443</v>
      </c>
    </row>
    <row r="22" spans="1:29" ht="18.95" customHeight="1" x14ac:dyDescent="0.2">
      <c r="A22" s="92">
        <v>17</v>
      </c>
      <c r="B22" s="92" t="s">
        <v>65</v>
      </c>
      <c r="C22" s="144">
        <v>101.46900000000001</v>
      </c>
      <c r="D22" s="144">
        <v>86.8</v>
      </c>
      <c r="E22" s="145">
        <v>63.919000000000004</v>
      </c>
      <c r="F22" s="145">
        <v>72.989000000000004</v>
      </c>
      <c r="G22" s="145">
        <v>80.567999999999998</v>
      </c>
      <c r="H22" s="145">
        <v>77.51700000000001</v>
      </c>
      <c r="I22" s="145">
        <v>56.16</v>
      </c>
      <c r="J22" s="145">
        <v>65.691999999999993</v>
      </c>
      <c r="K22" s="145">
        <v>57.071000000000005</v>
      </c>
      <c r="L22" s="350">
        <v>3628.2201848000004</v>
      </c>
      <c r="M22" s="350">
        <v>4328.4081015000002</v>
      </c>
      <c r="N22" s="351">
        <v>5001.6487130999994</v>
      </c>
      <c r="O22" s="351">
        <v>5142.8855353412182</v>
      </c>
      <c r="P22" s="351">
        <v>6752.9382235834091</v>
      </c>
      <c r="Q22" s="351">
        <v>9222.1133078673538</v>
      </c>
      <c r="R22" s="351">
        <v>10130.450585153891</v>
      </c>
      <c r="S22" s="351">
        <v>13355.991601949112</v>
      </c>
      <c r="T22" s="351">
        <v>12430.183311068633</v>
      </c>
      <c r="U22" s="146">
        <v>23.25</v>
      </c>
      <c r="V22" s="146">
        <v>17.899999999999999</v>
      </c>
      <c r="W22" s="145">
        <v>11.039484217280208</v>
      </c>
      <c r="X22" s="144">
        <v>10.198203308767795</v>
      </c>
      <c r="Y22" s="144">
        <v>9.5706409114963993</v>
      </c>
      <c r="Z22" s="145">
        <v>8.16</v>
      </c>
      <c r="AA22" s="147">
        <v>5.37</v>
      </c>
      <c r="AB22" s="195">
        <v>5.6755872939487153</v>
      </c>
      <c r="AC22" s="195">
        <v>4.3983661515933887</v>
      </c>
    </row>
    <row r="23" spans="1:29" ht="18.95" customHeight="1" x14ac:dyDescent="0.2">
      <c r="A23" s="97">
        <v>18</v>
      </c>
      <c r="B23" s="97" t="s">
        <v>81</v>
      </c>
      <c r="C23" s="144">
        <v>59.741999999999997</v>
      </c>
      <c r="D23" s="144">
        <v>39.582999999999998</v>
      </c>
      <c r="E23" s="145">
        <v>30.261000000000003</v>
      </c>
      <c r="F23" s="145">
        <v>22.622</v>
      </c>
      <c r="G23" s="145">
        <v>20.085999999999999</v>
      </c>
      <c r="H23" s="145">
        <v>22.172000000000001</v>
      </c>
      <c r="I23" s="145">
        <v>28.253</v>
      </c>
      <c r="J23" s="145">
        <v>13.792000000000002</v>
      </c>
      <c r="K23" s="145">
        <v>8.6909999999999989</v>
      </c>
      <c r="L23" s="350">
        <v>1209.0797094108887</v>
      </c>
      <c r="M23" s="350">
        <v>1028.5384005000001</v>
      </c>
      <c r="N23" s="351">
        <v>754.64861550000001</v>
      </c>
      <c r="O23" s="351">
        <v>1319.0229254363701</v>
      </c>
      <c r="P23" s="351">
        <v>1176.9546859200102</v>
      </c>
      <c r="Q23" s="351">
        <v>1499</v>
      </c>
      <c r="R23" s="351">
        <v>1982.4438348937933</v>
      </c>
      <c r="S23" s="351">
        <v>1068.7068933569515</v>
      </c>
      <c r="T23" s="351">
        <v>706.41305620627259</v>
      </c>
      <c r="U23" s="146">
        <v>40.65</v>
      </c>
      <c r="V23" s="146">
        <v>26.69</v>
      </c>
      <c r="W23" s="145">
        <v>18.732473706691103</v>
      </c>
      <c r="X23" s="144">
        <v>13.494070769010518</v>
      </c>
      <c r="Y23" s="144">
        <v>10.013560133208365</v>
      </c>
      <c r="Z23" s="145">
        <v>8.3000000000000007</v>
      </c>
      <c r="AA23" s="147">
        <v>9.07</v>
      </c>
      <c r="AB23" s="195">
        <v>4.3532330456849593</v>
      </c>
      <c r="AC23" s="195">
        <v>2.6620476724312203</v>
      </c>
    </row>
    <row r="24" spans="1:29" ht="18.95" customHeight="1" x14ac:dyDescent="0.2">
      <c r="A24" s="92">
        <v>19</v>
      </c>
      <c r="B24" s="92" t="s">
        <v>73</v>
      </c>
      <c r="C24" s="144">
        <v>466.99200000000002</v>
      </c>
      <c r="D24" s="144">
        <v>329.036</v>
      </c>
      <c r="E24" s="145">
        <v>243.679</v>
      </c>
      <c r="F24" s="145">
        <v>178.18299999999999</v>
      </c>
      <c r="G24" s="145">
        <v>118.143</v>
      </c>
      <c r="H24" s="145">
        <v>82.686999999999998</v>
      </c>
      <c r="I24" s="145">
        <v>78.067000000000007</v>
      </c>
      <c r="J24" s="145">
        <v>76.856999999999999</v>
      </c>
      <c r="K24" s="145">
        <v>64.265000000000001</v>
      </c>
      <c r="L24" s="350">
        <v>7241.8496713970007</v>
      </c>
      <c r="M24" s="350">
        <v>5778.673611207415</v>
      </c>
      <c r="N24" s="351">
        <v>5078.1673371718962</v>
      </c>
      <c r="O24" s="351">
        <v>7573.3497420388567</v>
      </c>
      <c r="P24" s="351">
        <v>4404.762923856234</v>
      </c>
      <c r="Q24" s="351">
        <v>3159.7685364946842</v>
      </c>
      <c r="R24" s="351">
        <v>3534.1654739401547</v>
      </c>
      <c r="S24" s="351">
        <v>3902.8093784277648</v>
      </c>
      <c r="T24" s="351">
        <v>4156.851422551631</v>
      </c>
      <c r="U24" s="146">
        <v>19.399999999999999</v>
      </c>
      <c r="V24" s="146">
        <v>13.42</v>
      </c>
      <c r="W24" s="145">
        <v>9.9500000000000011</v>
      </c>
      <c r="X24" s="144">
        <v>8.4744509213753201</v>
      </c>
      <c r="Y24" s="144">
        <v>5.5009284385284296</v>
      </c>
      <c r="Z24" s="145">
        <v>3.76</v>
      </c>
      <c r="AA24" s="147">
        <v>3.48</v>
      </c>
      <c r="AB24" s="195">
        <v>3.4137516578617508</v>
      </c>
      <c r="AC24" s="195">
        <v>2.9111814463541266</v>
      </c>
    </row>
    <row r="25" spans="1:29" ht="18.95" customHeight="1" x14ac:dyDescent="0.2">
      <c r="A25" s="92">
        <v>20</v>
      </c>
      <c r="B25" s="92" t="s">
        <v>54</v>
      </c>
      <c r="C25" s="144">
        <v>35.024999999999999</v>
      </c>
      <c r="D25" s="144">
        <v>28.16</v>
      </c>
      <c r="E25" s="145">
        <v>273.97800000000001</v>
      </c>
      <c r="F25" s="144">
        <v>8.7799999999999994</v>
      </c>
      <c r="G25" s="144">
        <v>5.4</v>
      </c>
      <c r="H25" s="144">
        <v>2.09</v>
      </c>
      <c r="I25" s="144">
        <v>0.57800000000000007</v>
      </c>
      <c r="J25" s="144">
        <v>0.18</v>
      </c>
      <c r="K25" s="144">
        <v>0.21</v>
      </c>
      <c r="L25" s="350">
        <v>697.71678965299998</v>
      </c>
      <c r="M25" s="350">
        <v>406.42</v>
      </c>
      <c r="N25" s="351">
        <v>5478.6835462999998</v>
      </c>
      <c r="O25" s="350">
        <v>87.42</v>
      </c>
      <c r="P25" s="350">
        <v>86.51</v>
      </c>
      <c r="Q25" s="350">
        <v>35.130000000000003</v>
      </c>
      <c r="R25" s="350">
        <v>10.413779429</v>
      </c>
      <c r="S25" s="350">
        <v>4.05</v>
      </c>
      <c r="T25" s="350">
        <v>3.93</v>
      </c>
      <c r="U25" s="146">
        <v>18.079999999999998</v>
      </c>
      <c r="V25" s="146">
        <v>11.81</v>
      </c>
      <c r="W25" s="145">
        <v>8.6871938622809175</v>
      </c>
      <c r="X25" s="144">
        <v>3.6</v>
      </c>
      <c r="Y25" s="144">
        <v>2.15</v>
      </c>
      <c r="Z25" s="145">
        <v>0.86</v>
      </c>
      <c r="AA25" s="147">
        <v>0.24</v>
      </c>
      <c r="AB25" s="195">
        <v>7.8E-2</v>
      </c>
      <c r="AC25" s="195">
        <v>9.5000000000000001E-2</v>
      </c>
    </row>
    <row r="26" spans="1:29" ht="18.95" customHeight="1" x14ac:dyDescent="0.2">
      <c r="A26" s="92">
        <v>21</v>
      </c>
      <c r="B26" s="92" t="s">
        <v>55</v>
      </c>
      <c r="C26" s="146">
        <v>356.40499999999997</v>
      </c>
      <c r="D26" s="144">
        <v>248.11499999999998</v>
      </c>
      <c r="E26" s="145">
        <v>452.73700000000002</v>
      </c>
      <c r="F26" s="145">
        <v>423.55100000000004</v>
      </c>
      <c r="G26" s="145">
        <v>345.81300000000005</v>
      </c>
      <c r="H26" s="145">
        <v>281.48899999999998</v>
      </c>
      <c r="I26" s="145">
        <v>256.99400000000003</v>
      </c>
      <c r="J26" s="145">
        <v>251.79199999999997</v>
      </c>
      <c r="K26" s="145">
        <v>235.59100000000001</v>
      </c>
      <c r="L26" s="593">
        <v>10326.414641947598</v>
      </c>
      <c r="M26" s="350">
        <v>12290.145935579279</v>
      </c>
      <c r="N26" s="351">
        <v>16916.860194409277</v>
      </c>
      <c r="O26" s="351">
        <v>20209.865098536426</v>
      </c>
      <c r="P26" s="351">
        <v>17369.958290530129</v>
      </c>
      <c r="Q26" s="351">
        <v>18255.645344965324</v>
      </c>
      <c r="R26" s="351">
        <v>21804.929789126367</v>
      </c>
      <c r="S26" s="351">
        <v>23006.485512265033</v>
      </c>
      <c r="T26" s="351">
        <v>23345.490421816659</v>
      </c>
      <c r="U26" s="146">
        <v>7.58</v>
      </c>
      <c r="V26" s="146">
        <v>8.83</v>
      </c>
      <c r="W26" s="145">
        <v>13.775901111293004</v>
      </c>
      <c r="X26" s="144">
        <v>14.524274135211057</v>
      </c>
      <c r="Y26" s="144">
        <v>10.960359884372235</v>
      </c>
      <c r="Z26" s="145">
        <v>8.0069999999999997</v>
      </c>
      <c r="AA26" s="147">
        <v>6.55</v>
      </c>
      <c r="AB26" s="195">
        <v>5.7177659220315373</v>
      </c>
      <c r="AC26" s="195">
        <v>4.7084934493780146</v>
      </c>
    </row>
    <row r="27" spans="1:29" ht="18.95" customHeight="1" x14ac:dyDescent="0.2">
      <c r="A27" s="92">
        <v>22</v>
      </c>
      <c r="B27" s="92" t="s">
        <v>56</v>
      </c>
      <c r="C27" s="144">
        <v>114.36600000000001</v>
      </c>
      <c r="D27" s="144">
        <v>93.353999999999999</v>
      </c>
      <c r="E27" s="145">
        <v>116.592</v>
      </c>
      <c r="F27" s="145">
        <v>172.75200000000001</v>
      </c>
      <c r="G27" s="145">
        <v>136.81399999999999</v>
      </c>
      <c r="H27" s="145">
        <v>122.69699999999999</v>
      </c>
      <c r="I27" s="145">
        <v>159.458</v>
      </c>
      <c r="J27" s="145">
        <v>169.17200000000003</v>
      </c>
      <c r="K27" s="145">
        <v>200.732</v>
      </c>
      <c r="L27" s="350">
        <v>4427.5787257000002</v>
      </c>
      <c r="M27" s="350">
        <v>3895.3979400000007</v>
      </c>
      <c r="N27" s="351">
        <v>4738.3945640000002</v>
      </c>
      <c r="O27" s="351">
        <v>4092.3201035260568</v>
      </c>
      <c r="P27" s="351">
        <v>3258.0578101306755</v>
      </c>
      <c r="Q27" s="351">
        <v>3404.7486493794045</v>
      </c>
      <c r="R27" s="351">
        <v>5418.6368136633064</v>
      </c>
      <c r="S27" s="351">
        <v>6391.988719372559</v>
      </c>
      <c r="T27" s="351">
        <v>7740.4252312077288</v>
      </c>
      <c r="U27" s="146">
        <v>45.12</v>
      </c>
      <c r="V27" s="146">
        <v>26.34</v>
      </c>
      <c r="W27" s="145">
        <v>29.847131752384925</v>
      </c>
      <c r="X27" s="144">
        <v>33.783018729558087</v>
      </c>
      <c r="Y27" s="144">
        <v>23.671204625101538</v>
      </c>
      <c r="Z27" s="145">
        <v>17.3</v>
      </c>
      <c r="AA27" s="147">
        <v>19.079999999999998</v>
      </c>
      <c r="AB27" s="195">
        <v>17.896193361656035</v>
      </c>
      <c r="AC27" s="195">
        <v>19.468489255242901</v>
      </c>
    </row>
    <row r="28" spans="1:29" ht="18.95" customHeight="1" x14ac:dyDescent="0.2">
      <c r="A28" s="92">
        <v>23</v>
      </c>
      <c r="B28" s="92" t="s">
        <v>57</v>
      </c>
      <c r="C28" s="144">
        <v>58.707000000000001</v>
      </c>
      <c r="D28" s="144">
        <v>52.789000000000001</v>
      </c>
      <c r="E28" s="145">
        <v>30.615000000000002</v>
      </c>
      <c r="F28" s="145">
        <v>35.424999999999997</v>
      </c>
      <c r="G28" s="145">
        <v>42.698999999999998</v>
      </c>
      <c r="H28" s="145">
        <v>42.915999999999997</v>
      </c>
      <c r="I28" s="145">
        <v>34.550999999999995</v>
      </c>
      <c r="J28" s="145">
        <v>22.768999999999998</v>
      </c>
      <c r="K28" s="145">
        <v>25.505999999999997</v>
      </c>
      <c r="L28" s="350">
        <v>906.34519999999998</v>
      </c>
      <c r="M28" s="350">
        <v>1280.0065</v>
      </c>
      <c r="N28" s="351">
        <v>1614.8498999999999</v>
      </c>
      <c r="O28" s="351">
        <v>1991.3347354999996</v>
      </c>
      <c r="P28" s="351">
        <v>3541.570082541386</v>
      </c>
      <c r="Q28" s="351">
        <v>3500.0516133768797</v>
      </c>
      <c r="R28" s="351">
        <v>4023.1456129196363</v>
      </c>
      <c r="S28" s="351">
        <v>1977.4853091800153</v>
      </c>
      <c r="T28" s="351">
        <v>1703.2401586120061</v>
      </c>
      <c r="U28" s="146">
        <v>35.04</v>
      </c>
      <c r="V28" s="146">
        <v>29.23</v>
      </c>
      <c r="W28" s="145">
        <v>15.028495972274722</v>
      </c>
      <c r="X28" s="144">
        <v>13.369614649399072</v>
      </c>
      <c r="Y28" s="144">
        <v>13.045988951896751</v>
      </c>
      <c r="Z28" s="145">
        <v>11.55</v>
      </c>
      <c r="AA28" s="147">
        <v>11.48</v>
      </c>
      <c r="AB28" s="195">
        <v>5.0823830883362335</v>
      </c>
      <c r="AC28" s="195">
        <v>4.997149356107137</v>
      </c>
    </row>
    <row r="29" spans="1:29" ht="18.95" customHeight="1" x14ac:dyDescent="0.2">
      <c r="A29" s="513">
        <v>24</v>
      </c>
      <c r="B29" s="513" t="s">
        <v>58</v>
      </c>
      <c r="C29" s="150">
        <v>134.99799999999999</v>
      </c>
      <c r="D29" s="150">
        <v>82.015000000000001</v>
      </c>
      <c r="E29" s="151">
        <v>41.676000000000002</v>
      </c>
      <c r="F29" s="151">
        <v>55.227000000000004</v>
      </c>
      <c r="G29" s="151">
        <v>50.430999999999997</v>
      </c>
      <c r="H29" s="151">
        <v>51.68</v>
      </c>
      <c r="I29" s="151">
        <v>131.05799999999999</v>
      </c>
      <c r="J29" s="151">
        <v>84.46</v>
      </c>
      <c r="K29" s="151">
        <v>91.897999999999996</v>
      </c>
      <c r="L29" s="605">
        <v>4368.0796399999999</v>
      </c>
      <c r="M29" s="605">
        <v>2250.2752858999997</v>
      </c>
      <c r="N29" s="606">
        <v>1517.3500325</v>
      </c>
      <c r="O29" s="606">
        <v>3406.9030084999999</v>
      </c>
      <c r="P29" s="606">
        <v>6598.5881183872489</v>
      </c>
      <c r="Q29" s="606">
        <v>7325.43</v>
      </c>
      <c r="R29" s="606">
        <v>15402.251648288477</v>
      </c>
      <c r="S29" s="606">
        <v>17352.345446382828</v>
      </c>
      <c r="T29" s="606">
        <v>15188.367436254</v>
      </c>
      <c r="U29" s="149">
        <v>8.49</v>
      </c>
      <c r="V29" s="149">
        <v>9.74</v>
      </c>
      <c r="W29" s="151">
        <v>4.7874723441796991</v>
      </c>
      <c r="X29" s="150">
        <v>3.9247554445348563</v>
      </c>
      <c r="Y29" s="150">
        <v>4.7973463390875608</v>
      </c>
      <c r="Z29" s="151">
        <v>4.26</v>
      </c>
      <c r="AA29" s="152">
        <v>8.9600000000000009</v>
      </c>
      <c r="AB29" s="196">
        <v>4.8170054092928964</v>
      </c>
      <c r="AC29" s="196">
        <v>4.5499949622191194</v>
      </c>
    </row>
    <row r="30" spans="1:29" ht="18.95" customHeight="1" x14ac:dyDescent="0.2">
      <c r="A30" s="355" t="s">
        <v>698</v>
      </c>
      <c r="B30" s="602"/>
      <c r="C30" s="603"/>
      <c r="D30" s="603"/>
      <c r="E30" s="197"/>
      <c r="F30" s="197"/>
      <c r="G30" s="197"/>
      <c r="H30" s="197"/>
      <c r="I30" s="197"/>
      <c r="J30" s="197"/>
      <c r="K30" s="197"/>
      <c r="L30" s="603"/>
      <c r="M30" s="603"/>
      <c r="N30" s="197"/>
      <c r="O30" s="197"/>
      <c r="P30" s="197"/>
      <c r="Q30" s="197"/>
      <c r="R30" s="197"/>
      <c r="S30" s="197"/>
      <c r="T30" s="197"/>
      <c r="U30" s="604"/>
      <c r="V30" s="604"/>
      <c r="W30" s="197"/>
      <c r="X30" s="603"/>
      <c r="Y30" s="603"/>
      <c r="Z30" s="197"/>
    </row>
    <row r="31" spans="1:29" s="154" customFormat="1" ht="12" customHeight="1" x14ac:dyDescent="0.2">
      <c r="A31" s="601" t="s">
        <v>736</v>
      </c>
      <c r="C31" s="352"/>
      <c r="D31" s="352"/>
      <c r="E31" s="352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153"/>
      <c r="AB31" s="197"/>
      <c r="AC31" s="197"/>
    </row>
    <row r="32" spans="1:29" s="154" customFormat="1" ht="12" customHeight="1" x14ac:dyDescent="0.2">
      <c r="A32" s="601" t="s">
        <v>737</v>
      </c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AB32" s="197"/>
      <c r="AC32" s="197"/>
    </row>
    <row r="33" spans="1:29" s="154" customFormat="1" ht="12" customHeight="1" x14ac:dyDescent="0.2">
      <c r="A33" s="601"/>
      <c r="C33" s="353"/>
      <c r="D33" s="353"/>
      <c r="E33" s="353"/>
      <c r="F33" s="353"/>
      <c r="G33" s="353"/>
      <c r="H33" s="353"/>
      <c r="I33" s="353"/>
      <c r="J33" s="353"/>
      <c r="K33" s="3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AB33" s="197"/>
      <c r="AC33" s="197"/>
    </row>
    <row r="34" spans="1:29" s="154" customFormat="1" ht="12" customHeight="1" x14ac:dyDescent="0.2">
      <c r="C34" s="826"/>
      <c r="D34" s="826"/>
      <c r="E34" s="826"/>
      <c r="F34" s="826"/>
      <c r="G34" s="826"/>
      <c r="H34" s="826"/>
      <c r="I34" s="826"/>
      <c r="J34" s="826"/>
      <c r="K34" s="827"/>
      <c r="L34" s="826"/>
      <c r="M34" s="826"/>
      <c r="N34" s="826"/>
      <c r="O34" s="155"/>
      <c r="P34" s="155"/>
      <c r="Q34" s="155"/>
      <c r="R34" s="155"/>
      <c r="S34" s="193"/>
      <c r="T34" s="802"/>
      <c r="AB34" s="197"/>
      <c r="AC34" s="197"/>
    </row>
    <row r="37" spans="1:29" ht="18.75" customHeight="1" x14ac:dyDescent="0.25">
      <c r="C37" s="156"/>
      <c r="D37" s="156"/>
      <c r="E37" s="156"/>
      <c r="F37" s="156"/>
      <c r="G37" s="156"/>
      <c r="H37" s="156"/>
      <c r="I37" s="156"/>
      <c r="J37" s="156"/>
      <c r="K37" s="156"/>
    </row>
    <row r="38" spans="1:29" ht="18.75" customHeight="1" x14ac:dyDescent="0.2">
      <c r="C38" s="157"/>
      <c r="D38" s="157"/>
      <c r="E38" s="157"/>
      <c r="F38" s="157"/>
      <c r="G38" s="157"/>
      <c r="H38" s="157"/>
      <c r="I38" s="157"/>
      <c r="J38" s="157"/>
      <c r="K38" s="157"/>
    </row>
    <row r="39" spans="1:29" ht="18.75" customHeight="1" x14ac:dyDescent="0.2">
      <c r="C39" s="157"/>
      <c r="D39" s="157"/>
      <c r="E39" s="157"/>
      <c r="F39" s="157"/>
      <c r="G39" s="157"/>
      <c r="H39" s="157"/>
      <c r="I39" s="157"/>
      <c r="J39" s="157"/>
      <c r="K39" s="157"/>
    </row>
    <row r="40" spans="1:29" ht="18.75" customHeight="1" x14ac:dyDescent="0.2">
      <c r="C40" s="157"/>
      <c r="D40" s="157"/>
      <c r="E40" s="157"/>
      <c r="F40" s="157"/>
      <c r="G40" s="157"/>
      <c r="H40" s="157"/>
      <c r="I40" s="157"/>
      <c r="J40" s="157"/>
      <c r="K40" s="157"/>
    </row>
    <row r="41" spans="1:29" ht="18.75" customHeight="1" x14ac:dyDescent="0.2">
      <c r="C41" s="157"/>
      <c r="D41" s="157"/>
      <c r="E41" s="157"/>
      <c r="F41" s="157"/>
      <c r="G41" s="157"/>
      <c r="H41" s="157"/>
      <c r="I41" s="157"/>
      <c r="J41" s="157"/>
      <c r="K41" s="157"/>
    </row>
    <row r="42" spans="1:29" ht="18.75" customHeight="1" x14ac:dyDescent="0.2">
      <c r="C42" s="157"/>
      <c r="D42" s="157"/>
      <c r="E42" s="157"/>
      <c r="F42" s="157"/>
      <c r="G42" s="157"/>
      <c r="H42" s="157"/>
      <c r="I42" s="157"/>
      <c r="J42" s="157"/>
      <c r="K42" s="157"/>
    </row>
    <row r="43" spans="1:29" ht="18.75" customHeight="1" x14ac:dyDescent="0.2">
      <c r="C43" s="157"/>
      <c r="D43" s="157"/>
      <c r="E43" s="157"/>
      <c r="F43" s="157"/>
      <c r="G43" s="157"/>
      <c r="H43" s="157"/>
      <c r="I43" s="157"/>
      <c r="J43" s="157"/>
      <c r="K43" s="157"/>
    </row>
    <row r="44" spans="1:29" ht="18.75" customHeight="1" x14ac:dyDescent="0.2">
      <c r="C44" s="157"/>
      <c r="D44" s="157"/>
      <c r="E44" s="157"/>
      <c r="F44" s="157"/>
      <c r="G44" s="157"/>
      <c r="H44" s="157"/>
      <c r="I44" s="157"/>
      <c r="J44" s="157"/>
      <c r="K44" s="157"/>
    </row>
    <row r="45" spans="1:29" ht="18.75" customHeight="1" x14ac:dyDescent="0.2">
      <c r="C45" s="157"/>
      <c r="D45" s="157"/>
      <c r="E45" s="157"/>
      <c r="F45" s="157"/>
      <c r="G45" s="157"/>
      <c r="H45" s="157"/>
      <c r="I45" s="157"/>
      <c r="J45" s="157"/>
      <c r="K45" s="157"/>
    </row>
    <row r="46" spans="1:29" ht="18.75" customHeight="1" x14ac:dyDescent="0.2">
      <c r="C46" s="157"/>
      <c r="D46" s="157"/>
      <c r="E46" s="157"/>
      <c r="F46" s="157"/>
      <c r="G46" s="157"/>
      <c r="H46" s="157"/>
      <c r="I46" s="157"/>
      <c r="J46" s="157"/>
      <c r="K46" s="157"/>
    </row>
    <row r="47" spans="1:29" ht="18.75" customHeight="1" x14ac:dyDescent="0.2">
      <c r="C47" s="157"/>
      <c r="D47" s="157"/>
      <c r="E47" s="157"/>
      <c r="F47" s="157"/>
      <c r="G47" s="157"/>
      <c r="H47" s="157"/>
      <c r="I47" s="157"/>
      <c r="J47" s="157"/>
      <c r="K47" s="157"/>
    </row>
    <row r="48" spans="1:29" ht="18.75" customHeight="1" x14ac:dyDescent="0.2">
      <c r="C48" s="157"/>
      <c r="D48" s="157"/>
      <c r="E48" s="157"/>
      <c r="F48" s="157"/>
      <c r="G48" s="157"/>
      <c r="H48" s="157"/>
      <c r="I48" s="157"/>
      <c r="J48" s="157"/>
      <c r="K48" s="157"/>
    </row>
    <row r="49" spans="3:11" ht="18.75" customHeight="1" x14ac:dyDescent="0.2">
      <c r="C49" s="157"/>
      <c r="D49" s="157"/>
      <c r="E49" s="157"/>
      <c r="F49" s="157"/>
      <c r="G49" s="157"/>
      <c r="H49" s="157"/>
      <c r="I49" s="157"/>
      <c r="J49" s="157"/>
      <c r="K49" s="157"/>
    </row>
    <row r="50" spans="3:11" ht="18.75" customHeight="1" x14ac:dyDescent="0.2">
      <c r="C50" s="157"/>
      <c r="D50" s="157"/>
      <c r="E50" s="157"/>
      <c r="F50" s="157"/>
      <c r="G50" s="157"/>
      <c r="H50" s="157"/>
      <c r="I50" s="157"/>
      <c r="J50" s="157"/>
      <c r="K50" s="157"/>
    </row>
    <row r="51" spans="3:11" ht="18.75" customHeight="1" x14ac:dyDescent="0.2">
      <c r="C51" s="157"/>
      <c r="D51" s="157"/>
      <c r="E51" s="157"/>
      <c r="F51" s="157"/>
      <c r="G51" s="157"/>
      <c r="H51" s="157"/>
      <c r="I51" s="157"/>
      <c r="J51" s="157"/>
      <c r="K51" s="157"/>
    </row>
    <row r="52" spans="3:11" ht="18.75" customHeight="1" x14ac:dyDescent="0.2">
      <c r="C52" s="157"/>
      <c r="D52" s="157"/>
      <c r="E52" s="157"/>
      <c r="F52" s="157"/>
      <c r="G52" s="157"/>
      <c r="H52" s="157"/>
      <c r="I52" s="157"/>
      <c r="J52" s="157"/>
      <c r="K52" s="157"/>
    </row>
    <row r="53" spans="3:11" ht="18.75" customHeight="1" x14ac:dyDescent="0.2">
      <c r="C53" s="157"/>
      <c r="D53" s="157"/>
      <c r="E53" s="157"/>
      <c r="F53" s="157"/>
      <c r="G53" s="157"/>
      <c r="H53" s="157"/>
      <c r="I53" s="157"/>
      <c r="J53" s="157"/>
      <c r="K53" s="157"/>
    </row>
    <row r="54" spans="3:11" ht="18.75" customHeight="1" x14ac:dyDescent="0.2">
      <c r="C54" s="158"/>
      <c r="D54" s="158"/>
      <c r="E54" s="158"/>
      <c r="F54" s="158"/>
      <c r="G54" s="158"/>
      <c r="H54" s="158"/>
      <c r="I54" s="158"/>
      <c r="J54" s="158"/>
      <c r="K54" s="158"/>
    </row>
    <row r="55" spans="3:11" ht="18.75" customHeight="1" x14ac:dyDescent="0.2">
      <c r="C55" s="158"/>
      <c r="D55" s="158"/>
      <c r="E55" s="158"/>
      <c r="F55" s="158"/>
      <c r="G55" s="158"/>
      <c r="H55" s="158"/>
      <c r="I55" s="158"/>
      <c r="J55" s="158"/>
      <c r="K55" s="158"/>
    </row>
    <row r="56" spans="3:11" ht="18.75" customHeight="1" x14ac:dyDescent="0.2">
      <c r="C56" s="158"/>
      <c r="D56" s="158"/>
      <c r="E56" s="158"/>
      <c r="F56" s="158"/>
      <c r="G56" s="158"/>
      <c r="H56" s="158"/>
      <c r="I56" s="158"/>
      <c r="J56" s="158"/>
      <c r="K56" s="158"/>
    </row>
    <row r="57" spans="3:11" ht="18.75" customHeight="1" x14ac:dyDescent="0.2">
      <c r="C57" s="158"/>
      <c r="D57" s="158"/>
      <c r="E57" s="158"/>
      <c r="F57" s="158"/>
      <c r="G57" s="158"/>
      <c r="H57" s="158"/>
      <c r="I57" s="158"/>
      <c r="J57" s="158"/>
      <c r="K57" s="158"/>
    </row>
    <row r="58" spans="3:11" ht="18.75" customHeight="1" x14ac:dyDescent="0.2">
      <c r="C58" s="158"/>
      <c r="D58" s="158"/>
      <c r="E58" s="158"/>
      <c r="F58" s="158"/>
      <c r="G58" s="158"/>
      <c r="H58" s="158"/>
      <c r="I58" s="158"/>
      <c r="J58" s="158"/>
      <c r="K58" s="158"/>
    </row>
    <row r="59" spans="3:11" ht="18.75" customHeight="1" x14ac:dyDescent="0.2">
      <c r="C59" s="158"/>
      <c r="D59" s="158"/>
      <c r="E59" s="158"/>
      <c r="F59" s="158"/>
      <c r="G59" s="158"/>
      <c r="H59" s="158"/>
      <c r="I59" s="158"/>
      <c r="J59" s="158"/>
      <c r="K59" s="158"/>
    </row>
    <row r="60" spans="3:11" ht="18.75" customHeight="1" x14ac:dyDescent="0.2">
      <c r="C60" s="158"/>
      <c r="D60" s="158"/>
      <c r="E60" s="158"/>
      <c r="F60" s="158"/>
      <c r="G60" s="158"/>
      <c r="H60" s="158"/>
      <c r="I60" s="158"/>
      <c r="J60" s="158"/>
      <c r="K60" s="158"/>
    </row>
  </sheetData>
  <mergeCells count="5">
    <mergeCell ref="A2:A3"/>
    <mergeCell ref="B2:B3"/>
    <mergeCell ref="C2:K2"/>
    <mergeCell ref="L2:T2"/>
    <mergeCell ref="U2:AC2"/>
  </mergeCells>
  <printOptions horizontalCentered="1" verticalCentered="1"/>
  <pageMargins left="0.17" right="0.18" top="0.21" bottom="0.22" header="0.196850393700787" footer="0.16"/>
  <pageSetup paperSize="9" scale="7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showGridLines="0" workbookViewId="0">
      <pane xSplit="2" ySplit="5" topLeftCell="C6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5" x14ac:dyDescent="0.2"/>
  <cols>
    <col min="1" max="1" width="5.140625" style="160" customWidth="1"/>
    <col min="2" max="2" width="29.7109375" style="160" customWidth="1"/>
    <col min="3" max="16384" width="9.140625" style="160"/>
  </cols>
  <sheetData>
    <row r="1" spans="1:42" x14ac:dyDescent="0.2">
      <c r="A1" s="1824" t="s">
        <v>907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</row>
    <row r="2" spans="1:42" x14ac:dyDescent="0.2">
      <c r="A2" s="1823" t="s">
        <v>556</v>
      </c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  <c r="AA2" s="595"/>
    </row>
    <row r="3" spans="1:42" x14ac:dyDescent="0.2">
      <c r="A3" s="1481" t="s">
        <v>542</v>
      </c>
      <c r="B3" s="1481"/>
      <c r="C3" s="1481"/>
      <c r="D3" s="1481"/>
      <c r="E3" s="1481"/>
      <c r="F3" s="1481"/>
      <c r="G3" s="1481"/>
      <c r="H3" s="1481"/>
      <c r="I3" s="1481"/>
      <c r="J3" s="1481"/>
      <c r="K3" s="1481"/>
      <c r="L3" s="1481"/>
      <c r="M3" s="1481"/>
      <c r="N3" s="1481"/>
      <c r="O3" s="1481"/>
      <c r="P3" s="1481"/>
      <c r="Q3" s="1481"/>
      <c r="R3" s="1481"/>
      <c r="S3" s="1481"/>
      <c r="T3" s="1481"/>
      <c r="U3" s="1481"/>
      <c r="V3" s="1481"/>
      <c r="W3" s="1481"/>
      <c r="X3" s="1481"/>
      <c r="Y3" s="1481"/>
      <c r="Z3" s="1481"/>
      <c r="AA3" s="1481"/>
      <c r="AB3" s="1481"/>
      <c r="AC3" s="1481"/>
      <c r="AD3" s="1481"/>
      <c r="AE3" s="1481"/>
      <c r="AF3" s="1481"/>
      <c r="AG3" s="1481"/>
      <c r="AH3" s="1481"/>
      <c r="AI3" s="1481"/>
      <c r="AJ3" s="1481"/>
      <c r="AK3" s="1481"/>
      <c r="AL3" s="1481"/>
      <c r="AM3" s="1481"/>
      <c r="AN3" s="1481"/>
      <c r="AO3" s="1481"/>
      <c r="AP3" s="1481"/>
    </row>
    <row r="4" spans="1:42" ht="21.75" customHeight="1" x14ac:dyDescent="0.2">
      <c r="A4" s="1474" t="s">
        <v>676</v>
      </c>
      <c r="B4" s="1474" t="s">
        <v>543</v>
      </c>
      <c r="C4" s="1483">
        <v>2015</v>
      </c>
      <c r="D4" s="1483"/>
      <c r="E4" s="1483"/>
      <c r="F4" s="1483"/>
      <c r="G4" s="1483"/>
      <c r="H4" s="1484">
        <v>2016</v>
      </c>
      <c r="I4" s="1484"/>
      <c r="J4" s="1484"/>
      <c r="K4" s="1484"/>
      <c r="L4" s="1484"/>
      <c r="M4" s="1480">
        <v>2017</v>
      </c>
      <c r="N4" s="1480"/>
      <c r="O4" s="1480"/>
      <c r="P4" s="1480"/>
      <c r="Q4" s="1480"/>
      <c r="R4" s="1480">
        <v>2018</v>
      </c>
      <c r="S4" s="1480"/>
      <c r="T4" s="1480"/>
      <c r="U4" s="1480"/>
      <c r="V4" s="1480"/>
      <c r="W4" s="1480">
        <v>2019</v>
      </c>
      <c r="X4" s="1480"/>
      <c r="Y4" s="1480"/>
      <c r="Z4" s="1480"/>
      <c r="AA4" s="1480"/>
      <c r="AB4" s="1480">
        <v>2020</v>
      </c>
      <c r="AC4" s="1480"/>
      <c r="AD4" s="1480"/>
      <c r="AE4" s="1480"/>
      <c r="AF4" s="1480"/>
      <c r="AG4" s="1480">
        <v>2021</v>
      </c>
      <c r="AH4" s="1480"/>
      <c r="AI4" s="1480"/>
      <c r="AJ4" s="1480"/>
      <c r="AK4" s="1480"/>
      <c r="AL4" s="1480">
        <v>2022</v>
      </c>
      <c r="AM4" s="1480"/>
      <c r="AN4" s="1480"/>
      <c r="AO4" s="1480"/>
      <c r="AP4" s="1480"/>
    </row>
    <row r="5" spans="1:42" s="163" customFormat="1" ht="21.75" customHeight="1" x14ac:dyDescent="0.2">
      <c r="A5" s="1474"/>
      <c r="B5" s="1474"/>
      <c r="C5" s="162" t="s">
        <v>544</v>
      </c>
      <c r="D5" s="162" t="s">
        <v>545</v>
      </c>
      <c r="E5" s="162" t="s">
        <v>546</v>
      </c>
      <c r="F5" s="162" t="s">
        <v>547</v>
      </c>
      <c r="G5" s="162" t="s">
        <v>548</v>
      </c>
      <c r="H5" s="161" t="s">
        <v>544</v>
      </c>
      <c r="I5" s="161" t="s">
        <v>545</v>
      </c>
      <c r="J5" s="161" t="s">
        <v>546</v>
      </c>
      <c r="K5" s="161" t="s">
        <v>547</v>
      </c>
      <c r="L5" s="161" t="s">
        <v>548</v>
      </c>
      <c r="M5" s="161" t="s">
        <v>544</v>
      </c>
      <c r="N5" s="161" t="s">
        <v>545</v>
      </c>
      <c r="O5" s="161" t="s">
        <v>546</v>
      </c>
      <c r="P5" s="161" t="s">
        <v>547</v>
      </c>
      <c r="Q5" s="161" t="s">
        <v>548</v>
      </c>
      <c r="R5" s="161" t="s">
        <v>544</v>
      </c>
      <c r="S5" s="161" t="s">
        <v>545</v>
      </c>
      <c r="T5" s="161" t="s">
        <v>546</v>
      </c>
      <c r="U5" s="161" t="s">
        <v>547</v>
      </c>
      <c r="V5" s="161" t="s">
        <v>548</v>
      </c>
      <c r="W5" s="161" t="s">
        <v>544</v>
      </c>
      <c r="X5" s="161" t="s">
        <v>545</v>
      </c>
      <c r="Y5" s="161" t="s">
        <v>546</v>
      </c>
      <c r="Z5" s="161" t="s">
        <v>547</v>
      </c>
      <c r="AA5" s="161" t="s">
        <v>548</v>
      </c>
      <c r="AB5" s="161" t="s">
        <v>544</v>
      </c>
      <c r="AC5" s="161" t="s">
        <v>545</v>
      </c>
      <c r="AD5" s="161" t="s">
        <v>546</v>
      </c>
      <c r="AE5" s="161" t="s">
        <v>547</v>
      </c>
      <c r="AF5" s="161" t="s">
        <v>548</v>
      </c>
      <c r="AG5" s="161" t="s">
        <v>544</v>
      </c>
      <c r="AH5" s="161" t="s">
        <v>545</v>
      </c>
      <c r="AI5" s="161" t="s">
        <v>546</v>
      </c>
      <c r="AJ5" s="161" t="s">
        <v>547</v>
      </c>
      <c r="AK5" s="161" t="s">
        <v>548</v>
      </c>
      <c r="AL5" s="825" t="s">
        <v>544</v>
      </c>
      <c r="AM5" s="825" t="s">
        <v>545</v>
      </c>
      <c r="AN5" s="825" t="s">
        <v>546</v>
      </c>
      <c r="AO5" s="825" t="s">
        <v>547</v>
      </c>
      <c r="AP5" s="825" t="s">
        <v>548</v>
      </c>
    </row>
    <row r="6" spans="1:42" s="163" customFormat="1" ht="21.75" customHeight="1" x14ac:dyDescent="0.2">
      <c r="A6" s="98"/>
      <c r="B6" s="98" t="s">
        <v>703</v>
      </c>
      <c r="C6" s="596"/>
      <c r="D6" s="596"/>
      <c r="E6" s="596"/>
      <c r="F6" s="596"/>
      <c r="G6" s="596"/>
      <c r="H6" s="594"/>
      <c r="I6" s="594"/>
      <c r="J6" s="594"/>
      <c r="K6" s="594"/>
      <c r="L6" s="594"/>
      <c r="M6" s="594"/>
      <c r="N6" s="594"/>
      <c r="O6" s="594"/>
      <c r="P6" s="594"/>
      <c r="Q6" s="594"/>
      <c r="R6" s="594"/>
      <c r="S6" s="594"/>
      <c r="T6" s="594"/>
      <c r="U6" s="594"/>
      <c r="V6" s="594"/>
      <c r="W6" s="594"/>
      <c r="X6" s="594"/>
      <c r="Y6" s="594"/>
      <c r="Z6" s="594"/>
      <c r="AA6" s="594"/>
      <c r="AB6" s="594"/>
      <c r="AC6" s="594"/>
      <c r="AD6" s="594"/>
      <c r="AE6" s="594"/>
      <c r="AF6" s="594"/>
      <c r="AG6" s="594"/>
      <c r="AH6" s="594"/>
      <c r="AI6" s="594"/>
      <c r="AJ6" s="594"/>
      <c r="AK6" s="594"/>
      <c r="AL6" s="594"/>
      <c r="AM6" s="594"/>
      <c r="AN6" s="594"/>
      <c r="AO6" s="594"/>
      <c r="AP6" s="594"/>
    </row>
    <row r="7" spans="1:42" ht="20.100000000000001" customHeight="1" x14ac:dyDescent="0.2">
      <c r="A7" s="356">
        <v>1</v>
      </c>
      <c r="B7" s="92" t="s">
        <v>0</v>
      </c>
      <c r="C7" s="165">
        <v>66</v>
      </c>
      <c r="D7" s="165">
        <v>51</v>
      </c>
      <c r="E7" s="165">
        <v>49</v>
      </c>
      <c r="F7" s="165">
        <v>47</v>
      </c>
      <c r="G7" s="165">
        <v>44</v>
      </c>
      <c r="H7" s="164">
        <v>63</v>
      </c>
      <c r="I7" s="164">
        <v>60</v>
      </c>
      <c r="J7" s="164">
        <v>48</v>
      </c>
      <c r="K7" s="164">
        <v>47</v>
      </c>
      <c r="L7" s="164">
        <v>44</v>
      </c>
      <c r="M7" s="164">
        <v>64</v>
      </c>
      <c r="N7" s="164">
        <v>56.000000000000007</v>
      </c>
      <c r="O7" s="164">
        <v>56.000000000000007</v>
      </c>
      <c r="P7" s="164">
        <v>45</v>
      </c>
      <c r="Q7" s="164">
        <v>44</v>
      </c>
      <c r="R7" s="164">
        <v>66</v>
      </c>
      <c r="S7" s="164">
        <v>57.999999999999993</v>
      </c>
      <c r="T7" s="164">
        <v>53</v>
      </c>
      <c r="U7" s="164">
        <v>53</v>
      </c>
      <c r="V7" s="164">
        <v>43</v>
      </c>
      <c r="W7" s="166">
        <v>66</v>
      </c>
      <c r="X7" s="166">
        <v>60</v>
      </c>
      <c r="Y7" s="166">
        <v>54</v>
      </c>
      <c r="Z7" s="166">
        <v>50</v>
      </c>
      <c r="AA7" s="166">
        <v>51</v>
      </c>
      <c r="AB7" s="164">
        <v>61</v>
      </c>
      <c r="AC7" s="164">
        <v>56</v>
      </c>
      <c r="AD7" s="164">
        <v>52</v>
      </c>
      <c r="AE7" s="164">
        <v>48</v>
      </c>
      <c r="AF7" s="164">
        <v>44</v>
      </c>
      <c r="AG7" s="164">
        <v>67</v>
      </c>
      <c r="AH7" s="164">
        <v>57.999999999999993</v>
      </c>
      <c r="AI7" s="164">
        <v>55.000000000000007</v>
      </c>
      <c r="AJ7" s="164">
        <v>52</v>
      </c>
      <c r="AK7" s="164">
        <v>48</v>
      </c>
      <c r="AL7" s="164">
        <v>63.4</v>
      </c>
      <c r="AM7" s="164">
        <v>60.699999999999996</v>
      </c>
      <c r="AN7" s="164">
        <v>54.1</v>
      </c>
      <c r="AO7" s="164">
        <v>51.9</v>
      </c>
      <c r="AP7" s="164">
        <v>49.9</v>
      </c>
    </row>
    <row r="8" spans="1:42" ht="20.100000000000001" customHeight="1" x14ac:dyDescent="0.2">
      <c r="A8" s="356"/>
      <c r="B8" s="98" t="s">
        <v>174</v>
      </c>
      <c r="C8" s="165"/>
      <c r="D8" s="165"/>
      <c r="E8" s="165"/>
      <c r="F8" s="165"/>
      <c r="G8" s="165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6"/>
      <c r="X8" s="166"/>
      <c r="Y8" s="166"/>
      <c r="Z8" s="166"/>
      <c r="AA8" s="166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</row>
    <row r="9" spans="1:42" ht="20.100000000000001" customHeight="1" x14ac:dyDescent="0.2">
      <c r="A9" s="356">
        <v>2</v>
      </c>
      <c r="B9" s="92" t="s">
        <v>77</v>
      </c>
      <c r="C9" s="165">
        <v>50</v>
      </c>
      <c r="D9" s="165">
        <v>39</v>
      </c>
      <c r="E9" s="165">
        <v>38</v>
      </c>
      <c r="F9" s="165">
        <v>38</v>
      </c>
      <c r="G9" s="165">
        <v>19</v>
      </c>
      <c r="H9" s="164">
        <v>54</v>
      </c>
      <c r="I9" s="164">
        <v>42</v>
      </c>
      <c r="J9" s="164">
        <v>34</v>
      </c>
      <c r="K9" s="164">
        <v>31</v>
      </c>
      <c r="L9" s="164">
        <v>28.000000000000004</v>
      </c>
      <c r="M9" s="164">
        <v>56.000000000000007</v>
      </c>
      <c r="N9" s="164">
        <v>49</v>
      </c>
      <c r="O9" s="164">
        <v>37</v>
      </c>
      <c r="P9" s="164">
        <v>32</v>
      </c>
      <c r="Q9" s="164">
        <v>27</v>
      </c>
      <c r="R9" s="164">
        <v>60</v>
      </c>
      <c r="S9" s="164">
        <v>51</v>
      </c>
      <c r="T9" s="164">
        <v>44</v>
      </c>
      <c r="U9" s="164">
        <v>35</v>
      </c>
      <c r="V9" s="164">
        <v>28.999999999999996</v>
      </c>
      <c r="W9" s="166">
        <v>64</v>
      </c>
      <c r="X9" s="166">
        <v>54</v>
      </c>
      <c r="Y9" s="166">
        <v>45</v>
      </c>
      <c r="Z9" s="166">
        <v>41</v>
      </c>
      <c r="AA9" s="166">
        <v>32</v>
      </c>
      <c r="AB9" s="164">
        <v>69</v>
      </c>
      <c r="AC9" s="164">
        <v>53</v>
      </c>
      <c r="AD9" s="164">
        <v>44</v>
      </c>
      <c r="AE9" s="164">
        <v>39</v>
      </c>
      <c r="AF9" s="164">
        <v>36</v>
      </c>
      <c r="AG9" s="164">
        <v>72</v>
      </c>
      <c r="AH9" s="164">
        <v>62</v>
      </c>
      <c r="AI9" s="164">
        <v>48</v>
      </c>
      <c r="AJ9" s="164">
        <v>42</v>
      </c>
      <c r="AK9" s="164">
        <v>38</v>
      </c>
      <c r="AL9" s="164">
        <v>74</v>
      </c>
      <c r="AM9" s="164">
        <v>63</v>
      </c>
      <c r="AN9" s="164">
        <v>56.999999999999993</v>
      </c>
      <c r="AO9" s="164">
        <v>46</v>
      </c>
      <c r="AP9" s="164">
        <v>40</v>
      </c>
    </row>
    <row r="10" spans="1:42" ht="20.100000000000001" customHeight="1" x14ac:dyDescent="0.2">
      <c r="A10" s="356">
        <v>3</v>
      </c>
      <c r="B10" s="92" t="s">
        <v>72</v>
      </c>
      <c r="C10" s="165">
        <v>73</v>
      </c>
      <c r="D10" s="165">
        <v>65</v>
      </c>
      <c r="E10" s="165">
        <v>43</v>
      </c>
      <c r="F10" s="165">
        <v>40</v>
      </c>
      <c r="G10" s="165">
        <v>20</v>
      </c>
      <c r="H10" s="164">
        <v>62.07335433901936</v>
      </c>
      <c r="I10" s="164">
        <v>66.778591619684207</v>
      </c>
      <c r="J10" s="164">
        <v>60.54076759128175</v>
      </c>
      <c r="K10" s="164">
        <v>39.826639995896805</v>
      </c>
      <c r="L10" s="164">
        <v>27.313010834442121</v>
      </c>
      <c r="M10" s="164">
        <v>65</v>
      </c>
      <c r="N10" s="164">
        <v>55.000000000000007</v>
      </c>
      <c r="O10" s="164">
        <v>63</v>
      </c>
      <c r="P10" s="164">
        <v>57.999999999999993</v>
      </c>
      <c r="Q10" s="164">
        <v>31</v>
      </c>
      <c r="R10" s="164">
        <v>80</v>
      </c>
      <c r="S10" s="164">
        <v>59</v>
      </c>
      <c r="T10" s="164">
        <v>51</v>
      </c>
      <c r="U10" s="164">
        <v>61</v>
      </c>
      <c r="V10" s="164">
        <v>48</v>
      </c>
      <c r="W10" s="166">
        <v>83</v>
      </c>
      <c r="X10" s="166">
        <v>74</v>
      </c>
      <c r="Y10" s="166">
        <v>55.000000000000007</v>
      </c>
      <c r="Z10" s="166">
        <v>49</v>
      </c>
      <c r="AA10" s="166">
        <v>50</v>
      </c>
      <c r="AB10" s="164">
        <v>84</v>
      </c>
      <c r="AC10" s="164">
        <v>76</v>
      </c>
      <c r="AD10" s="164">
        <v>68</v>
      </c>
      <c r="AE10" s="164">
        <v>52</v>
      </c>
      <c r="AF10" s="164">
        <v>37</v>
      </c>
      <c r="AG10" s="164">
        <v>87</v>
      </c>
      <c r="AH10" s="164">
        <v>79</v>
      </c>
      <c r="AI10" s="164">
        <v>72</v>
      </c>
      <c r="AJ10" s="164">
        <v>65</v>
      </c>
      <c r="AK10" s="164">
        <v>39</v>
      </c>
      <c r="AL10" s="164">
        <v>81.373004803967149</v>
      </c>
      <c r="AM10" s="164">
        <v>82.139231714484168</v>
      </c>
      <c r="AN10" s="164">
        <v>73.260211088743816</v>
      </c>
      <c r="AO10" s="164">
        <v>67.626848361844011</v>
      </c>
      <c r="AP10" s="164">
        <v>51.991178483611755</v>
      </c>
    </row>
    <row r="11" spans="1:42" ht="20.100000000000001" customHeight="1" x14ac:dyDescent="0.2">
      <c r="A11" s="356">
        <v>4</v>
      </c>
      <c r="B11" s="92" t="s">
        <v>675</v>
      </c>
      <c r="C11" s="165">
        <v>70.069999999999993</v>
      </c>
      <c r="D11" s="165">
        <v>65.319999999999993</v>
      </c>
      <c r="E11" s="165">
        <v>70.180000000000007</v>
      </c>
      <c r="F11" s="165">
        <v>71.290000000000006</v>
      </c>
      <c r="G11" s="165">
        <v>54.47</v>
      </c>
      <c r="H11" s="164">
        <v>61.894686821144099</v>
      </c>
      <c r="I11" s="164">
        <v>58.927823410494106</v>
      </c>
      <c r="J11" s="164">
        <v>49.117248019606983</v>
      </c>
      <c r="K11" s="164">
        <v>53.908604158884323</v>
      </c>
      <c r="L11" s="164">
        <v>58.112172055205093</v>
      </c>
      <c r="M11" s="164">
        <v>62.406353286816007</v>
      </c>
      <c r="N11" s="164">
        <v>56.299136669427206</v>
      </c>
      <c r="O11" s="164">
        <v>54.455970872898249</v>
      </c>
      <c r="P11" s="164">
        <v>45.926899815934789</v>
      </c>
      <c r="Q11" s="164">
        <v>51.618908651789987</v>
      </c>
      <c r="R11" s="164">
        <v>68.138915979304755</v>
      </c>
      <c r="S11" s="164">
        <v>55.995327360694645</v>
      </c>
      <c r="T11" s="164">
        <v>51.870958944581439</v>
      </c>
      <c r="U11" s="164">
        <v>51.934278492141992</v>
      </c>
      <c r="V11" s="164">
        <v>43.434666098777264</v>
      </c>
      <c r="W11" s="166">
        <v>74.532393834970605</v>
      </c>
      <c r="X11" s="166">
        <v>61.363937466878646</v>
      </c>
      <c r="Y11" s="166">
        <v>50.739451535075609</v>
      </c>
      <c r="Z11" s="166">
        <v>49.184263220169285</v>
      </c>
      <c r="AA11" s="166">
        <v>49.938508552901276</v>
      </c>
      <c r="AB11" s="164">
        <v>70.25</v>
      </c>
      <c r="AC11" s="164">
        <v>65.67</v>
      </c>
      <c r="AD11" s="164">
        <v>53.26</v>
      </c>
      <c r="AE11" s="164">
        <v>46.4</v>
      </c>
      <c r="AF11" s="164">
        <v>43.91</v>
      </c>
      <c r="AG11" s="164">
        <v>73.34423548650858</v>
      </c>
      <c r="AH11" s="164">
        <v>63.86307539506938</v>
      </c>
      <c r="AI11" s="164">
        <v>60.871173985250969</v>
      </c>
      <c r="AJ11" s="164">
        <v>51.414436549571683</v>
      </c>
      <c r="AK11" s="164">
        <v>41.096692360230264</v>
      </c>
      <c r="AL11" s="164">
        <v>66.12839700669555</v>
      </c>
      <c r="AM11" s="164">
        <v>62.381804242269354</v>
      </c>
      <c r="AN11" s="164">
        <v>54.422118630445269</v>
      </c>
      <c r="AO11" s="164">
        <v>51.949349557303258</v>
      </c>
      <c r="AP11" s="164">
        <v>37.061179366304415</v>
      </c>
    </row>
    <row r="12" spans="1:42" ht="20.100000000000001" customHeight="1" x14ac:dyDescent="0.2">
      <c r="A12" s="356">
        <v>5</v>
      </c>
      <c r="B12" s="92" t="s">
        <v>75</v>
      </c>
      <c r="C12" s="165">
        <v>56.5</v>
      </c>
      <c r="D12" s="165">
        <v>49.7</v>
      </c>
      <c r="E12" s="165">
        <v>44.6</v>
      </c>
      <c r="F12" s="165">
        <v>39</v>
      </c>
      <c r="G12" s="165">
        <v>18.100000000000001</v>
      </c>
      <c r="H12" s="164">
        <v>62.493240563827101</v>
      </c>
      <c r="I12" s="164">
        <v>47.828182536775337</v>
      </c>
      <c r="J12" s="164">
        <v>44.259957217072426</v>
      </c>
      <c r="K12" s="164">
        <v>41.512599326675655</v>
      </c>
      <c r="L12" s="164">
        <v>31.531169019298556</v>
      </c>
      <c r="M12" s="164">
        <v>70.866158680959145</v>
      </c>
      <c r="N12" s="164">
        <v>56.636662380340056</v>
      </c>
      <c r="O12" s="164">
        <v>43.898241600275348</v>
      </c>
      <c r="P12" s="164">
        <v>41.907255456592715</v>
      </c>
      <c r="Q12" s="164">
        <v>37.502626326294781</v>
      </c>
      <c r="R12" s="164">
        <v>74.558765109812157</v>
      </c>
      <c r="S12" s="164">
        <v>64.813673528082504</v>
      </c>
      <c r="T12" s="164">
        <v>51.460364970551318</v>
      </c>
      <c r="U12" s="164">
        <v>40.779805870296606</v>
      </c>
      <c r="V12" s="164">
        <v>38.675671468074228</v>
      </c>
      <c r="W12" s="166">
        <v>72.7</v>
      </c>
      <c r="X12" s="166">
        <v>67.300000000000011</v>
      </c>
      <c r="Y12" s="166">
        <v>59.699999999999996</v>
      </c>
      <c r="Z12" s="166">
        <v>48.4</v>
      </c>
      <c r="AA12" s="166">
        <v>38.1</v>
      </c>
      <c r="AB12" s="164">
        <v>69.099999999999994</v>
      </c>
      <c r="AC12" s="164">
        <v>64.400000000000006</v>
      </c>
      <c r="AD12" s="164">
        <v>60.8</v>
      </c>
      <c r="AE12" s="164">
        <v>56.6</v>
      </c>
      <c r="AF12" s="164">
        <v>37.799999999999997</v>
      </c>
      <c r="AG12" s="164">
        <v>64.348796583850927</v>
      </c>
      <c r="AH12" s="164">
        <v>62.758017674796243</v>
      </c>
      <c r="AI12" s="164">
        <v>60.595436839176408</v>
      </c>
      <c r="AJ12" s="164">
        <v>59.10385689056001</v>
      </c>
      <c r="AK12" s="164">
        <v>39.072056043589463</v>
      </c>
      <c r="AL12" s="164">
        <v>65.58201790824333</v>
      </c>
      <c r="AM12" s="164">
        <v>57.352869590614809</v>
      </c>
      <c r="AN12" s="164">
        <v>58.346377809780222</v>
      </c>
      <c r="AO12" s="164">
        <v>59.018952062430316</v>
      </c>
      <c r="AP12" s="164">
        <v>42.079594225516971</v>
      </c>
    </row>
    <row r="13" spans="1:42" ht="20.100000000000001" customHeight="1" x14ac:dyDescent="0.2">
      <c r="A13" s="356">
        <v>6</v>
      </c>
      <c r="B13" s="92" t="s">
        <v>47</v>
      </c>
      <c r="C13" s="165">
        <v>52.72</v>
      </c>
      <c r="D13" s="165">
        <v>39.76</v>
      </c>
      <c r="E13" s="165">
        <v>32.659999999999997</v>
      </c>
      <c r="F13" s="165">
        <v>19.61</v>
      </c>
      <c r="G13" s="165">
        <v>6.88</v>
      </c>
      <c r="H13" s="164">
        <v>53.950266053605148</v>
      </c>
      <c r="I13" s="164">
        <v>42.178674930058087</v>
      </c>
      <c r="J13" s="164">
        <v>33.401007979710023</v>
      </c>
      <c r="K13" s="164">
        <v>28.163367318511014</v>
      </c>
      <c r="L13" s="164">
        <v>14.863116493298142</v>
      </c>
      <c r="M13" s="164">
        <v>59.56</v>
      </c>
      <c r="N13" s="164">
        <v>44.699239413734666</v>
      </c>
      <c r="O13" s="164">
        <v>35.894906423178298</v>
      </c>
      <c r="P13" s="164">
        <v>29.800486920809256</v>
      </c>
      <c r="Q13" s="164">
        <v>24.343572276397889</v>
      </c>
      <c r="R13" s="164">
        <v>64.464654354739707</v>
      </c>
      <c r="S13" s="164">
        <v>50.05790221506772</v>
      </c>
      <c r="T13" s="164">
        <v>41.299416899943573</v>
      </c>
      <c r="U13" s="164">
        <v>34.115285096513659</v>
      </c>
      <c r="V13" s="164">
        <v>27.118783937678458</v>
      </c>
      <c r="W13" s="166">
        <v>63.378442351327969</v>
      </c>
      <c r="X13" s="166">
        <v>50.468697439730889</v>
      </c>
      <c r="Y13" s="166">
        <v>45.504225212907897</v>
      </c>
      <c r="Z13" s="166">
        <v>39.141476686715144</v>
      </c>
      <c r="AA13" s="166">
        <v>30.658280162014517</v>
      </c>
      <c r="AB13" s="164">
        <v>66.319999999999993</v>
      </c>
      <c r="AC13" s="164">
        <v>50.96</v>
      </c>
      <c r="AD13" s="164">
        <v>41.75</v>
      </c>
      <c r="AE13" s="164">
        <v>39.49</v>
      </c>
      <c r="AF13" s="164">
        <v>29.8</v>
      </c>
      <c r="AG13" s="164">
        <v>70.112986012036544</v>
      </c>
      <c r="AH13" s="164">
        <v>58.791929024014152</v>
      </c>
      <c r="AI13" s="164">
        <v>46.039309504014092</v>
      </c>
      <c r="AJ13" s="164">
        <v>40.224477602966985</v>
      </c>
      <c r="AK13" s="164">
        <v>35.110662868922411</v>
      </c>
      <c r="AL13" s="164">
        <v>74.59749380898279</v>
      </c>
      <c r="AM13" s="164">
        <v>62.355518223891174</v>
      </c>
      <c r="AN13" s="164">
        <v>54.046710142622345</v>
      </c>
      <c r="AO13" s="164">
        <v>44.627922080062774</v>
      </c>
      <c r="AP13" s="164">
        <v>40.63438438438439</v>
      </c>
    </row>
    <row r="14" spans="1:42" ht="20.100000000000001" customHeight="1" x14ac:dyDescent="0.2">
      <c r="A14" s="356">
        <v>7</v>
      </c>
      <c r="B14" s="92" t="s">
        <v>48</v>
      </c>
      <c r="C14" s="165">
        <v>52.1</v>
      </c>
      <c r="D14" s="165">
        <v>46.5</v>
      </c>
      <c r="E14" s="165">
        <v>38.9</v>
      </c>
      <c r="F14" s="165">
        <v>35.700000000000003</v>
      </c>
      <c r="G14" s="165">
        <v>33.299999999999997</v>
      </c>
      <c r="H14" s="164">
        <v>49.730000000000004</v>
      </c>
      <c r="I14" s="164">
        <v>42.46</v>
      </c>
      <c r="J14" s="164">
        <v>33.39</v>
      </c>
      <c r="K14" s="164">
        <v>27.68</v>
      </c>
      <c r="L14" s="164">
        <v>16.53</v>
      </c>
      <c r="M14" s="164">
        <v>58.189129766122505</v>
      </c>
      <c r="N14" s="164">
        <v>47.825934292302108</v>
      </c>
      <c r="O14" s="164">
        <v>45.89410878160065</v>
      </c>
      <c r="P14" s="164">
        <v>35.785681198208863</v>
      </c>
      <c r="Q14" s="164">
        <v>24.522418692769183</v>
      </c>
      <c r="R14" s="164">
        <v>57.443289461813741</v>
      </c>
      <c r="S14" s="164">
        <v>50.140389882760118</v>
      </c>
      <c r="T14" s="164">
        <v>42.987987459048156</v>
      </c>
      <c r="U14" s="164">
        <v>42.849456802897052</v>
      </c>
      <c r="V14" s="164">
        <v>33.417315361932417</v>
      </c>
      <c r="W14" s="166">
        <v>58.213513287725917</v>
      </c>
      <c r="X14" s="166">
        <v>50.029757401523177</v>
      </c>
      <c r="Y14" s="166">
        <v>45.533696203699428</v>
      </c>
      <c r="Z14" s="166">
        <v>40.404040404040401</v>
      </c>
      <c r="AA14" s="166">
        <v>38.831176368173644</v>
      </c>
      <c r="AB14" s="164">
        <v>51.74</v>
      </c>
      <c r="AC14" s="164">
        <v>48.41</v>
      </c>
      <c r="AD14" s="164">
        <v>42.11</v>
      </c>
      <c r="AE14" s="164">
        <v>40.619999999999997</v>
      </c>
      <c r="AF14" s="164">
        <v>34.25</v>
      </c>
      <c r="AG14" s="164">
        <v>38.956418019074384</v>
      </c>
      <c r="AH14" s="164">
        <v>44.29561232799194</v>
      </c>
      <c r="AI14" s="164">
        <v>42.858484805786482</v>
      </c>
      <c r="AJ14" s="164">
        <v>39.775468452605118</v>
      </c>
      <c r="AK14" s="164">
        <v>37.487836010464193</v>
      </c>
      <c r="AL14" s="164">
        <v>59.58657362455876</v>
      </c>
      <c r="AM14" s="164">
        <v>31.073518188756044</v>
      </c>
      <c r="AN14" s="164">
        <v>37.940209952965532</v>
      </c>
      <c r="AO14" s="164">
        <v>39.571128029509708</v>
      </c>
      <c r="AP14" s="164">
        <v>36.655107120822073</v>
      </c>
    </row>
    <row r="15" spans="1:42" ht="20.100000000000001" customHeight="1" x14ac:dyDescent="0.2">
      <c r="A15" s="356">
        <v>8</v>
      </c>
      <c r="B15" s="92" t="s">
        <v>49</v>
      </c>
      <c r="C15" s="165">
        <v>53.47</v>
      </c>
      <c r="D15" s="165">
        <v>44.97</v>
      </c>
      <c r="E15" s="165">
        <v>43.91</v>
      </c>
      <c r="F15" s="165">
        <v>43.71</v>
      </c>
      <c r="G15" s="165">
        <v>36.96</v>
      </c>
      <c r="H15" s="164">
        <v>59.250708492133299</v>
      </c>
      <c r="I15" s="164">
        <v>47.05781964639224</v>
      </c>
      <c r="J15" s="164">
        <v>40.700710287193168</v>
      </c>
      <c r="K15" s="164">
        <v>41.431834545770542</v>
      </c>
      <c r="L15" s="164">
        <v>31.043088956739506</v>
      </c>
      <c r="M15" s="164">
        <v>68.968012573353988</v>
      </c>
      <c r="N15" s="164">
        <v>53.805478714289215</v>
      </c>
      <c r="O15" s="164">
        <v>43.988279824881424</v>
      </c>
      <c r="P15" s="164">
        <v>39.287713805829462</v>
      </c>
      <c r="Q15" s="164">
        <v>34.539571926331512</v>
      </c>
      <c r="R15" s="164">
        <v>69.781541530578323</v>
      </c>
      <c r="S15" s="164">
        <v>60.10263497745656</v>
      </c>
      <c r="T15" s="164">
        <v>49.492768734436524</v>
      </c>
      <c r="U15" s="164">
        <v>41.838261326389606</v>
      </c>
      <c r="V15" s="164">
        <v>34.256269323256618</v>
      </c>
      <c r="W15" s="166">
        <v>73.587134576612897</v>
      </c>
      <c r="X15" s="166">
        <v>61.483492785445428</v>
      </c>
      <c r="Y15" s="166">
        <v>54.738981357433182</v>
      </c>
      <c r="Z15" s="166">
        <v>46.885536386680783</v>
      </c>
      <c r="AA15" s="166">
        <v>37.609954699237349</v>
      </c>
      <c r="AB15" s="164">
        <v>72.930000000000007</v>
      </c>
      <c r="AC15" s="164">
        <v>65.02</v>
      </c>
      <c r="AD15" s="164">
        <v>55.3</v>
      </c>
      <c r="AE15" s="164">
        <v>51.54</v>
      </c>
      <c r="AF15" s="164">
        <v>41.87</v>
      </c>
      <c r="AG15" s="164">
        <v>76.300654354175137</v>
      </c>
      <c r="AH15" s="164">
        <v>65.494851819740902</v>
      </c>
      <c r="AI15" s="164">
        <v>60.327538782272327</v>
      </c>
      <c r="AJ15" s="164">
        <v>52.735376484045283</v>
      </c>
      <c r="AK15" s="164">
        <v>45.689893225331367</v>
      </c>
      <c r="AL15" s="164">
        <v>75.287035371844496</v>
      </c>
      <c r="AM15" s="164">
        <v>67.310363247863251</v>
      </c>
      <c r="AN15" s="164">
        <v>60.908743552187474</v>
      </c>
      <c r="AO15" s="164">
        <v>57.794225437394431</v>
      </c>
      <c r="AP15" s="164">
        <v>47.636065966537558</v>
      </c>
    </row>
    <row r="16" spans="1:42" ht="20.100000000000001" customHeight="1" x14ac:dyDescent="0.2">
      <c r="A16" s="356">
        <v>9</v>
      </c>
      <c r="B16" s="92" t="s">
        <v>50</v>
      </c>
      <c r="C16" s="165">
        <v>49.5</v>
      </c>
      <c r="D16" s="165">
        <v>34.4</v>
      </c>
      <c r="E16" s="165">
        <v>31.8</v>
      </c>
      <c r="F16" s="164" t="s">
        <v>549</v>
      </c>
      <c r="G16" s="164" t="s">
        <v>549</v>
      </c>
      <c r="H16" s="164">
        <v>63.916381169902294</v>
      </c>
      <c r="I16" s="164">
        <v>40.982389451489325</v>
      </c>
      <c r="J16" s="164">
        <v>30.653861334034993</v>
      </c>
      <c r="K16" s="164">
        <v>28.860407659048796</v>
      </c>
      <c r="L16" s="167" t="s">
        <v>549</v>
      </c>
      <c r="M16" s="164">
        <v>69.155709511379996</v>
      </c>
      <c r="N16" s="164">
        <v>55.130823229100187</v>
      </c>
      <c r="O16" s="164">
        <v>36.238162100797652</v>
      </c>
      <c r="P16" s="164">
        <v>28.279857788702103</v>
      </c>
      <c r="Q16" s="164">
        <v>25.95856524427953</v>
      </c>
      <c r="R16" s="164">
        <v>73.997158372097545</v>
      </c>
      <c r="S16" s="164">
        <v>58.311560266206556</v>
      </c>
      <c r="T16" s="164">
        <v>49.515441271482104</v>
      </c>
      <c r="U16" s="164">
        <v>33.03405758065481</v>
      </c>
      <c r="V16" s="164">
        <v>25.58364475708947</v>
      </c>
      <c r="W16" s="166">
        <v>75.212444375251366</v>
      </c>
      <c r="X16" s="166">
        <v>62.93812678903857</v>
      </c>
      <c r="Y16" s="166">
        <v>52.78577688744209</v>
      </c>
      <c r="Z16" s="166">
        <v>45.958810957839518</v>
      </c>
      <c r="AA16" s="166">
        <v>29.867822840454039</v>
      </c>
      <c r="AB16" s="164">
        <v>75.540000000000006</v>
      </c>
      <c r="AC16" s="164">
        <v>61.22</v>
      </c>
      <c r="AD16" s="164">
        <v>54.88</v>
      </c>
      <c r="AE16" s="164">
        <v>46.38</v>
      </c>
      <c r="AF16" s="164">
        <v>39.79</v>
      </c>
      <c r="AG16" s="164">
        <v>73.176717704936152</v>
      </c>
      <c r="AH16" s="164">
        <v>66.075858121144009</v>
      </c>
      <c r="AI16" s="164">
        <v>55.75084713077495</v>
      </c>
      <c r="AJ16" s="164">
        <v>52.471598388043986</v>
      </c>
      <c r="AK16" s="164">
        <v>44.277958740499457</v>
      </c>
      <c r="AL16" s="164">
        <v>68.258933368354448</v>
      </c>
      <c r="AM16" s="164">
        <v>64.516165434745815</v>
      </c>
      <c r="AN16" s="164">
        <v>59.776245044262211</v>
      </c>
      <c r="AO16" s="164">
        <v>52.119400506497286</v>
      </c>
      <c r="AP16" s="164">
        <v>44.747401057815068</v>
      </c>
    </row>
    <row r="17" spans="1:42" ht="20.100000000000001" customHeight="1" x14ac:dyDescent="0.2">
      <c r="A17" s="356">
        <v>10</v>
      </c>
      <c r="B17" s="92" t="s">
        <v>67</v>
      </c>
      <c r="C17" s="165">
        <v>59</v>
      </c>
      <c r="D17" s="165">
        <v>52</v>
      </c>
      <c r="E17" s="165">
        <v>42</v>
      </c>
      <c r="F17" s="165">
        <v>35</v>
      </c>
      <c r="G17" s="165">
        <v>29</v>
      </c>
      <c r="H17" s="164">
        <v>58.8</v>
      </c>
      <c r="I17" s="164">
        <v>52.300000000000004</v>
      </c>
      <c r="J17" s="164">
        <v>42.9</v>
      </c>
      <c r="K17" s="164">
        <v>36.4</v>
      </c>
      <c r="L17" s="164">
        <v>30.099999999999998</v>
      </c>
      <c r="M17" s="164">
        <v>58.679058402082951</v>
      </c>
      <c r="N17" s="164">
        <v>52.307540633819741</v>
      </c>
      <c r="O17" s="164">
        <v>43.342126871120414</v>
      </c>
      <c r="P17" s="164">
        <v>37.357222475509609</v>
      </c>
      <c r="Q17" s="164">
        <v>31.125146083211469</v>
      </c>
      <c r="R17" s="164">
        <v>58.927661963022217</v>
      </c>
      <c r="S17" s="164">
        <v>51.954555902793068</v>
      </c>
      <c r="T17" s="164">
        <v>43.551801482368639</v>
      </c>
      <c r="U17" s="164">
        <v>37.950865420469711</v>
      </c>
      <c r="V17" s="164">
        <v>32.221984751488804</v>
      </c>
      <c r="W17" s="166">
        <v>59.620891125288544</v>
      </c>
      <c r="X17" s="166">
        <v>52.111941407869253</v>
      </c>
      <c r="Y17" s="166">
        <v>43.544245830951894</v>
      </c>
      <c r="Z17" s="166">
        <v>38.33788542832918</v>
      </c>
      <c r="AA17" s="166">
        <v>33.028310402385145</v>
      </c>
      <c r="AB17" s="164">
        <v>59.98</v>
      </c>
      <c r="AC17" s="164">
        <v>52.5</v>
      </c>
      <c r="AD17" s="164">
        <v>43.73</v>
      </c>
      <c r="AE17" s="164">
        <v>38.409999999999997</v>
      </c>
      <c r="AF17" s="164">
        <v>33.49</v>
      </c>
      <c r="AG17" s="164">
        <v>61.810613401685885</v>
      </c>
      <c r="AH17" s="164">
        <v>53.417657273935049</v>
      </c>
      <c r="AI17" s="164">
        <v>47.651041344149277</v>
      </c>
      <c r="AJ17" s="164">
        <v>40.774948953547728</v>
      </c>
      <c r="AK17" s="164">
        <v>32.753463065842546</v>
      </c>
      <c r="AL17" s="164">
        <v>63.163588176434004</v>
      </c>
      <c r="AM17" s="164">
        <v>53.107279613316315</v>
      </c>
      <c r="AN17" s="164">
        <v>48.053855569155445</v>
      </c>
      <c r="AO17" s="164">
        <v>45.876942676478663</v>
      </c>
      <c r="AP17" s="164">
        <v>37.88767186141181</v>
      </c>
    </row>
    <row r="18" spans="1:42" ht="20.100000000000001" customHeight="1" x14ac:dyDescent="0.2">
      <c r="A18" s="356">
        <v>11</v>
      </c>
      <c r="B18" s="92" t="s">
        <v>74</v>
      </c>
      <c r="C18" s="165">
        <v>38.729999999999997</v>
      </c>
      <c r="D18" s="165">
        <v>32.03</v>
      </c>
      <c r="E18" s="165">
        <v>26.15</v>
      </c>
      <c r="F18" s="165">
        <v>20.440000000000001</v>
      </c>
      <c r="G18" s="165">
        <v>8.8800000000000008</v>
      </c>
      <c r="H18" s="164">
        <v>35.226304380982867</v>
      </c>
      <c r="I18" s="164">
        <v>31.58519929531063</v>
      </c>
      <c r="J18" s="164">
        <v>29.19863010466613</v>
      </c>
      <c r="K18" s="164">
        <v>23.438692673268129</v>
      </c>
      <c r="L18" s="164">
        <v>16.607970289639578</v>
      </c>
      <c r="M18" s="164">
        <v>51.309579206275345</v>
      </c>
      <c r="N18" s="164">
        <v>32.272739508465911</v>
      </c>
      <c r="O18" s="164">
        <v>29.530057941505472</v>
      </c>
      <c r="P18" s="164">
        <v>23.029162243414188</v>
      </c>
      <c r="Q18" s="164">
        <v>20.457664792119616</v>
      </c>
      <c r="R18" s="164">
        <v>57.838675086381507</v>
      </c>
      <c r="S18" s="164">
        <v>40.656946539299483</v>
      </c>
      <c r="T18" s="164">
        <v>27.045540694211294</v>
      </c>
      <c r="U18" s="164">
        <v>27.154020670531885</v>
      </c>
      <c r="V18" s="164">
        <v>20.076195291058792</v>
      </c>
      <c r="W18" s="166">
        <v>53.486296335188484</v>
      </c>
      <c r="X18" s="166">
        <v>45.690900337024551</v>
      </c>
      <c r="Y18" s="166">
        <v>34.073824372155734</v>
      </c>
      <c r="Z18" s="166">
        <v>24.261723959609157</v>
      </c>
      <c r="AA18" s="166">
        <v>22.610951231787737</v>
      </c>
      <c r="AB18" s="164">
        <v>57.04</v>
      </c>
      <c r="AC18" s="164">
        <v>40.340000000000003</v>
      </c>
      <c r="AD18" s="164">
        <v>36.619999999999997</v>
      </c>
      <c r="AE18" s="164">
        <v>29.04</v>
      </c>
      <c r="AF18" s="164">
        <v>19.04</v>
      </c>
      <c r="AG18" s="164">
        <v>62.779331664949211</v>
      </c>
      <c r="AH18" s="164">
        <v>45.128395163393307</v>
      </c>
      <c r="AI18" s="164">
        <v>32.695875742154371</v>
      </c>
      <c r="AJ18" s="164">
        <v>32.770516495797089</v>
      </c>
      <c r="AK18" s="164">
        <v>25.53966632618318</v>
      </c>
      <c r="AL18" s="164">
        <v>65.268619811179391</v>
      </c>
      <c r="AM18" s="164">
        <v>50.730741381093821</v>
      </c>
      <c r="AN18" s="164">
        <v>38.190802604231187</v>
      </c>
      <c r="AO18" s="164">
        <v>29.999867139649517</v>
      </c>
      <c r="AP18" s="164">
        <v>30.192326514632473</v>
      </c>
    </row>
    <row r="19" spans="1:42" ht="20.100000000000001" customHeight="1" x14ac:dyDescent="0.2">
      <c r="A19" s="356">
        <v>12</v>
      </c>
      <c r="B19" s="92" t="s">
        <v>710</v>
      </c>
      <c r="C19" s="165">
        <v>68.19</v>
      </c>
      <c r="D19" s="165">
        <v>59.33</v>
      </c>
      <c r="E19" s="165">
        <v>58.44</v>
      </c>
      <c r="F19" s="165">
        <v>56.23</v>
      </c>
      <c r="G19" s="165">
        <v>31.78</v>
      </c>
      <c r="H19" s="164">
        <v>71.333983819789637</v>
      </c>
      <c r="I19" s="164">
        <v>61.281412403412958</v>
      </c>
      <c r="J19" s="164">
        <v>55.17375818838255</v>
      </c>
      <c r="K19" s="164">
        <v>56.427852808394938</v>
      </c>
      <c r="L19" s="164">
        <v>41.363795600169837</v>
      </c>
      <c r="M19" s="164">
        <v>67</v>
      </c>
      <c r="N19" s="164">
        <v>65</v>
      </c>
      <c r="O19" s="164">
        <v>57.999999999999993</v>
      </c>
      <c r="P19" s="164">
        <v>53</v>
      </c>
      <c r="Q19" s="164">
        <v>50</v>
      </c>
      <c r="R19" s="164">
        <v>69</v>
      </c>
      <c r="S19" s="164">
        <v>61</v>
      </c>
      <c r="T19" s="164">
        <v>60</v>
      </c>
      <c r="U19" s="164">
        <v>55.000000000000007</v>
      </c>
      <c r="V19" s="164">
        <v>47</v>
      </c>
      <c r="W19" s="166">
        <v>71</v>
      </c>
      <c r="X19" s="166">
        <v>61.4</v>
      </c>
      <c r="Y19" s="166">
        <v>56.3</v>
      </c>
      <c r="Z19" s="166">
        <v>57.3</v>
      </c>
      <c r="AA19" s="166">
        <v>47.199999999999996</v>
      </c>
      <c r="AB19" s="164">
        <v>72.8</v>
      </c>
      <c r="AC19" s="164">
        <v>62.4</v>
      </c>
      <c r="AD19" s="164">
        <v>55.2</v>
      </c>
      <c r="AE19" s="164">
        <v>52.1</v>
      </c>
      <c r="AF19" s="164">
        <v>47.2</v>
      </c>
      <c r="AG19" s="164">
        <v>77.400000000000006</v>
      </c>
      <c r="AH19" s="164">
        <v>64.2</v>
      </c>
      <c r="AI19" s="164">
        <v>56.999999999999993</v>
      </c>
      <c r="AJ19" s="164">
        <v>51.7</v>
      </c>
      <c r="AK19" s="164">
        <v>43.4</v>
      </c>
      <c r="AL19" s="164">
        <v>80.520997664727204</v>
      </c>
      <c r="AM19" s="164">
        <v>69.781534686982582</v>
      </c>
      <c r="AN19" s="164">
        <v>58.69520293614319</v>
      </c>
      <c r="AO19" s="164">
        <v>54.282419208743129</v>
      </c>
      <c r="AP19" s="164">
        <v>46.228607774909271</v>
      </c>
    </row>
    <row r="20" spans="1:42" ht="20.100000000000001" customHeight="1" x14ac:dyDescent="0.2">
      <c r="A20" s="356">
        <v>13</v>
      </c>
      <c r="B20" s="92" t="s">
        <v>51</v>
      </c>
      <c r="C20" s="165">
        <v>73.400000000000006</v>
      </c>
      <c r="D20" s="165">
        <v>60.6</v>
      </c>
      <c r="E20" s="165">
        <v>57.8</v>
      </c>
      <c r="F20" s="165">
        <v>42.8</v>
      </c>
      <c r="G20" s="165">
        <v>16.7</v>
      </c>
      <c r="H20" s="164">
        <v>78.7</v>
      </c>
      <c r="I20" s="164">
        <v>66.400000000000006</v>
      </c>
      <c r="J20" s="164">
        <v>56.399999999999991</v>
      </c>
      <c r="K20" s="164">
        <v>55.300000000000004</v>
      </c>
      <c r="L20" s="164">
        <v>35.199999999999996</v>
      </c>
      <c r="M20" s="164">
        <v>80.576257994404827</v>
      </c>
      <c r="N20" s="164">
        <v>71.328701642109252</v>
      </c>
      <c r="O20" s="164">
        <v>61.768611887517956</v>
      </c>
      <c r="P20" s="164">
        <v>53.866795176500226</v>
      </c>
      <c r="Q20" s="164">
        <v>49.121541328066023</v>
      </c>
      <c r="R20" s="164">
        <v>80.7</v>
      </c>
      <c r="S20" s="164">
        <v>73.2</v>
      </c>
      <c r="T20" s="164">
        <v>66.3</v>
      </c>
      <c r="U20" s="164">
        <v>59.4</v>
      </c>
      <c r="V20" s="164">
        <v>49.1</v>
      </c>
      <c r="W20" s="166">
        <v>78.826961944682566</v>
      </c>
      <c r="X20" s="166">
        <v>72.005877460837624</v>
      </c>
      <c r="Y20" s="166">
        <v>66.544948800922015</v>
      </c>
      <c r="Z20" s="166">
        <v>62.456161951552744</v>
      </c>
      <c r="AA20" s="166">
        <v>53.30365205869478</v>
      </c>
      <c r="AB20" s="164">
        <v>81.900000000000006</v>
      </c>
      <c r="AC20" s="164">
        <v>71.7</v>
      </c>
      <c r="AD20" s="164">
        <v>66</v>
      </c>
      <c r="AE20" s="164">
        <v>63</v>
      </c>
      <c r="AF20" s="164">
        <v>56.5</v>
      </c>
      <c r="AG20" s="164">
        <v>80.878170840366991</v>
      </c>
      <c r="AH20" s="164">
        <v>72.608646652169355</v>
      </c>
      <c r="AI20" s="164">
        <v>64.454542219785637</v>
      </c>
      <c r="AJ20" s="164">
        <v>61.793863050711764</v>
      </c>
      <c r="AK20" s="164">
        <v>56.420090485267437</v>
      </c>
      <c r="AL20" s="164">
        <v>78.024360751840675</v>
      </c>
      <c r="AM20" s="164">
        <v>73.982558139534888</v>
      </c>
      <c r="AN20" s="164">
        <v>67.394089050081035</v>
      </c>
      <c r="AO20" s="164">
        <v>61.787454058101787</v>
      </c>
      <c r="AP20" s="164">
        <v>59.78077545038785</v>
      </c>
    </row>
    <row r="21" spans="1:42" ht="20.100000000000001" customHeight="1" x14ac:dyDescent="0.2">
      <c r="A21" s="356">
        <v>14</v>
      </c>
      <c r="B21" s="92" t="s">
        <v>52</v>
      </c>
      <c r="C21" s="165">
        <v>60.1</v>
      </c>
      <c r="D21" s="165">
        <v>55.4</v>
      </c>
      <c r="E21" s="165">
        <v>51.6</v>
      </c>
      <c r="F21" s="165">
        <v>46.2</v>
      </c>
      <c r="G21" s="165">
        <v>37.299999999999997</v>
      </c>
      <c r="H21" s="164">
        <v>60.529999999999994</v>
      </c>
      <c r="I21" s="164">
        <v>49.7</v>
      </c>
      <c r="J21" s="164">
        <v>50.61</v>
      </c>
      <c r="K21" s="164">
        <v>48.86</v>
      </c>
      <c r="L21" s="164">
        <v>26.009999999999998</v>
      </c>
      <c r="M21" s="164">
        <v>65.56</v>
      </c>
      <c r="N21" s="164">
        <v>51.59</v>
      </c>
      <c r="O21" s="164">
        <v>44.7</v>
      </c>
      <c r="P21" s="164">
        <v>48.199999999999996</v>
      </c>
      <c r="Q21" s="164">
        <v>35.78</v>
      </c>
      <c r="R21" s="164">
        <v>65.609924771446885</v>
      </c>
      <c r="S21" s="164">
        <v>57.10420251788787</v>
      </c>
      <c r="T21" s="164">
        <v>47.024869511820697</v>
      </c>
      <c r="U21" s="164">
        <v>41.810774758751641</v>
      </c>
      <c r="V21" s="164">
        <v>38.413751146071654</v>
      </c>
      <c r="W21" s="166">
        <v>65.88000000000001</v>
      </c>
      <c r="X21" s="166">
        <v>57.16</v>
      </c>
      <c r="Y21" s="166">
        <v>52.16</v>
      </c>
      <c r="Z21" s="166">
        <v>43.76</v>
      </c>
      <c r="AA21" s="166">
        <v>33.629999999999995</v>
      </c>
      <c r="AB21" s="164">
        <v>67.430000000000007</v>
      </c>
      <c r="AC21" s="164">
        <v>57.74</v>
      </c>
      <c r="AD21" s="164">
        <v>51.61</v>
      </c>
      <c r="AE21" s="164">
        <v>48.59</v>
      </c>
      <c r="AF21" s="164">
        <v>37.4</v>
      </c>
      <c r="AG21" s="164">
        <v>71.099999999999994</v>
      </c>
      <c r="AH21" s="164">
        <v>58.199999999999996</v>
      </c>
      <c r="AI21" s="164">
        <v>50.860000000000007</v>
      </c>
      <c r="AJ21" s="164">
        <v>46.760000000000005</v>
      </c>
      <c r="AK21" s="164">
        <v>39.629999999999995</v>
      </c>
      <c r="AL21" s="164">
        <v>81.16</v>
      </c>
      <c r="AM21" s="164">
        <v>70.320000000000007</v>
      </c>
      <c r="AN21" s="164">
        <v>61.929999999999993</v>
      </c>
      <c r="AO21" s="164">
        <v>57.509999999999991</v>
      </c>
      <c r="AP21" s="164">
        <v>43.980000000000004</v>
      </c>
    </row>
    <row r="22" spans="1:42" ht="20.100000000000001" customHeight="1" x14ac:dyDescent="0.2">
      <c r="A22" s="356">
        <v>15</v>
      </c>
      <c r="B22" s="92" t="s">
        <v>78</v>
      </c>
      <c r="C22" s="165">
        <v>71.790000000000006</v>
      </c>
      <c r="D22" s="165">
        <v>61.41</v>
      </c>
      <c r="E22" s="165">
        <v>54.74</v>
      </c>
      <c r="F22" s="165">
        <v>42.77</v>
      </c>
      <c r="G22" s="165">
        <v>25.75</v>
      </c>
      <c r="H22" s="164">
        <v>76.821277142490047</v>
      </c>
      <c r="I22" s="164">
        <v>63.869446419882472</v>
      </c>
      <c r="J22" s="164">
        <v>55.937806217017105</v>
      </c>
      <c r="K22" s="164">
        <v>51.19952389779413</v>
      </c>
      <c r="L22" s="164">
        <v>37.386164175462625</v>
      </c>
      <c r="M22" s="164">
        <v>79</v>
      </c>
      <c r="N22" s="164">
        <v>68</v>
      </c>
      <c r="O22" s="164">
        <v>59</v>
      </c>
      <c r="P22" s="164">
        <v>53</v>
      </c>
      <c r="Q22" s="164">
        <v>45</v>
      </c>
      <c r="R22" s="164">
        <v>81.113910142169928</v>
      </c>
      <c r="S22" s="164">
        <v>70.645696642223072</v>
      </c>
      <c r="T22" s="164">
        <v>63.205878716530393</v>
      </c>
      <c r="U22" s="164">
        <v>55.82053304290131</v>
      </c>
      <c r="V22" s="164">
        <v>47.204620996153317</v>
      </c>
      <c r="W22" s="166">
        <v>83.55</v>
      </c>
      <c r="X22" s="166">
        <v>72.97</v>
      </c>
      <c r="Y22" s="166">
        <v>65.400000000000006</v>
      </c>
      <c r="Z22" s="166">
        <v>60.27</v>
      </c>
      <c r="AA22" s="166">
        <v>46.64</v>
      </c>
      <c r="AB22" s="164">
        <v>80.739999999999995</v>
      </c>
      <c r="AC22" s="164">
        <v>73.58</v>
      </c>
      <c r="AD22" s="164">
        <v>64.89</v>
      </c>
      <c r="AE22" s="164">
        <v>60.63</v>
      </c>
      <c r="AF22" s="164">
        <v>48.87</v>
      </c>
      <c r="AG22" s="164">
        <v>83.415558573639487</v>
      </c>
      <c r="AH22" s="164">
        <v>74.641891852786443</v>
      </c>
      <c r="AI22" s="164">
        <v>68.259911632657904</v>
      </c>
      <c r="AJ22" s="164">
        <v>62.84293973812639</v>
      </c>
      <c r="AK22" s="164">
        <v>50.809458195274594</v>
      </c>
      <c r="AL22" s="164">
        <v>95.426496642263459</v>
      </c>
      <c r="AM22" s="164">
        <v>73.512237102832032</v>
      </c>
      <c r="AN22" s="164">
        <v>53.595230798332452</v>
      </c>
      <c r="AO22" s="164">
        <v>59.885964590292303</v>
      </c>
      <c r="AP22" s="164">
        <v>60.324051202841545</v>
      </c>
    </row>
    <row r="23" spans="1:42" ht="20.100000000000001" customHeight="1" x14ac:dyDescent="0.2">
      <c r="A23" s="356">
        <v>16</v>
      </c>
      <c r="B23" s="92" t="s">
        <v>53</v>
      </c>
      <c r="C23" s="165">
        <v>78</v>
      </c>
      <c r="D23" s="165">
        <v>67</v>
      </c>
      <c r="E23" s="165">
        <v>54</v>
      </c>
      <c r="F23" s="165">
        <v>38</v>
      </c>
      <c r="G23" s="165">
        <v>23</v>
      </c>
      <c r="H23" s="164">
        <v>74</v>
      </c>
      <c r="I23" s="164">
        <v>62</v>
      </c>
      <c r="J23" s="164">
        <v>53</v>
      </c>
      <c r="K23" s="164">
        <v>49</v>
      </c>
      <c r="L23" s="164">
        <v>37</v>
      </c>
      <c r="M23" s="164">
        <v>77</v>
      </c>
      <c r="N23" s="164">
        <v>67</v>
      </c>
      <c r="O23" s="164">
        <v>55.000000000000007</v>
      </c>
      <c r="P23" s="164">
        <v>49</v>
      </c>
      <c r="Q23" s="164">
        <v>46</v>
      </c>
      <c r="R23" s="164">
        <v>77</v>
      </c>
      <c r="S23" s="164">
        <v>69</v>
      </c>
      <c r="T23" s="164">
        <v>57.999999999999993</v>
      </c>
      <c r="U23" s="164">
        <v>52</v>
      </c>
      <c r="V23" s="164">
        <v>47</v>
      </c>
      <c r="W23" s="166">
        <v>79</v>
      </c>
      <c r="X23" s="166">
        <v>67</v>
      </c>
      <c r="Y23" s="166">
        <v>60</v>
      </c>
      <c r="Z23" s="166">
        <v>54</v>
      </c>
      <c r="AA23" s="166">
        <v>49</v>
      </c>
      <c r="AB23" s="164">
        <v>82</v>
      </c>
      <c r="AC23" s="164">
        <v>70</v>
      </c>
      <c r="AD23" s="164">
        <v>61</v>
      </c>
      <c r="AE23" s="164">
        <v>56</v>
      </c>
      <c r="AF23" s="164">
        <v>50</v>
      </c>
      <c r="AG23" s="164">
        <v>79</v>
      </c>
      <c r="AH23" s="164">
        <v>67</v>
      </c>
      <c r="AI23" s="164">
        <v>57.999999999999993</v>
      </c>
      <c r="AJ23" s="164">
        <v>53</v>
      </c>
      <c r="AK23" s="164">
        <v>50</v>
      </c>
      <c r="AL23" s="164">
        <v>82</v>
      </c>
      <c r="AM23" s="164">
        <v>67</v>
      </c>
      <c r="AN23" s="164">
        <v>59</v>
      </c>
      <c r="AO23" s="164">
        <v>54</v>
      </c>
      <c r="AP23" s="164">
        <v>49</v>
      </c>
    </row>
    <row r="24" spans="1:42" ht="20.100000000000001" customHeight="1" x14ac:dyDescent="0.2">
      <c r="A24" s="356">
        <v>17</v>
      </c>
      <c r="B24" s="92" t="s">
        <v>65</v>
      </c>
      <c r="C24" s="165">
        <v>58</v>
      </c>
      <c r="D24" s="165">
        <v>41</v>
      </c>
      <c r="E24" s="165">
        <v>31</v>
      </c>
      <c r="F24" s="165">
        <v>24</v>
      </c>
      <c r="G24" s="165">
        <v>14</v>
      </c>
      <c r="H24" s="164">
        <v>63.3</v>
      </c>
      <c r="I24" s="164">
        <v>46.300000000000004</v>
      </c>
      <c r="J24" s="164">
        <v>35.799999999999997</v>
      </c>
      <c r="K24" s="164">
        <v>28.199999999999996</v>
      </c>
      <c r="L24" s="164">
        <v>17.100000000000001</v>
      </c>
      <c r="M24" s="164">
        <v>69.31</v>
      </c>
      <c r="N24" s="164">
        <v>52.43</v>
      </c>
      <c r="O24" s="164">
        <v>40.69</v>
      </c>
      <c r="P24" s="164">
        <v>32.68</v>
      </c>
      <c r="Q24" s="164">
        <v>24.45</v>
      </c>
      <c r="R24" s="164">
        <v>71.7</v>
      </c>
      <c r="S24" s="164">
        <v>57.769999999999996</v>
      </c>
      <c r="T24" s="164">
        <v>45.839999999999996</v>
      </c>
      <c r="U24" s="164">
        <v>36.620000000000005</v>
      </c>
      <c r="V24" s="164">
        <v>26.47</v>
      </c>
      <c r="W24" s="166">
        <v>77.317108847890879</v>
      </c>
      <c r="X24" s="166">
        <v>62.619832340509561</v>
      </c>
      <c r="Y24" s="166">
        <v>51.825368871763757</v>
      </c>
      <c r="Z24" s="166">
        <v>40.869181714030802</v>
      </c>
      <c r="AA24" s="166">
        <v>30.162938764242043</v>
      </c>
      <c r="AB24" s="164">
        <v>74.22</v>
      </c>
      <c r="AC24" s="164">
        <v>62.71</v>
      </c>
      <c r="AD24" s="164">
        <v>53.29</v>
      </c>
      <c r="AE24" s="164">
        <v>45.25</v>
      </c>
      <c r="AF24" s="164">
        <v>31.48</v>
      </c>
      <c r="AG24" s="164">
        <v>75.88000000000001</v>
      </c>
      <c r="AH24" s="164">
        <v>63.01</v>
      </c>
      <c r="AI24" s="164">
        <v>55.84</v>
      </c>
      <c r="AJ24" s="164">
        <v>49.79</v>
      </c>
      <c r="AK24" s="164">
        <v>38.65</v>
      </c>
      <c r="AL24" s="164">
        <v>76.8</v>
      </c>
      <c r="AM24" s="164">
        <v>66.75</v>
      </c>
      <c r="AN24" s="164">
        <v>56.65</v>
      </c>
      <c r="AO24" s="164">
        <v>52.04</v>
      </c>
      <c r="AP24" s="164">
        <v>43.95</v>
      </c>
    </row>
    <row r="25" spans="1:42" ht="20.100000000000001" customHeight="1" x14ac:dyDescent="0.2">
      <c r="A25" s="356">
        <v>18</v>
      </c>
      <c r="B25" s="97" t="s">
        <v>81</v>
      </c>
      <c r="C25" s="165">
        <v>43.21</v>
      </c>
      <c r="D25" s="165">
        <v>27.34</v>
      </c>
      <c r="E25" s="165">
        <v>24.91</v>
      </c>
      <c r="F25" s="165">
        <v>22.66</v>
      </c>
      <c r="G25" s="165">
        <v>10.16</v>
      </c>
      <c r="H25" s="164">
        <v>50.083783631126089</v>
      </c>
      <c r="I25" s="164">
        <v>34.714810006891355</v>
      </c>
      <c r="J25" s="164">
        <v>18.804615839826415</v>
      </c>
      <c r="K25" s="164">
        <v>20.999074930619795</v>
      </c>
      <c r="L25" s="164">
        <v>15.658548639521156</v>
      </c>
      <c r="M25" s="164">
        <v>64.764987882325883</v>
      </c>
      <c r="N25" s="164">
        <v>46.87782623550455</v>
      </c>
      <c r="O25" s="164">
        <v>33.119595168362132</v>
      </c>
      <c r="P25" s="164">
        <v>19.584155343249172</v>
      </c>
      <c r="Q25" s="164">
        <v>22.175340724525107</v>
      </c>
      <c r="R25" s="164">
        <v>74.328823974134181</v>
      </c>
      <c r="S25" s="164">
        <v>59.279429504009087</v>
      </c>
      <c r="T25" s="164">
        <v>39.679563661155612</v>
      </c>
      <c r="U25" s="164">
        <v>29.045796616710618</v>
      </c>
      <c r="V25" s="164">
        <v>15.596239289114566</v>
      </c>
      <c r="W25" s="166">
        <v>77.2</v>
      </c>
      <c r="X25" s="166">
        <v>66.100000000000009</v>
      </c>
      <c r="Y25" s="166">
        <v>54.1</v>
      </c>
      <c r="Z25" s="166">
        <v>36.6</v>
      </c>
      <c r="AA25" s="166">
        <v>26.6</v>
      </c>
      <c r="AB25" s="164">
        <v>90.79</v>
      </c>
      <c r="AC25" s="164">
        <v>83.83</v>
      </c>
      <c r="AD25" s="164">
        <v>74.900000000000006</v>
      </c>
      <c r="AE25" s="164">
        <v>67.739999999999995</v>
      </c>
      <c r="AF25" s="164">
        <v>57.33</v>
      </c>
      <c r="AG25" s="164">
        <v>94.024713200977644</v>
      </c>
      <c r="AH25" s="164">
        <v>85.276103405262887</v>
      </c>
      <c r="AI25" s="164">
        <v>77.799419809365929</v>
      </c>
      <c r="AJ25" s="164">
        <v>70.401577835611008</v>
      </c>
      <c r="AK25" s="164">
        <v>62.912705153848258</v>
      </c>
      <c r="AL25" s="164">
        <v>88.774101478275696</v>
      </c>
      <c r="AM25" s="164">
        <v>90.610025444635312</v>
      </c>
      <c r="AN25" s="164">
        <v>78.610843141038018</v>
      </c>
      <c r="AO25" s="164">
        <v>72.830760192422872</v>
      </c>
      <c r="AP25" s="164">
        <v>65.993535477912886</v>
      </c>
    </row>
    <row r="26" spans="1:42" ht="20.100000000000001" customHeight="1" x14ac:dyDescent="0.2">
      <c r="A26" s="356">
        <v>19</v>
      </c>
      <c r="B26" s="92" t="s">
        <v>73</v>
      </c>
      <c r="C26" s="165">
        <v>54.48</v>
      </c>
      <c r="D26" s="165">
        <v>43.2</v>
      </c>
      <c r="E26" s="165">
        <v>38.96</v>
      </c>
      <c r="F26" s="165">
        <v>22.51</v>
      </c>
      <c r="G26" s="165">
        <v>6.42</v>
      </c>
      <c r="H26" s="164">
        <v>55.800000000000004</v>
      </c>
      <c r="I26" s="164">
        <v>44.86</v>
      </c>
      <c r="J26" s="164">
        <v>39.090000000000003</v>
      </c>
      <c r="K26" s="164">
        <v>36.130000000000003</v>
      </c>
      <c r="L26" s="164">
        <v>16.170000000000002</v>
      </c>
      <c r="M26" s="164">
        <v>60.3</v>
      </c>
      <c r="N26" s="164">
        <v>46.9</v>
      </c>
      <c r="O26" s="164">
        <v>40.1</v>
      </c>
      <c r="P26" s="164">
        <v>36</v>
      </c>
      <c r="Q26" s="164">
        <v>31.4</v>
      </c>
      <c r="R26" s="164">
        <v>66.472872542236701</v>
      </c>
      <c r="S26" s="164">
        <v>50.77963138662912</v>
      </c>
      <c r="T26" s="164">
        <v>41.965464537738612</v>
      </c>
      <c r="U26" s="164">
        <v>38.365901366393459</v>
      </c>
      <c r="V26" s="164">
        <v>32.970930550933666</v>
      </c>
      <c r="W26" s="166">
        <v>72.594277682220849</v>
      </c>
      <c r="X26" s="166">
        <v>58.240668602592251</v>
      </c>
      <c r="Y26" s="166">
        <v>46.296055056805749</v>
      </c>
      <c r="Z26" s="166">
        <v>40.313341769569213</v>
      </c>
      <c r="AA26" s="166">
        <v>36.136341457243745</v>
      </c>
      <c r="AB26" s="164">
        <v>70.760000000000005</v>
      </c>
      <c r="AC26" s="164">
        <v>62.13</v>
      </c>
      <c r="AD26" s="164">
        <v>50.28</v>
      </c>
      <c r="AE26" s="164">
        <v>41.19</v>
      </c>
      <c r="AF26" s="164">
        <v>35.979999999999997</v>
      </c>
      <c r="AG26" s="164">
        <v>72.88051928820002</v>
      </c>
      <c r="AH26" s="164">
        <v>61.349841650951205</v>
      </c>
      <c r="AI26" s="164">
        <v>56.032089434442291</v>
      </c>
      <c r="AJ26" s="164">
        <v>47.26217238270862</v>
      </c>
      <c r="AK26" s="164">
        <v>38.999522465085498</v>
      </c>
      <c r="AL26" s="164">
        <v>72.503185834102027</v>
      </c>
      <c r="AM26" s="164">
        <v>62.817932114986078</v>
      </c>
      <c r="AN26" s="164">
        <v>55.12898255827011</v>
      </c>
      <c r="AO26" s="164">
        <v>52.496159396676134</v>
      </c>
      <c r="AP26" s="164">
        <v>44.108362143068959</v>
      </c>
    </row>
    <row r="27" spans="1:42" ht="20.100000000000001" customHeight="1" x14ac:dyDescent="0.2">
      <c r="A27" s="356">
        <v>20</v>
      </c>
      <c r="B27" s="92" t="s">
        <v>54</v>
      </c>
      <c r="C27" s="165">
        <v>62.62</v>
      </c>
      <c r="D27" s="165">
        <v>45.51</v>
      </c>
      <c r="E27" s="165">
        <v>46.2</v>
      </c>
      <c r="F27" s="165">
        <v>41.28</v>
      </c>
      <c r="G27" s="165">
        <v>22.09</v>
      </c>
      <c r="H27" s="164">
        <v>75.211114861486152</v>
      </c>
      <c r="I27" s="164">
        <v>67.324846449058413</v>
      </c>
      <c r="J27" s="164">
        <v>56.954109092974704</v>
      </c>
      <c r="K27" s="164">
        <v>50.588523102080053</v>
      </c>
      <c r="L27" s="164">
        <v>40.053804959828817</v>
      </c>
      <c r="M27" s="164">
        <v>74.839999999999989</v>
      </c>
      <c r="N27" s="164">
        <v>66.849999999999994</v>
      </c>
      <c r="O27" s="164">
        <v>51.690000000000005</v>
      </c>
      <c r="P27" s="164">
        <v>42.82</v>
      </c>
      <c r="Q27" s="164">
        <v>32.379999999999995</v>
      </c>
      <c r="R27" s="164">
        <v>75</v>
      </c>
      <c r="S27" s="164">
        <v>66.959999999999994</v>
      </c>
      <c r="T27" s="164">
        <v>52.14</v>
      </c>
      <c r="U27" s="164">
        <v>43.68</v>
      </c>
      <c r="V27" s="164">
        <v>33.14</v>
      </c>
      <c r="W27" s="166">
        <v>75.180000000000007</v>
      </c>
      <c r="X27" s="166">
        <v>67.179999999999993</v>
      </c>
      <c r="Y27" s="166">
        <v>52.480000000000004</v>
      </c>
      <c r="Z27" s="166">
        <v>44.13</v>
      </c>
      <c r="AA27" s="166">
        <v>34.260000000000005</v>
      </c>
      <c r="AB27" s="164">
        <v>0</v>
      </c>
      <c r="AC27" s="164">
        <v>54.75</v>
      </c>
      <c r="AD27" s="164">
        <v>38.18</v>
      </c>
      <c r="AE27" s="164">
        <v>31.05</v>
      </c>
      <c r="AF27" s="164">
        <v>23.96</v>
      </c>
      <c r="AG27" s="164">
        <v>0</v>
      </c>
      <c r="AH27" s="164">
        <v>0</v>
      </c>
      <c r="AI27" s="164">
        <v>55.05</v>
      </c>
      <c r="AJ27" s="164">
        <v>58.19</v>
      </c>
      <c r="AK27" s="164">
        <v>45.36</v>
      </c>
      <c r="AL27" s="164">
        <v>0</v>
      </c>
      <c r="AM27" s="164">
        <v>0</v>
      </c>
      <c r="AN27" s="164">
        <v>0</v>
      </c>
      <c r="AO27" s="164">
        <v>36.730000000000004</v>
      </c>
      <c r="AP27" s="164">
        <v>30.459999999999997</v>
      </c>
    </row>
    <row r="28" spans="1:42" ht="20.100000000000001" customHeight="1" x14ac:dyDescent="0.2">
      <c r="A28" s="356">
        <v>21</v>
      </c>
      <c r="B28" s="92" t="s">
        <v>55</v>
      </c>
      <c r="C28" s="165">
        <v>69</v>
      </c>
      <c r="D28" s="165">
        <v>57</v>
      </c>
      <c r="E28" s="165">
        <v>51</v>
      </c>
      <c r="F28" s="165">
        <v>37</v>
      </c>
      <c r="G28" s="165">
        <v>16</v>
      </c>
      <c r="H28" s="164">
        <v>69.25</v>
      </c>
      <c r="I28" s="164">
        <v>59.309999999999995</v>
      </c>
      <c r="J28" s="164">
        <v>49.96</v>
      </c>
      <c r="K28" s="164">
        <v>42.52</v>
      </c>
      <c r="L28" s="164">
        <v>23.44</v>
      </c>
      <c r="M28" s="164">
        <v>68.808272477347145</v>
      </c>
      <c r="N28" s="164">
        <v>58.030697557685372</v>
      </c>
      <c r="O28" s="164">
        <v>55.462495573909528</v>
      </c>
      <c r="P28" s="164">
        <v>39.503732306169844</v>
      </c>
      <c r="Q28" s="164">
        <v>37.188572623313561</v>
      </c>
      <c r="R28" s="164">
        <v>69.858966334316605</v>
      </c>
      <c r="S28" s="164">
        <v>59.806434225105122</v>
      </c>
      <c r="T28" s="164">
        <v>53.144439643320105</v>
      </c>
      <c r="U28" s="164">
        <v>50.386246123306691</v>
      </c>
      <c r="V28" s="164">
        <v>37.998197394628143</v>
      </c>
      <c r="W28" s="166">
        <v>70.91</v>
      </c>
      <c r="X28" s="166">
        <v>62</v>
      </c>
      <c r="Y28" s="166">
        <v>55.230000000000004</v>
      </c>
      <c r="Z28" s="166">
        <v>48.03</v>
      </c>
      <c r="AA28" s="166">
        <v>42.28</v>
      </c>
      <c r="AB28" s="164">
        <v>71.19</v>
      </c>
      <c r="AC28" s="164">
        <v>63.33</v>
      </c>
      <c r="AD28" s="164">
        <v>56.31</v>
      </c>
      <c r="AE28" s="164">
        <v>49.21</v>
      </c>
      <c r="AF28" s="164">
        <v>42.61</v>
      </c>
      <c r="AG28" s="164">
        <v>79.294901353873314</v>
      </c>
      <c r="AH28" s="164">
        <v>66.190770298082313</v>
      </c>
      <c r="AI28" s="164">
        <v>54.340281621537848</v>
      </c>
      <c r="AJ28" s="164">
        <v>50.58782400997336</v>
      </c>
      <c r="AK28" s="164">
        <v>38.92397851391982</v>
      </c>
      <c r="AL28" s="164">
        <v>78.96927206898431</v>
      </c>
      <c r="AM28" s="164">
        <v>70.198064918810033</v>
      </c>
      <c r="AN28" s="164">
        <v>62.195170736390693</v>
      </c>
      <c r="AO28" s="164">
        <v>50.734635184460629</v>
      </c>
      <c r="AP28" s="164">
        <v>40.278781606929712</v>
      </c>
    </row>
    <row r="29" spans="1:42" ht="20.100000000000001" customHeight="1" x14ac:dyDescent="0.2">
      <c r="A29" s="356">
        <v>22</v>
      </c>
      <c r="B29" s="92" t="s">
        <v>56</v>
      </c>
      <c r="C29" s="165">
        <v>45</v>
      </c>
      <c r="D29" s="165">
        <v>29</v>
      </c>
      <c r="E29" s="165">
        <v>30</v>
      </c>
      <c r="F29" s="165">
        <v>31</v>
      </c>
      <c r="G29" s="165">
        <v>7</v>
      </c>
      <c r="H29" s="164">
        <v>47.19369641475641</v>
      </c>
      <c r="I29" s="164">
        <v>33.390185915326569</v>
      </c>
      <c r="J29" s="164">
        <v>25.24406241142232</v>
      </c>
      <c r="K29" s="164">
        <v>29.048109939000287</v>
      </c>
      <c r="L29" s="164">
        <v>28.033387966138925</v>
      </c>
      <c r="M29" s="164">
        <v>44.419169745049352</v>
      </c>
      <c r="N29" s="164">
        <v>30.644689462962667</v>
      </c>
      <c r="O29" s="164">
        <v>28.034343793522389</v>
      </c>
      <c r="P29" s="164">
        <v>22.372088722142223</v>
      </c>
      <c r="Q29" s="164">
        <v>24.5291574478731</v>
      </c>
      <c r="R29" s="164">
        <v>52.02241420976317</v>
      </c>
      <c r="S29" s="164">
        <v>30.576008080593287</v>
      </c>
      <c r="T29" s="164">
        <v>25.967938051964673</v>
      </c>
      <c r="U29" s="164">
        <v>27.234845389923418</v>
      </c>
      <c r="V29" s="164">
        <v>19.337543822443717</v>
      </c>
      <c r="W29" s="166">
        <v>57.278401586563589</v>
      </c>
      <c r="X29" s="166">
        <v>41.667003271801917</v>
      </c>
      <c r="Y29" s="166">
        <v>25.061585029221956</v>
      </c>
      <c r="Z29" s="166">
        <v>24.069590315080575</v>
      </c>
      <c r="AA29" s="166">
        <v>23.719747921410793</v>
      </c>
      <c r="AB29" s="164">
        <v>54.07</v>
      </c>
      <c r="AC29" s="164">
        <v>39.53</v>
      </c>
      <c r="AD29" s="164">
        <v>30.87</v>
      </c>
      <c r="AE29" s="164">
        <v>20.29</v>
      </c>
      <c r="AF29" s="164">
        <v>19.34</v>
      </c>
      <c r="AG29" s="164">
        <v>55.877374252550126</v>
      </c>
      <c r="AH29" s="164">
        <v>40.284335789829811</v>
      </c>
      <c r="AI29" s="164">
        <v>31.053210675226261</v>
      </c>
      <c r="AJ29" s="164">
        <v>31.163337965451831</v>
      </c>
      <c r="AK29" s="164">
        <v>21.629764682251508</v>
      </c>
      <c r="AL29" s="164">
        <v>43.036043415932831</v>
      </c>
      <c r="AM29" s="164">
        <v>35.269910967442989</v>
      </c>
      <c r="AN29" s="164">
        <v>28.71551107407052</v>
      </c>
      <c r="AO29" s="164">
        <v>25.251331309411242</v>
      </c>
      <c r="AP29" s="164">
        <v>28.653474731311569</v>
      </c>
    </row>
    <row r="30" spans="1:42" ht="20.100000000000001" customHeight="1" x14ac:dyDescent="0.2">
      <c r="A30" s="356">
        <v>23</v>
      </c>
      <c r="B30" s="92" t="s">
        <v>57</v>
      </c>
      <c r="C30" s="165">
        <v>48.84</v>
      </c>
      <c r="D30" s="165">
        <v>36.11</v>
      </c>
      <c r="E30" s="165">
        <v>33.24</v>
      </c>
      <c r="F30" s="165">
        <v>30.18</v>
      </c>
      <c r="G30" s="165">
        <v>19.010000000000002</v>
      </c>
      <c r="H30" s="164">
        <v>52.89</v>
      </c>
      <c r="I30" s="164">
        <v>44.21</v>
      </c>
      <c r="J30" s="164">
        <v>33.629999999999995</v>
      </c>
      <c r="K30" s="164">
        <v>29.759999999999998</v>
      </c>
      <c r="L30" s="164">
        <v>21.4</v>
      </c>
      <c r="M30" s="164">
        <v>60.44739256227507</v>
      </c>
      <c r="N30" s="164">
        <v>42.304810274129423</v>
      </c>
      <c r="O30" s="164">
        <v>35.451505016722408</v>
      </c>
      <c r="P30" s="164">
        <v>28.887262642991949</v>
      </c>
      <c r="Q30" s="164">
        <v>22.497252697760722</v>
      </c>
      <c r="R30" s="164">
        <v>68.959999999999994</v>
      </c>
      <c r="S30" s="164">
        <v>59.47</v>
      </c>
      <c r="T30" s="164">
        <v>51.41</v>
      </c>
      <c r="U30" s="164">
        <v>46.62</v>
      </c>
      <c r="V30" s="164">
        <v>42.85</v>
      </c>
      <c r="W30" s="166">
        <v>69.628001769693284</v>
      </c>
      <c r="X30" s="166">
        <v>60.761515931481313</v>
      </c>
      <c r="Y30" s="166">
        <v>54.259372850796481</v>
      </c>
      <c r="Z30" s="166">
        <v>49.339573995478162</v>
      </c>
      <c r="AA30" s="166">
        <v>42.737098099954487</v>
      </c>
      <c r="AB30" s="164">
        <v>65.92</v>
      </c>
      <c r="AC30" s="164">
        <v>53.67</v>
      </c>
      <c r="AD30" s="164">
        <v>46.14</v>
      </c>
      <c r="AE30" s="164">
        <v>39.74</v>
      </c>
      <c r="AF30" s="164">
        <v>25.86</v>
      </c>
      <c r="AG30" s="164">
        <v>69.445262766897642</v>
      </c>
      <c r="AH30" s="164">
        <v>56.236532145023958</v>
      </c>
      <c r="AI30" s="164">
        <v>47.598570757268128</v>
      </c>
      <c r="AJ30" s="164">
        <v>43.570590670714878</v>
      </c>
      <c r="AK30" s="164">
        <v>35.646275944852981</v>
      </c>
      <c r="AL30" s="164">
        <v>68.146187724756558</v>
      </c>
      <c r="AM30" s="164">
        <v>59.898006490496059</v>
      </c>
      <c r="AN30" s="164">
        <v>49.76478494623656</v>
      </c>
      <c r="AO30" s="164">
        <v>44.166006427318777</v>
      </c>
      <c r="AP30" s="164">
        <v>40.945314886745514</v>
      </c>
    </row>
    <row r="31" spans="1:42" ht="20.100000000000001" customHeight="1" x14ac:dyDescent="0.2">
      <c r="A31" s="599">
        <v>24</v>
      </c>
      <c r="B31" s="513" t="s">
        <v>58</v>
      </c>
      <c r="C31" s="169">
        <v>51.43</v>
      </c>
      <c r="D31" s="169">
        <v>41.64</v>
      </c>
      <c r="E31" s="169">
        <v>38.56</v>
      </c>
      <c r="F31" s="169">
        <v>27.68</v>
      </c>
      <c r="G31" s="169">
        <v>16.39</v>
      </c>
      <c r="H31" s="168">
        <v>56.84</v>
      </c>
      <c r="I31" s="168">
        <v>45.83</v>
      </c>
      <c r="J31" s="168">
        <v>37.909999999999997</v>
      </c>
      <c r="K31" s="168">
        <v>36.090000000000003</v>
      </c>
      <c r="L31" s="168">
        <v>24.02</v>
      </c>
      <c r="M31" s="168">
        <v>56.579478364845684</v>
      </c>
      <c r="N31" s="168">
        <v>49.576955724103939</v>
      </c>
      <c r="O31" s="168">
        <v>41.85004566524789</v>
      </c>
      <c r="P31" s="168">
        <v>35.354551429069595</v>
      </c>
      <c r="Q31" s="168">
        <v>33.217106993014987</v>
      </c>
      <c r="R31" s="168">
        <v>65.33</v>
      </c>
      <c r="S31" s="168">
        <v>49.03</v>
      </c>
      <c r="T31" s="168">
        <v>45.81</v>
      </c>
      <c r="U31" s="168">
        <v>39.92</v>
      </c>
      <c r="V31" s="168">
        <v>32.74</v>
      </c>
      <c r="W31" s="170">
        <v>71.069999999999993</v>
      </c>
      <c r="X31" s="170">
        <v>57.75</v>
      </c>
      <c r="Y31" s="170">
        <v>45.11</v>
      </c>
      <c r="Z31" s="170">
        <v>43.830000000000005</v>
      </c>
      <c r="AA31" s="170">
        <v>37.97</v>
      </c>
      <c r="AB31" s="168">
        <v>73.05</v>
      </c>
      <c r="AC31" s="168">
        <v>64.89</v>
      </c>
      <c r="AD31" s="168">
        <v>54.62</v>
      </c>
      <c r="AE31" s="168">
        <v>43.62</v>
      </c>
      <c r="AF31" s="168">
        <v>42.7</v>
      </c>
      <c r="AG31" s="168">
        <v>70.152517344883279</v>
      </c>
      <c r="AH31" s="168">
        <v>63.669111583698623</v>
      </c>
      <c r="AI31" s="168">
        <v>57.160841703404088</v>
      </c>
      <c r="AJ31" s="168">
        <v>49.534865627848049</v>
      </c>
      <c r="AK31" s="168">
        <v>39.752259036144579</v>
      </c>
      <c r="AL31" s="168">
        <v>81.337980166670334</v>
      </c>
      <c r="AM31" s="168">
        <v>64.841318835052917</v>
      </c>
      <c r="AN31" s="168">
        <v>59.326927820452177</v>
      </c>
      <c r="AO31" s="168">
        <v>54.490254223777058</v>
      </c>
      <c r="AP31" s="168">
        <v>46.826943420598418</v>
      </c>
    </row>
    <row r="32" spans="1:42" ht="16.5" customHeight="1" x14ac:dyDescent="0.2">
      <c r="A32" s="598" t="s">
        <v>733</v>
      </c>
      <c r="C32" s="354"/>
      <c r="D32" s="354"/>
      <c r="E32" s="354"/>
      <c r="F32" s="354"/>
      <c r="H32" s="1482"/>
      <c r="I32" s="1482"/>
      <c r="J32" s="1482"/>
      <c r="K32" s="1482"/>
      <c r="L32" s="1482"/>
    </row>
    <row r="33" spans="1:12" ht="16.5" customHeight="1" x14ac:dyDescent="0.2">
      <c r="A33" s="598" t="s">
        <v>734</v>
      </c>
      <c r="C33" s="354"/>
      <c r="D33" s="354"/>
      <c r="E33" s="354"/>
      <c r="F33" s="354"/>
      <c r="H33" s="1482"/>
      <c r="I33" s="1482"/>
      <c r="J33" s="1482"/>
      <c r="K33" s="1482"/>
      <c r="L33" s="1482"/>
    </row>
    <row r="34" spans="1:12" ht="12" customHeight="1" x14ac:dyDescent="0.2">
      <c r="A34" s="597" t="s">
        <v>732</v>
      </c>
      <c r="C34" s="171"/>
      <c r="D34" s="171"/>
      <c r="E34" s="171"/>
      <c r="F34" s="171"/>
      <c r="H34" s="1482"/>
      <c r="I34" s="1482"/>
      <c r="J34" s="1482"/>
      <c r="K34" s="1482"/>
      <c r="L34" s="1482"/>
    </row>
    <row r="35" spans="1:12" x14ac:dyDescent="0.2">
      <c r="C35" s="172"/>
      <c r="D35" s="172"/>
      <c r="E35" s="173"/>
      <c r="F35" s="173"/>
      <c r="G35" s="173"/>
    </row>
    <row r="36" spans="1:12" x14ac:dyDescent="0.2">
      <c r="C36" s="173"/>
      <c r="D36" s="173"/>
      <c r="E36" s="173"/>
      <c r="F36" s="173"/>
      <c r="G36" s="173"/>
    </row>
  </sheetData>
  <mergeCells count="12">
    <mergeCell ref="H32:L34"/>
    <mergeCell ref="C4:G4"/>
    <mergeCell ref="H4:L4"/>
    <mergeCell ref="M4:Q4"/>
    <mergeCell ref="R4:V4"/>
    <mergeCell ref="AL4:AP4"/>
    <mergeCell ref="A3:AP3"/>
    <mergeCell ref="B4:B5"/>
    <mergeCell ref="A4:A5"/>
    <mergeCell ref="AG4:AK4"/>
    <mergeCell ref="W4:AA4"/>
    <mergeCell ref="AB4:AF4"/>
  </mergeCells>
  <printOptions horizontalCentered="1" verticalCentered="1"/>
  <pageMargins left="0.2" right="0.2" top="0.75" bottom="0.2" header="0.5" footer="0.5"/>
  <pageSetup scale="74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48"/>
  <sheetViews>
    <sheetView workbookViewId="0"/>
  </sheetViews>
  <sheetFormatPr defaultRowHeight="20.100000000000001" customHeight="1" x14ac:dyDescent="0.2"/>
  <cols>
    <col min="1" max="1" width="5.85546875" style="829" customWidth="1"/>
    <col min="2" max="2" width="18.42578125" style="829" customWidth="1"/>
    <col min="3" max="218" width="7.7109375" style="829" customWidth="1"/>
    <col min="219" max="226" width="8.7109375" style="829" customWidth="1"/>
    <col min="227" max="227" width="7.7109375" style="829" customWidth="1"/>
    <col min="228" max="235" width="8.7109375" style="829" customWidth="1"/>
    <col min="236" max="236" width="7.7109375" style="829" customWidth="1"/>
    <col min="237" max="16384" width="9.140625" style="829"/>
  </cols>
  <sheetData>
    <row r="1" spans="1:237" ht="20.25" customHeight="1" x14ac:dyDescent="0.2">
      <c r="A1" s="828" t="s">
        <v>552</v>
      </c>
      <c r="C1" s="828"/>
      <c r="D1" s="828"/>
      <c r="E1" s="828"/>
      <c r="F1" s="828"/>
      <c r="G1" s="828"/>
      <c r="H1" s="828"/>
      <c r="I1" s="828"/>
      <c r="J1" s="830"/>
      <c r="K1" s="830"/>
      <c r="L1" s="828"/>
      <c r="M1" s="828"/>
      <c r="N1" s="828"/>
      <c r="O1" s="828"/>
      <c r="P1" s="828"/>
      <c r="Q1" s="828"/>
      <c r="R1" s="828"/>
      <c r="S1" s="828"/>
      <c r="T1" s="830"/>
      <c r="U1" s="828"/>
      <c r="V1" s="828"/>
      <c r="W1" s="828"/>
      <c r="X1" s="828"/>
      <c r="Y1" s="828"/>
      <c r="Z1" s="828"/>
      <c r="AA1" s="828"/>
      <c r="AB1" s="828"/>
      <c r="AC1" s="830"/>
      <c r="AD1" s="828"/>
      <c r="AE1" s="828"/>
      <c r="AF1" s="828"/>
      <c r="AG1" s="828"/>
      <c r="AH1" s="828"/>
      <c r="AI1" s="828"/>
      <c r="AJ1" s="828"/>
      <c r="AK1" s="828"/>
      <c r="AL1" s="830"/>
      <c r="AM1" s="828"/>
      <c r="AN1" s="828"/>
      <c r="AO1" s="828"/>
      <c r="AP1" s="828"/>
      <c r="AQ1" s="828"/>
      <c r="AR1" s="828"/>
      <c r="AS1" s="828"/>
      <c r="AT1" s="828"/>
      <c r="AU1" s="830"/>
      <c r="AV1" s="828"/>
      <c r="AW1" s="828"/>
      <c r="AX1" s="828"/>
      <c r="AY1" s="828"/>
      <c r="AZ1" s="828"/>
      <c r="BA1" s="828"/>
      <c r="BB1" s="828"/>
      <c r="BC1" s="828"/>
      <c r="BD1" s="830"/>
      <c r="BE1" s="828"/>
      <c r="BF1" s="828"/>
      <c r="BG1" s="828"/>
      <c r="BH1" s="828"/>
      <c r="BI1" s="828"/>
      <c r="BJ1" s="828"/>
      <c r="BK1" s="828"/>
      <c r="BL1" s="828"/>
      <c r="BM1" s="830"/>
      <c r="BN1" s="828"/>
      <c r="BO1" s="828"/>
      <c r="BP1" s="828"/>
      <c r="BQ1" s="828"/>
      <c r="BR1" s="828"/>
      <c r="BS1" s="828"/>
      <c r="BT1" s="828"/>
      <c r="BU1" s="828"/>
      <c r="BV1" s="830"/>
      <c r="BW1" s="828"/>
      <c r="BX1" s="828"/>
      <c r="BY1" s="828"/>
      <c r="BZ1" s="828"/>
      <c r="CA1" s="828"/>
      <c r="CB1" s="828"/>
      <c r="CC1" s="828"/>
      <c r="CD1" s="828"/>
      <c r="CE1" s="830"/>
      <c r="CF1" s="828"/>
      <c r="CG1" s="828"/>
      <c r="CH1" s="828"/>
      <c r="CI1" s="828"/>
      <c r="CJ1" s="828"/>
      <c r="CK1" s="828"/>
      <c r="CL1" s="828"/>
      <c r="CM1" s="828"/>
      <c r="CN1" s="830"/>
      <c r="CO1" s="828"/>
      <c r="CP1" s="828"/>
      <c r="CQ1" s="828"/>
      <c r="CR1" s="828"/>
      <c r="CS1" s="828"/>
      <c r="CT1" s="828"/>
      <c r="CU1" s="828"/>
      <c r="CV1" s="828"/>
      <c r="CW1" s="830"/>
      <c r="CX1" s="828"/>
      <c r="CY1" s="828"/>
      <c r="CZ1" s="828"/>
      <c r="DA1" s="828"/>
      <c r="DB1" s="828"/>
      <c r="DC1" s="828"/>
      <c r="DD1" s="828"/>
      <c r="DE1" s="828"/>
      <c r="DF1" s="830"/>
      <c r="DG1" s="828"/>
      <c r="DH1" s="828"/>
      <c r="DI1" s="828"/>
      <c r="DJ1" s="828"/>
      <c r="DK1" s="828"/>
      <c r="DL1" s="828"/>
      <c r="DM1" s="828"/>
      <c r="DN1" s="828"/>
      <c r="DO1" s="830"/>
      <c r="DP1" s="828"/>
      <c r="DQ1" s="828"/>
      <c r="DR1" s="828"/>
      <c r="DS1" s="828"/>
      <c r="DT1" s="828"/>
      <c r="DU1" s="828"/>
      <c r="DV1" s="828"/>
      <c r="DW1" s="828"/>
      <c r="DX1" s="830"/>
      <c r="DY1" s="828"/>
      <c r="DZ1" s="828"/>
      <c r="EA1" s="828"/>
      <c r="EB1" s="828"/>
      <c r="EC1" s="828"/>
      <c r="ED1" s="828"/>
      <c r="EE1" s="828"/>
      <c r="EF1" s="828"/>
      <c r="EG1" s="830"/>
      <c r="EH1" s="828"/>
      <c r="EI1" s="828"/>
      <c r="EJ1" s="828"/>
      <c r="EK1" s="828"/>
      <c r="EL1" s="828"/>
      <c r="EM1" s="828"/>
      <c r="EN1" s="828"/>
      <c r="EO1" s="828"/>
      <c r="EP1" s="830"/>
      <c r="EQ1" s="828"/>
      <c r="ER1" s="828"/>
      <c r="ES1" s="828"/>
      <c r="ET1" s="828"/>
      <c r="EU1" s="828"/>
      <c r="EV1" s="828"/>
      <c r="EW1" s="828"/>
      <c r="EX1" s="828"/>
      <c r="EY1" s="830"/>
      <c r="EZ1" s="828"/>
      <c r="FA1" s="828"/>
      <c r="FB1" s="828"/>
      <c r="FC1" s="828"/>
      <c r="FD1" s="828"/>
      <c r="FE1" s="828"/>
      <c r="FF1" s="828"/>
      <c r="FG1" s="828"/>
      <c r="FH1" s="830"/>
      <c r="FI1" s="828"/>
      <c r="FJ1" s="828"/>
      <c r="FK1" s="828"/>
      <c r="FL1" s="828"/>
      <c r="FM1" s="828"/>
      <c r="FN1" s="828"/>
      <c r="FO1" s="828"/>
      <c r="FP1" s="828"/>
      <c r="FQ1" s="830"/>
      <c r="FR1" s="828"/>
      <c r="FS1" s="828"/>
      <c r="FT1" s="828"/>
      <c r="FU1" s="828"/>
      <c r="FV1" s="828"/>
      <c r="FW1" s="828"/>
      <c r="FX1" s="828"/>
      <c r="FY1" s="828"/>
      <c r="FZ1" s="830"/>
      <c r="GA1" s="828"/>
      <c r="GB1" s="828"/>
      <c r="GC1" s="828"/>
      <c r="GD1" s="828"/>
      <c r="GE1" s="828"/>
      <c r="GF1" s="828"/>
      <c r="GG1" s="828"/>
      <c r="GH1" s="828"/>
      <c r="GI1" s="830"/>
      <c r="GJ1" s="828"/>
      <c r="GK1" s="828"/>
      <c r="GL1" s="828"/>
      <c r="GM1" s="828"/>
      <c r="GN1" s="828"/>
      <c r="GO1" s="828"/>
      <c r="GP1" s="828"/>
      <c r="GQ1" s="828"/>
      <c r="GR1" s="830"/>
      <c r="GS1" s="828"/>
      <c r="GT1" s="828"/>
      <c r="GU1" s="828"/>
      <c r="GV1" s="828"/>
      <c r="GW1" s="828"/>
      <c r="GX1" s="828"/>
      <c r="GY1" s="828"/>
      <c r="GZ1" s="828"/>
      <c r="HA1" s="830"/>
      <c r="HB1" s="828"/>
      <c r="HC1" s="828"/>
      <c r="HD1" s="828"/>
      <c r="HE1" s="828"/>
      <c r="HF1" s="828"/>
      <c r="HG1" s="828"/>
      <c r="HH1" s="828"/>
      <c r="HI1" s="828"/>
      <c r="HJ1" s="830"/>
      <c r="HK1" s="828"/>
      <c r="HL1" s="828"/>
      <c r="HM1" s="828"/>
      <c r="HN1" s="828"/>
      <c r="HO1" s="828"/>
      <c r="HP1" s="828"/>
      <c r="HQ1" s="828"/>
      <c r="HR1" s="828"/>
      <c r="HS1" s="830"/>
      <c r="HT1" s="830"/>
      <c r="HU1" s="830"/>
      <c r="HV1" s="830"/>
      <c r="HW1" s="830"/>
      <c r="HX1" s="830"/>
      <c r="HY1" s="830"/>
      <c r="IB1" s="830"/>
    </row>
    <row r="2" spans="1:237" s="831" customFormat="1" ht="12.75" customHeight="1" x14ac:dyDescent="0.2">
      <c r="A2" s="1488" t="s">
        <v>676</v>
      </c>
      <c r="B2" s="1488" t="s">
        <v>553</v>
      </c>
      <c r="C2" s="1489" t="s">
        <v>112</v>
      </c>
      <c r="D2" s="1490"/>
      <c r="E2" s="1490"/>
      <c r="F2" s="1490"/>
      <c r="G2" s="1490"/>
      <c r="H2" s="1490"/>
      <c r="I2" s="1490"/>
      <c r="J2" s="1490"/>
      <c r="K2" s="1491"/>
      <c r="L2" s="1485" t="s">
        <v>554</v>
      </c>
      <c r="M2" s="1486"/>
      <c r="N2" s="1486"/>
      <c r="O2" s="1486"/>
      <c r="P2" s="1486"/>
      <c r="Q2" s="1486"/>
      <c r="R2" s="1486"/>
      <c r="S2" s="1486"/>
      <c r="T2" s="1487"/>
      <c r="U2" s="1485" t="s">
        <v>240</v>
      </c>
      <c r="V2" s="1486"/>
      <c r="W2" s="1486"/>
      <c r="X2" s="1486"/>
      <c r="Y2" s="1486"/>
      <c r="Z2" s="1486"/>
      <c r="AA2" s="1486"/>
      <c r="AB2" s="1486"/>
      <c r="AC2" s="1487"/>
      <c r="AD2" s="1485" t="s">
        <v>655</v>
      </c>
      <c r="AE2" s="1486"/>
      <c r="AF2" s="1486"/>
      <c r="AG2" s="1486"/>
      <c r="AH2" s="1486"/>
      <c r="AI2" s="1486"/>
      <c r="AJ2" s="1486"/>
      <c r="AK2" s="1486"/>
      <c r="AL2" s="1487"/>
      <c r="AM2" s="1485" t="s">
        <v>333</v>
      </c>
      <c r="AN2" s="1486"/>
      <c r="AO2" s="1486"/>
      <c r="AP2" s="1486"/>
      <c r="AQ2" s="1486"/>
      <c r="AR2" s="1486"/>
      <c r="AS2" s="1486"/>
      <c r="AT2" s="1486"/>
      <c r="AU2" s="1487"/>
      <c r="AV2" s="1485" t="s">
        <v>92</v>
      </c>
      <c r="AW2" s="1486"/>
      <c r="AX2" s="1486"/>
      <c r="AY2" s="1486"/>
      <c r="AZ2" s="1486"/>
      <c r="BA2" s="1486"/>
      <c r="BB2" s="1486"/>
      <c r="BC2" s="1486"/>
      <c r="BD2" s="1487"/>
      <c r="BE2" s="1485" t="s">
        <v>93</v>
      </c>
      <c r="BF2" s="1486"/>
      <c r="BG2" s="1486"/>
      <c r="BH2" s="1486"/>
      <c r="BI2" s="1486"/>
      <c r="BJ2" s="1486"/>
      <c r="BK2" s="1486"/>
      <c r="BL2" s="1486"/>
      <c r="BM2" s="1487"/>
      <c r="BN2" s="1485" t="s">
        <v>94</v>
      </c>
      <c r="BO2" s="1486"/>
      <c r="BP2" s="1486"/>
      <c r="BQ2" s="1486"/>
      <c r="BR2" s="1486"/>
      <c r="BS2" s="1486"/>
      <c r="BT2" s="1486"/>
      <c r="BU2" s="1486"/>
      <c r="BV2" s="1487"/>
      <c r="BW2" s="1485" t="s">
        <v>95</v>
      </c>
      <c r="BX2" s="1486"/>
      <c r="BY2" s="1486"/>
      <c r="BZ2" s="1486"/>
      <c r="CA2" s="1486"/>
      <c r="CB2" s="1486"/>
      <c r="CC2" s="1486"/>
      <c r="CD2" s="1486"/>
      <c r="CE2" s="1487"/>
      <c r="CF2" s="1485" t="s">
        <v>96</v>
      </c>
      <c r="CG2" s="1486"/>
      <c r="CH2" s="1486"/>
      <c r="CI2" s="1486"/>
      <c r="CJ2" s="1486"/>
      <c r="CK2" s="1486"/>
      <c r="CL2" s="1486"/>
      <c r="CM2" s="1486"/>
      <c r="CN2" s="1487"/>
      <c r="CO2" s="1485" t="s">
        <v>97</v>
      </c>
      <c r="CP2" s="1486"/>
      <c r="CQ2" s="1486"/>
      <c r="CR2" s="1486"/>
      <c r="CS2" s="1486"/>
      <c r="CT2" s="1486"/>
      <c r="CU2" s="1486"/>
      <c r="CV2" s="1486"/>
      <c r="CW2" s="1487"/>
      <c r="CX2" s="1485" t="s">
        <v>98</v>
      </c>
      <c r="CY2" s="1486"/>
      <c r="CZ2" s="1486"/>
      <c r="DA2" s="1486"/>
      <c r="DB2" s="1486"/>
      <c r="DC2" s="1486"/>
      <c r="DD2" s="1486"/>
      <c r="DE2" s="1486"/>
      <c r="DF2" s="1487"/>
      <c r="DG2" s="1485" t="s">
        <v>99</v>
      </c>
      <c r="DH2" s="1486"/>
      <c r="DI2" s="1486"/>
      <c r="DJ2" s="1486"/>
      <c r="DK2" s="1486"/>
      <c r="DL2" s="1486"/>
      <c r="DM2" s="1486"/>
      <c r="DN2" s="1486"/>
      <c r="DO2" s="1487"/>
      <c r="DP2" s="1485" t="s">
        <v>100</v>
      </c>
      <c r="DQ2" s="1486"/>
      <c r="DR2" s="1486"/>
      <c r="DS2" s="1486"/>
      <c r="DT2" s="1486"/>
      <c r="DU2" s="1486"/>
      <c r="DV2" s="1486"/>
      <c r="DW2" s="1486"/>
      <c r="DX2" s="1487"/>
      <c r="DY2" s="1485" t="s">
        <v>101</v>
      </c>
      <c r="DZ2" s="1486"/>
      <c r="EA2" s="1486"/>
      <c r="EB2" s="1486"/>
      <c r="EC2" s="1486"/>
      <c r="ED2" s="1486"/>
      <c r="EE2" s="1486"/>
      <c r="EF2" s="1486"/>
      <c r="EG2" s="1487"/>
      <c r="EH2" s="1485" t="s">
        <v>102</v>
      </c>
      <c r="EI2" s="1486"/>
      <c r="EJ2" s="1486"/>
      <c r="EK2" s="1486"/>
      <c r="EL2" s="1486"/>
      <c r="EM2" s="1486"/>
      <c r="EN2" s="1486"/>
      <c r="EO2" s="1486"/>
      <c r="EP2" s="1487"/>
      <c r="EQ2" s="1485" t="s">
        <v>555</v>
      </c>
      <c r="ER2" s="1486"/>
      <c r="ES2" s="1486"/>
      <c r="ET2" s="1486"/>
      <c r="EU2" s="1486"/>
      <c r="EV2" s="1486"/>
      <c r="EW2" s="1486"/>
      <c r="EX2" s="1486"/>
      <c r="EY2" s="1487"/>
      <c r="EZ2" s="1494" t="s">
        <v>103</v>
      </c>
      <c r="FA2" s="1495"/>
      <c r="FB2" s="1495"/>
      <c r="FC2" s="1495"/>
      <c r="FD2" s="1495"/>
      <c r="FE2" s="1495"/>
      <c r="FF2" s="1495"/>
      <c r="FG2" s="1495"/>
      <c r="FH2" s="1496"/>
      <c r="FI2" s="1485" t="s">
        <v>104</v>
      </c>
      <c r="FJ2" s="1486"/>
      <c r="FK2" s="1486"/>
      <c r="FL2" s="1486"/>
      <c r="FM2" s="1486"/>
      <c r="FN2" s="1486"/>
      <c r="FO2" s="1486"/>
      <c r="FP2" s="1486"/>
      <c r="FQ2" s="1487"/>
      <c r="FR2" s="1485" t="s">
        <v>105</v>
      </c>
      <c r="FS2" s="1486"/>
      <c r="FT2" s="1486"/>
      <c r="FU2" s="1486"/>
      <c r="FV2" s="1486"/>
      <c r="FW2" s="1486"/>
      <c r="FX2" s="1486"/>
      <c r="FY2" s="1486"/>
      <c r="FZ2" s="1487"/>
      <c r="GA2" s="1485" t="s">
        <v>106</v>
      </c>
      <c r="GB2" s="1486"/>
      <c r="GC2" s="1486"/>
      <c r="GD2" s="1486"/>
      <c r="GE2" s="1486"/>
      <c r="GF2" s="1486"/>
      <c r="GG2" s="1486"/>
      <c r="GH2" s="1486"/>
      <c r="GI2" s="1487"/>
      <c r="GJ2" s="1485" t="s">
        <v>361</v>
      </c>
      <c r="GK2" s="1486"/>
      <c r="GL2" s="1486"/>
      <c r="GM2" s="1486"/>
      <c r="GN2" s="1486"/>
      <c r="GO2" s="1486"/>
      <c r="GP2" s="1486"/>
      <c r="GQ2" s="1486"/>
      <c r="GR2" s="1487"/>
      <c r="GS2" s="1485" t="s">
        <v>108</v>
      </c>
      <c r="GT2" s="1486"/>
      <c r="GU2" s="1486"/>
      <c r="GV2" s="1486"/>
      <c r="GW2" s="1486"/>
      <c r="GX2" s="1486"/>
      <c r="GY2" s="1486"/>
      <c r="GZ2" s="1486"/>
      <c r="HA2" s="1487"/>
      <c r="HB2" s="1485" t="s">
        <v>109</v>
      </c>
      <c r="HC2" s="1486"/>
      <c r="HD2" s="1486"/>
      <c r="HE2" s="1486"/>
      <c r="HF2" s="1486"/>
      <c r="HG2" s="1486"/>
      <c r="HH2" s="1486"/>
      <c r="HI2" s="1486"/>
      <c r="HJ2" s="1487"/>
      <c r="HK2" s="1485" t="s">
        <v>706</v>
      </c>
      <c r="HL2" s="1486"/>
      <c r="HM2" s="1486"/>
      <c r="HN2" s="1486"/>
      <c r="HO2" s="1486"/>
      <c r="HP2" s="1486"/>
      <c r="HQ2" s="1486"/>
      <c r="HR2" s="1486"/>
      <c r="HS2" s="1487"/>
      <c r="HT2" s="1492" t="s">
        <v>186</v>
      </c>
      <c r="HU2" s="1493"/>
      <c r="HV2" s="1493"/>
      <c r="HW2" s="1493"/>
      <c r="HX2" s="1493"/>
      <c r="HY2" s="1493"/>
      <c r="HZ2" s="1493"/>
      <c r="IA2" s="1493"/>
      <c r="IB2" s="1493"/>
    </row>
    <row r="3" spans="1:237" s="835" customFormat="1" ht="12.75" x14ac:dyDescent="0.2">
      <c r="A3" s="1488"/>
      <c r="B3" s="1488"/>
      <c r="C3" s="832" t="s">
        <v>83</v>
      </c>
      <c r="D3" s="832" t="s">
        <v>84</v>
      </c>
      <c r="E3" s="832" t="s">
        <v>85</v>
      </c>
      <c r="F3" s="833" t="s">
        <v>86</v>
      </c>
      <c r="G3" s="833" t="s">
        <v>117</v>
      </c>
      <c r="H3" s="833" t="s">
        <v>87</v>
      </c>
      <c r="I3" s="833" t="s">
        <v>88</v>
      </c>
      <c r="J3" s="833" t="s">
        <v>652</v>
      </c>
      <c r="K3" s="833" t="s">
        <v>755</v>
      </c>
      <c r="L3" s="832" t="s">
        <v>83</v>
      </c>
      <c r="M3" s="832" t="s">
        <v>84</v>
      </c>
      <c r="N3" s="832" t="s">
        <v>85</v>
      </c>
      <c r="O3" s="833" t="s">
        <v>86</v>
      </c>
      <c r="P3" s="834" t="s">
        <v>117</v>
      </c>
      <c r="Q3" s="833" t="s">
        <v>87</v>
      </c>
      <c r="R3" s="833" t="s">
        <v>88</v>
      </c>
      <c r="S3" s="833" t="s">
        <v>652</v>
      </c>
      <c r="T3" s="833" t="s">
        <v>755</v>
      </c>
      <c r="U3" s="832" t="s">
        <v>83</v>
      </c>
      <c r="V3" s="832" t="s">
        <v>84</v>
      </c>
      <c r="W3" s="832" t="s">
        <v>85</v>
      </c>
      <c r="X3" s="833" t="s">
        <v>86</v>
      </c>
      <c r="Y3" s="833" t="s">
        <v>117</v>
      </c>
      <c r="Z3" s="833" t="s">
        <v>87</v>
      </c>
      <c r="AA3" s="833" t="s">
        <v>88</v>
      </c>
      <c r="AB3" s="833" t="s">
        <v>652</v>
      </c>
      <c r="AC3" s="833" t="s">
        <v>755</v>
      </c>
      <c r="AD3" s="832" t="s">
        <v>83</v>
      </c>
      <c r="AE3" s="832" t="s">
        <v>84</v>
      </c>
      <c r="AF3" s="832" t="s">
        <v>85</v>
      </c>
      <c r="AG3" s="833" t="s">
        <v>86</v>
      </c>
      <c r="AH3" s="833" t="s">
        <v>117</v>
      </c>
      <c r="AI3" s="833" t="s">
        <v>87</v>
      </c>
      <c r="AJ3" s="833" t="s">
        <v>88</v>
      </c>
      <c r="AK3" s="833" t="s">
        <v>652</v>
      </c>
      <c r="AL3" s="833" t="s">
        <v>755</v>
      </c>
      <c r="AM3" s="832" t="s">
        <v>83</v>
      </c>
      <c r="AN3" s="832" t="s">
        <v>84</v>
      </c>
      <c r="AO3" s="832" t="s">
        <v>85</v>
      </c>
      <c r="AP3" s="833" t="s">
        <v>86</v>
      </c>
      <c r="AQ3" s="833" t="s">
        <v>117</v>
      </c>
      <c r="AR3" s="833" t="s">
        <v>87</v>
      </c>
      <c r="AS3" s="833" t="s">
        <v>88</v>
      </c>
      <c r="AT3" s="833" t="s">
        <v>652</v>
      </c>
      <c r="AU3" s="833" t="s">
        <v>755</v>
      </c>
      <c r="AV3" s="832" t="s">
        <v>83</v>
      </c>
      <c r="AW3" s="832" t="s">
        <v>84</v>
      </c>
      <c r="AX3" s="832" t="s">
        <v>85</v>
      </c>
      <c r="AY3" s="833" t="s">
        <v>86</v>
      </c>
      <c r="AZ3" s="833" t="s">
        <v>117</v>
      </c>
      <c r="BA3" s="833" t="s">
        <v>87</v>
      </c>
      <c r="BB3" s="833" t="s">
        <v>88</v>
      </c>
      <c r="BC3" s="833" t="s">
        <v>652</v>
      </c>
      <c r="BD3" s="833" t="s">
        <v>755</v>
      </c>
      <c r="BE3" s="832" t="s">
        <v>83</v>
      </c>
      <c r="BF3" s="832" t="s">
        <v>84</v>
      </c>
      <c r="BG3" s="832" t="s">
        <v>85</v>
      </c>
      <c r="BH3" s="833" t="s">
        <v>86</v>
      </c>
      <c r="BI3" s="833" t="s">
        <v>117</v>
      </c>
      <c r="BJ3" s="833" t="s">
        <v>87</v>
      </c>
      <c r="BK3" s="833" t="s">
        <v>88</v>
      </c>
      <c r="BL3" s="833" t="s">
        <v>652</v>
      </c>
      <c r="BM3" s="833" t="s">
        <v>755</v>
      </c>
      <c r="BN3" s="832" t="s">
        <v>83</v>
      </c>
      <c r="BO3" s="832" t="s">
        <v>84</v>
      </c>
      <c r="BP3" s="832" t="s">
        <v>85</v>
      </c>
      <c r="BQ3" s="833" t="s">
        <v>86</v>
      </c>
      <c r="BR3" s="833" t="s">
        <v>117</v>
      </c>
      <c r="BS3" s="833" t="s">
        <v>87</v>
      </c>
      <c r="BT3" s="833" t="s">
        <v>88</v>
      </c>
      <c r="BU3" s="833" t="s">
        <v>652</v>
      </c>
      <c r="BV3" s="833" t="s">
        <v>755</v>
      </c>
      <c r="BW3" s="832" t="s">
        <v>83</v>
      </c>
      <c r="BX3" s="832" t="s">
        <v>84</v>
      </c>
      <c r="BY3" s="832" t="s">
        <v>85</v>
      </c>
      <c r="BZ3" s="833" t="s">
        <v>86</v>
      </c>
      <c r="CA3" s="833" t="s">
        <v>117</v>
      </c>
      <c r="CB3" s="833" t="s">
        <v>87</v>
      </c>
      <c r="CC3" s="833" t="s">
        <v>88</v>
      </c>
      <c r="CD3" s="833" t="s">
        <v>652</v>
      </c>
      <c r="CE3" s="833" t="s">
        <v>755</v>
      </c>
      <c r="CF3" s="832" t="s">
        <v>83</v>
      </c>
      <c r="CG3" s="832" t="s">
        <v>84</v>
      </c>
      <c r="CH3" s="832" t="s">
        <v>85</v>
      </c>
      <c r="CI3" s="833" t="s">
        <v>86</v>
      </c>
      <c r="CJ3" s="833" t="s">
        <v>117</v>
      </c>
      <c r="CK3" s="833" t="s">
        <v>87</v>
      </c>
      <c r="CL3" s="833" t="s">
        <v>88</v>
      </c>
      <c r="CM3" s="833" t="s">
        <v>652</v>
      </c>
      <c r="CN3" s="833" t="s">
        <v>755</v>
      </c>
      <c r="CO3" s="832" t="s">
        <v>83</v>
      </c>
      <c r="CP3" s="832" t="s">
        <v>84</v>
      </c>
      <c r="CQ3" s="832" t="s">
        <v>85</v>
      </c>
      <c r="CR3" s="833" t="s">
        <v>86</v>
      </c>
      <c r="CS3" s="833" t="s">
        <v>117</v>
      </c>
      <c r="CT3" s="833" t="s">
        <v>87</v>
      </c>
      <c r="CU3" s="833" t="s">
        <v>88</v>
      </c>
      <c r="CV3" s="833" t="s">
        <v>652</v>
      </c>
      <c r="CW3" s="833" t="s">
        <v>755</v>
      </c>
      <c r="CX3" s="832" t="s">
        <v>83</v>
      </c>
      <c r="CY3" s="832" t="s">
        <v>84</v>
      </c>
      <c r="CZ3" s="832" t="s">
        <v>85</v>
      </c>
      <c r="DA3" s="833" t="s">
        <v>86</v>
      </c>
      <c r="DB3" s="833" t="s">
        <v>117</v>
      </c>
      <c r="DC3" s="833" t="s">
        <v>87</v>
      </c>
      <c r="DD3" s="833" t="s">
        <v>88</v>
      </c>
      <c r="DE3" s="833" t="s">
        <v>652</v>
      </c>
      <c r="DF3" s="833" t="s">
        <v>755</v>
      </c>
      <c r="DG3" s="832" t="s">
        <v>83</v>
      </c>
      <c r="DH3" s="832" t="s">
        <v>84</v>
      </c>
      <c r="DI3" s="832" t="s">
        <v>85</v>
      </c>
      <c r="DJ3" s="833" t="s">
        <v>86</v>
      </c>
      <c r="DK3" s="833" t="s">
        <v>117</v>
      </c>
      <c r="DL3" s="833" t="s">
        <v>87</v>
      </c>
      <c r="DM3" s="833" t="s">
        <v>88</v>
      </c>
      <c r="DN3" s="833" t="s">
        <v>652</v>
      </c>
      <c r="DO3" s="833" t="s">
        <v>755</v>
      </c>
      <c r="DP3" s="832" t="s">
        <v>83</v>
      </c>
      <c r="DQ3" s="832" t="s">
        <v>84</v>
      </c>
      <c r="DR3" s="832" t="s">
        <v>85</v>
      </c>
      <c r="DS3" s="833" t="s">
        <v>86</v>
      </c>
      <c r="DT3" s="833" t="s">
        <v>117</v>
      </c>
      <c r="DU3" s="833" t="s">
        <v>87</v>
      </c>
      <c r="DV3" s="833" t="s">
        <v>88</v>
      </c>
      <c r="DW3" s="833" t="s">
        <v>652</v>
      </c>
      <c r="DX3" s="833" t="s">
        <v>755</v>
      </c>
      <c r="DY3" s="832" t="s">
        <v>83</v>
      </c>
      <c r="DZ3" s="832" t="s">
        <v>84</v>
      </c>
      <c r="EA3" s="832" t="s">
        <v>85</v>
      </c>
      <c r="EB3" s="833" t="s">
        <v>86</v>
      </c>
      <c r="EC3" s="833" t="s">
        <v>117</v>
      </c>
      <c r="ED3" s="833" t="s">
        <v>87</v>
      </c>
      <c r="EE3" s="833" t="s">
        <v>88</v>
      </c>
      <c r="EF3" s="833" t="s">
        <v>652</v>
      </c>
      <c r="EG3" s="833" t="s">
        <v>755</v>
      </c>
      <c r="EH3" s="832" t="s">
        <v>83</v>
      </c>
      <c r="EI3" s="832" t="s">
        <v>84</v>
      </c>
      <c r="EJ3" s="832" t="s">
        <v>85</v>
      </c>
      <c r="EK3" s="833" t="s">
        <v>86</v>
      </c>
      <c r="EL3" s="833" t="s">
        <v>117</v>
      </c>
      <c r="EM3" s="833" t="s">
        <v>87</v>
      </c>
      <c r="EN3" s="833" t="s">
        <v>88</v>
      </c>
      <c r="EO3" s="833" t="s">
        <v>652</v>
      </c>
      <c r="EP3" s="833" t="s">
        <v>755</v>
      </c>
      <c r="EQ3" s="832" t="s">
        <v>83</v>
      </c>
      <c r="ER3" s="832" t="s">
        <v>84</v>
      </c>
      <c r="ES3" s="832" t="s">
        <v>85</v>
      </c>
      <c r="ET3" s="833" t="s">
        <v>86</v>
      </c>
      <c r="EU3" s="833" t="s">
        <v>117</v>
      </c>
      <c r="EV3" s="833" t="s">
        <v>87</v>
      </c>
      <c r="EW3" s="833" t="s">
        <v>88</v>
      </c>
      <c r="EX3" s="833" t="s">
        <v>652</v>
      </c>
      <c r="EY3" s="833" t="s">
        <v>755</v>
      </c>
      <c r="EZ3" s="832" t="s">
        <v>83</v>
      </c>
      <c r="FA3" s="832" t="s">
        <v>84</v>
      </c>
      <c r="FB3" s="832" t="s">
        <v>85</v>
      </c>
      <c r="FC3" s="833" t="s">
        <v>86</v>
      </c>
      <c r="FD3" s="833" t="s">
        <v>117</v>
      </c>
      <c r="FE3" s="833" t="s">
        <v>87</v>
      </c>
      <c r="FF3" s="833" t="s">
        <v>88</v>
      </c>
      <c r="FG3" s="833" t="s">
        <v>652</v>
      </c>
      <c r="FH3" s="833" t="s">
        <v>755</v>
      </c>
      <c r="FI3" s="832" t="s">
        <v>83</v>
      </c>
      <c r="FJ3" s="832" t="s">
        <v>84</v>
      </c>
      <c r="FK3" s="832" t="s">
        <v>85</v>
      </c>
      <c r="FL3" s="833" t="s">
        <v>86</v>
      </c>
      <c r="FM3" s="833" t="s">
        <v>117</v>
      </c>
      <c r="FN3" s="833" t="s">
        <v>87</v>
      </c>
      <c r="FO3" s="833" t="s">
        <v>88</v>
      </c>
      <c r="FP3" s="833" t="s">
        <v>652</v>
      </c>
      <c r="FQ3" s="833" t="s">
        <v>755</v>
      </c>
      <c r="FR3" s="832" t="s">
        <v>83</v>
      </c>
      <c r="FS3" s="832" t="s">
        <v>84</v>
      </c>
      <c r="FT3" s="832" t="s">
        <v>85</v>
      </c>
      <c r="FU3" s="833" t="s">
        <v>86</v>
      </c>
      <c r="FV3" s="833" t="s">
        <v>117</v>
      </c>
      <c r="FW3" s="833" t="s">
        <v>87</v>
      </c>
      <c r="FX3" s="833" t="s">
        <v>88</v>
      </c>
      <c r="FY3" s="833" t="s">
        <v>652</v>
      </c>
      <c r="FZ3" s="833" t="s">
        <v>755</v>
      </c>
      <c r="GA3" s="832" t="s">
        <v>83</v>
      </c>
      <c r="GB3" s="832" t="s">
        <v>84</v>
      </c>
      <c r="GC3" s="832" t="s">
        <v>85</v>
      </c>
      <c r="GD3" s="833" t="s">
        <v>86</v>
      </c>
      <c r="GE3" s="833" t="s">
        <v>117</v>
      </c>
      <c r="GF3" s="833" t="s">
        <v>87</v>
      </c>
      <c r="GG3" s="833" t="s">
        <v>88</v>
      </c>
      <c r="GH3" s="833" t="s">
        <v>652</v>
      </c>
      <c r="GI3" s="833" t="s">
        <v>755</v>
      </c>
      <c r="GJ3" s="832" t="s">
        <v>83</v>
      </c>
      <c r="GK3" s="832" t="s">
        <v>84</v>
      </c>
      <c r="GL3" s="832" t="s">
        <v>85</v>
      </c>
      <c r="GM3" s="833" t="s">
        <v>86</v>
      </c>
      <c r="GN3" s="833" t="s">
        <v>117</v>
      </c>
      <c r="GO3" s="833" t="s">
        <v>87</v>
      </c>
      <c r="GP3" s="833" t="s">
        <v>88</v>
      </c>
      <c r="GQ3" s="833" t="s">
        <v>652</v>
      </c>
      <c r="GR3" s="833" t="s">
        <v>755</v>
      </c>
      <c r="GS3" s="832" t="s">
        <v>83</v>
      </c>
      <c r="GT3" s="832" t="s">
        <v>84</v>
      </c>
      <c r="GU3" s="832" t="s">
        <v>85</v>
      </c>
      <c r="GV3" s="833" t="s">
        <v>86</v>
      </c>
      <c r="GW3" s="833" t="s">
        <v>117</v>
      </c>
      <c r="GX3" s="833" t="s">
        <v>87</v>
      </c>
      <c r="GY3" s="833" t="s">
        <v>88</v>
      </c>
      <c r="GZ3" s="833" t="s">
        <v>652</v>
      </c>
      <c r="HA3" s="833" t="s">
        <v>755</v>
      </c>
      <c r="HB3" s="832" t="s">
        <v>83</v>
      </c>
      <c r="HC3" s="832" t="s">
        <v>84</v>
      </c>
      <c r="HD3" s="832" t="s">
        <v>85</v>
      </c>
      <c r="HE3" s="833" t="s">
        <v>86</v>
      </c>
      <c r="HF3" s="833" t="s">
        <v>117</v>
      </c>
      <c r="HG3" s="833" t="s">
        <v>87</v>
      </c>
      <c r="HH3" s="833" t="s">
        <v>88</v>
      </c>
      <c r="HI3" s="833" t="s">
        <v>652</v>
      </c>
      <c r="HJ3" s="833" t="s">
        <v>755</v>
      </c>
      <c r="HK3" s="832" t="s">
        <v>83</v>
      </c>
      <c r="HL3" s="832" t="s">
        <v>84</v>
      </c>
      <c r="HM3" s="832" t="s">
        <v>85</v>
      </c>
      <c r="HN3" s="833" t="s">
        <v>86</v>
      </c>
      <c r="HO3" s="833" t="s">
        <v>117</v>
      </c>
      <c r="HP3" s="833" t="s">
        <v>87</v>
      </c>
      <c r="HQ3" s="833" t="s">
        <v>88</v>
      </c>
      <c r="HR3" s="833" t="s">
        <v>652</v>
      </c>
      <c r="HS3" s="833" t="s">
        <v>755</v>
      </c>
      <c r="HT3" s="832" t="s">
        <v>83</v>
      </c>
      <c r="HU3" s="832" t="s">
        <v>84</v>
      </c>
      <c r="HV3" s="832" t="s">
        <v>85</v>
      </c>
      <c r="HW3" s="833" t="s">
        <v>86</v>
      </c>
      <c r="HX3" s="833" t="s">
        <v>117</v>
      </c>
      <c r="HY3" s="833" t="s">
        <v>87</v>
      </c>
      <c r="HZ3" s="833" t="s">
        <v>88</v>
      </c>
      <c r="IA3" s="833" t="s">
        <v>652</v>
      </c>
      <c r="IB3" s="833" t="s">
        <v>755</v>
      </c>
      <c r="IC3" s="829"/>
    </row>
    <row r="4" spans="1:237" ht="15" customHeight="1" x14ac:dyDescent="0.2">
      <c r="A4" s="829">
        <v>1</v>
      </c>
      <c r="B4" s="836" t="s">
        <v>129</v>
      </c>
      <c r="C4" s="837">
        <v>332</v>
      </c>
      <c r="D4" s="838">
        <v>190</v>
      </c>
      <c r="E4" s="838">
        <v>192</v>
      </c>
      <c r="F4" s="839">
        <v>193</v>
      </c>
      <c r="G4" s="839">
        <v>194</v>
      </c>
      <c r="H4" s="839">
        <v>195</v>
      </c>
      <c r="I4" s="839">
        <v>195</v>
      </c>
      <c r="J4" s="839">
        <v>195</v>
      </c>
      <c r="K4" s="839">
        <v>197</v>
      </c>
      <c r="L4" s="840">
        <v>49</v>
      </c>
      <c r="M4" s="840">
        <v>21</v>
      </c>
      <c r="N4" s="840">
        <v>21</v>
      </c>
      <c r="O4" s="840">
        <v>17</v>
      </c>
      <c r="P4" s="840">
        <v>17</v>
      </c>
      <c r="Q4" s="840">
        <v>17</v>
      </c>
      <c r="R4" s="840">
        <v>16</v>
      </c>
      <c r="S4" s="840">
        <v>16</v>
      </c>
      <c r="T4" s="839">
        <v>15</v>
      </c>
      <c r="U4" s="838">
        <v>4</v>
      </c>
      <c r="V4" s="838">
        <v>2</v>
      </c>
      <c r="W4" s="841">
        <v>1</v>
      </c>
      <c r="X4" s="839">
        <v>1</v>
      </c>
      <c r="Y4" s="839">
        <v>1</v>
      </c>
      <c r="Z4" s="839">
        <v>1</v>
      </c>
      <c r="AA4" s="839">
        <v>1</v>
      </c>
      <c r="AB4" s="839">
        <v>0</v>
      </c>
      <c r="AC4" s="839">
        <v>0</v>
      </c>
      <c r="AD4" s="837">
        <v>5</v>
      </c>
      <c r="AE4" s="838">
        <v>5</v>
      </c>
      <c r="AF4" s="841">
        <v>5</v>
      </c>
      <c r="AG4" s="839">
        <v>5</v>
      </c>
      <c r="AH4" s="839">
        <v>4</v>
      </c>
      <c r="AI4" s="839">
        <v>5</v>
      </c>
      <c r="AJ4" s="839">
        <v>5</v>
      </c>
      <c r="AK4" s="839">
        <v>5</v>
      </c>
      <c r="AL4" s="839">
        <v>5</v>
      </c>
      <c r="AM4" s="842">
        <v>3</v>
      </c>
      <c r="AN4" s="838">
        <v>2</v>
      </c>
      <c r="AO4" s="841">
        <v>2</v>
      </c>
      <c r="AP4" s="839">
        <v>2</v>
      </c>
      <c r="AQ4" s="839">
        <v>2</v>
      </c>
      <c r="AR4" s="839">
        <v>2</v>
      </c>
      <c r="AS4" s="839">
        <v>2</v>
      </c>
      <c r="AT4" s="839">
        <v>2</v>
      </c>
      <c r="AU4" s="839">
        <v>2</v>
      </c>
      <c r="AV4" s="837">
        <v>49</v>
      </c>
      <c r="AW4" s="838">
        <v>26</v>
      </c>
      <c r="AX4" s="841">
        <v>24</v>
      </c>
      <c r="AY4" s="839">
        <v>21</v>
      </c>
      <c r="AZ4" s="839">
        <v>21</v>
      </c>
      <c r="BA4" s="839">
        <v>21</v>
      </c>
      <c r="BB4" s="839">
        <v>14</v>
      </c>
      <c r="BC4" s="839">
        <v>13</v>
      </c>
      <c r="BD4" s="839">
        <v>13</v>
      </c>
      <c r="BE4" s="837">
        <v>8</v>
      </c>
      <c r="BF4" s="838">
        <v>5</v>
      </c>
      <c r="BG4" s="841">
        <v>5</v>
      </c>
      <c r="BH4" s="839">
        <v>6</v>
      </c>
      <c r="BI4" s="839">
        <v>9</v>
      </c>
      <c r="BJ4" s="839">
        <v>13</v>
      </c>
      <c r="BK4" s="839">
        <v>14</v>
      </c>
      <c r="BL4" s="839">
        <v>14</v>
      </c>
      <c r="BM4" s="839">
        <v>14</v>
      </c>
      <c r="BN4" s="837">
        <v>2</v>
      </c>
      <c r="BO4" s="838">
        <v>0</v>
      </c>
      <c r="BP4" s="841">
        <v>0</v>
      </c>
      <c r="BQ4" s="839">
        <v>0</v>
      </c>
      <c r="BR4" s="839">
        <v>0</v>
      </c>
      <c r="BS4" s="839">
        <v>0</v>
      </c>
      <c r="BT4" s="839">
        <v>0</v>
      </c>
      <c r="BU4" s="839">
        <v>1</v>
      </c>
      <c r="BV4" s="839">
        <v>1</v>
      </c>
      <c r="BW4" s="843">
        <v>2</v>
      </c>
      <c r="BX4" s="838">
        <v>1</v>
      </c>
      <c r="BY4" s="841">
        <v>2</v>
      </c>
      <c r="BZ4" s="839">
        <v>2</v>
      </c>
      <c r="CA4" s="839">
        <v>5</v>
      </c>
      <c r="CB4" s="839">
        <v>5</v>
      </c>
      <c r="CC4" s="839">
        <v>5</v>
      </c>
      <c r="CD4" s="839">
        <v>5</v>
      </c>
      <c r="CE4" s="839">
        <v>5</v>
      </c>
      <c r="CF4" s="844">
        <v>39</v>
      </c>
      <c r="CG4" s="838">
        <v>29</v>
      </c>
      <c r="CH4" s="841">
        <v>29</v>
      </c>
      <c r="CI4" s="839">
        <v>33</v>
      </c>
      <c r="CJ4" s="839">
        <v>29</v>
      </c>
      <c r="CK4" s="839">
        <v>27</v>
      </c>
      <c r="CL4" s="839">
        <v>27</v>
      </c>
      <c r="CM4" s="839">
        <v>27</v>
      </c>
      <c r="CN4" s="839">
        <v>27</v>
      </c>
      <c r="CO4" s="837">
        <v>5</v>
      </c>
      <c r="CP4" s="838">
        <v>4</v>
      </c>
      <c r="CQ4" s="841">
        <v>3</v>
      </c>
      <c r="CR4" s="839">
        <v>3</v>
      </c>
      <c r="CS4" s="839">
        <v>5</v>
      </c>
      <c r="CT4" s="839">
        <v>5</v>
      </c>
      <c r="CU4" s="839">
        <v>5</v>
      </c>
      <c r="CV4" s="839">
        <v>3</v>
      </c>
      <c r="CW4" s="839">
        <v>2</v>
      </c>
      <c r="CX4" s="837">
        <v>31</v>
      </c>
      <c r="CY4" s="838">
        <v>16</v>
      </c>
      <c r="CZ4" s="841">
        <v>20</v>
      </c>
      <c r="DA4" s="839">
        <v>20</v>
      </c>
      <c r="DB4" s="839">
        <v>20</v>
      </c>
      <c r="DC4" s="839">
        <v>20</v>
      </c>
      <c r="DD4" s="839">
        <v>23</v>
      </c>
      <c r="DE4" s="839">
        <v>21</v>
      </c>
      <c r="DF4" s="839">
        <v>19</v>
      </c>
      <c r="DG4" s="837">
        <v>47</v>
      </c>
      <c r="DH4" s="838">
        <v>28</v>
      </c>
      <c r="DI4" s="841">
        <v>25</v>
      </c>
      <c r="DJ4" s="839">
        <v>24</v>
      </c>
      <c r="DK4" s="839">
        <v>22</v>
      </c>
      <c r="DL4" s="839">
        <v>23</v>
      </c>
      <c r="DM4" s="839">
        <v>23</v>
      </c>
      <c r="DN4" s="839">
        <v>23</v>
      </c>
      <c r="DO4" s="839">
        <v>18</v>
      </c>
      <c r="DP4" s="845">
        <v>3</v>
      </c>
      <c r="DQ4" s="838">
        <v>2</v>
      </c>
      <c r="DR4" s="841">
        <v>2</v>
      </c>
      <c r="DS4" s="839">
        <v>2</v>
      </c>
      <c r="DT4" s="839">
        <v>3</v>
      </c>
      <c r="DU4" s="839">
        <v>3</v>
      </c>
      <c r="DV4" s="839">
        <v>3</v>
      </c>
      <c r="DW4" s="839">
        <v>3</v>
      </c>
      <c r="DX4" s="839">
        <v>3</v>
      </c>
      <c r="DY4" s="842">
        <v>8</v>
      </c>
      <c r="DZ4" s="838">
        <v>4</v>
      </c>
      <c r="EA4" s="841">
        <v>7</v>
      </c>
      <c r="EB4" s="839">
        <v>9</v>
      </c>
      <c r="EC4" s="839">
        <v>9</v>
      </c>
      <c r="ED4" s="839">
        <v>9</v>
      </c>
      <c r="EE4" s="839">
        <v>9</v>
      </c>
      <c r="EF4" s="839">
        <v>9</v>
      </c>
      <c r="EG4" s="839">
        <v>9</v>
      </c>
      <c r="EH4" s="842">
        <v>20</v>
      </c>
      <c r="EI4" s="838">
        <v>9</v>
      </c>
      <c r="EJ4" s="841">
        <v>9</v>
      </c>
      <c r="EK4" s="839">
        <v>9</v>
      </c>
      <c r="EL4" s="839">
        <v>9</v>
      </c>
      <c r="EM4" s="839">
        <v>9</v>
      </c>
      <c r="EN4" s="839">
        <v>8</v>
      </c>
      <c r="EO4" s="839">
        <v>10</v>
      </c>
      <c r="EP4" s="839">
        <v>10</v>
      </c>
      <c r="EQ4" s="842">
        <v>13</v>
      </c>
      <c r="ER4" s="838">
        <v>8</v>
      </c>
      <c r="ES4" s="841">
        <v>8</v>
      </c>
      <c r="ET4" s="839">
        <v>8</v>
      </c>
      <c r="EU4" s="839">
        <v>8</v>
      </c>
      <c r="EV4" s="839">
        <v>6</v>
      </c>
      <c r="EW4" s="839">
        <v>6</v>
      </c>
      <c r="EX4" s="839">
        <v>6</v>
      </c>
      <c r="EY4" s="839">
        <v>6</v>
      </c>
      <c r="EZ4" s="843">
        <v>1</v>
      </c>
      <c r="FA4" s="838">
        <v>0</v>
      </c>
      <c r="FB4" s="841">
        <v>0</v>
      </c>
      <c r="FC4" s="839">
        <v>1</v>
      </c>
      <c r="FD4" s="839">
        <v>2</v>
      </c>
      <c r="FE4" s="839">
        <v>2</v>
      </c>
      <c r="FF4" s="839">
        <v>2</v>
      </c>
      <c r="FG4" s="839">
        <v>2</v>
      </c>
      <c r="FH4" s="839">
        <v>2</v>
      </c>
      <c r="FI4" s="842">
        <v>92</v>
      </c>
      <c r="FJ4" s="838">
        <v>59</v>
      </c>
      <c r="FK4" s="841">
        <v>51</v>
      </c>
      <c r="FL4" s="839">
        <v>42</v>
      </c>
      <c r="FM4" s="839">
        <v>42</v>
      </c>
      <c r="FN4" s="839">
        <v>41</v>
      </c>
      <c r="FO4" s="839">
        <v>40</v>
      </c>
      <c r="FP4" s="839">
        <v>40</v>
      </c>
      <c r="FQ4" s="839">
        <v>40</v>
      </c>
      <c r="FR4" s="842">
        <v>10</v>
      </c>
      <c r="FS4" s="838">
        <v>7</v>
      </c>
      <c r="FT4" s="841">
        <v>7</v>
      </c>
      <c r="FU4" s="839">
        <v>7</v>
      </c>
      <c r="FV4" s="839">
        <v>7</v>
      </c>
      <c r="FW4" s="839">
        <v>7</v>
      </c>
      <c r="FX4" s="839">
        <v>7</v>
      </c>
      <c r="FY4" s="839">
        <v>7</v>
      </c>
      <c r="FZ4" s="839">
        <v>7</v>
      </c>
      <c r="GA4" s="837">
        <v>69</v>
      </c>
      <c r="GB4" s="838">
        <v>39</v>
      </c>
      <c r="GC4" s="841">
        <v>40</v>
      </c>
      <c r="GD4" s="839">
        <v>40</v>
      </c>
      <c r="GE4" s="839">
        <v>43</v>
      </c>
      <c r="GF4" s="839">
        <v>45</v>
      </c>
      <c r="GG4" s="839">
        <v>53</v>
      </c>
      <c r="GH4" s="839">
        <v>53</v>
      </c>
      <c r="GI4" s="839">
        <v>53</v>
      </c>
      <c r="GJ4" s="842">
        <v>79</v>
      </c>
      <c r="GK4" s="838">
        <v>49</v>
      </c>
      <c r="GL4" s="841">
        <v>49</v>
      </c>
      <c r="GM4" s="839">
        <v>49</v>
      </c>
      <c r="GN4" s="839">
        <v>49</v>
      </c>
      <c r="GO4" s="839">
        <v>49</v>
      </c>
      <c r="GP4" s="839">
        <v>49</v>
      </c>
      <c r="GQ4" s="839">
        <v>48</v>
      </c>
      <c r="GR4" s="839">
        <v>48</v>
      </c>
      <c r="GS4" s="843">
        <v>4</v>
      </c>
      <c r="GT4" s="838">
        <v>3</v>
      </c>
      <c r="GU4" s="841">
        <v>3</v>
      </c>
      <c r="GV4" s="839">
        <v>4</v>
      </c>
      <c r="GW4" s="839">
        <v>4</v>
      </c>
      <c r="GX4" s="839">
        <v>4</v>
      </c>
      <c r="GY4" s="839">
        <v>5</v>
      </c>
      <c r="GZ4" s="839">
        <v>5</v>
      </c>
      <c r="HA4" s="839">
        <v>7</v>
      </c>
      <c r="HB4" s="837">
        <v>8</v>
      </c>
      <c r="HC4" s="838">
        <v>4</v>
      </c>
      <c r="HD4" s="841">
        <v>3</v>
      </c>
      <c r="HE4" s="839">
        <v>3</v>
      </c>
      <c r="HF4" s="839">
        <v>3</v>
      </c>
      <c r="HG4" s="839">
        <v>7</v>
      </c>
      <c r="HH4" s="839">
        <v>7</v>
      </c>
      <c r="HI4" s="839">
        <v>7</v>
      </c>
      <c r="HJ4" s="839">
        <v>13</v>
      </c>
      <c r="HK4" s="837">
        <v>551</v>
      </c>
      <c r="HL4" s="838">
        <f t="shared" ref="HL4:HL39" si="0">SUM(V4+AN4+AW4+BF4+M4+BO4+FA4+BX4+CG4+CP4+CY4+DH4+AE4+DQ4+DZ4+EI4+ER4+FJ4+FS4+GB4+GK4+GT4+HC4)</f>
        <v>323</v>
      </c>
      <c r="HM4" s="841">
        <v>316</v>
      </c>
      <c r="HN4" s="846">
        <v>308</v>
      </c>
      <c r="HO4" s="846">
        <v>314</v>
      </c>
      <c r="HP4" s="846">
        <v>321</v>
      </c>
      <c r="HQ4" s="846">
        <v>324</v>
      </c>
      <c r="HR4" s="846">
        <v>320</v>
      </c>
      <c r="HS4" s="839">
        <v>319</v>
      </c>
      <c r="HT4" s="837">
        <v>883</v>
      </c>
      <c r="HU4" s="838">
        <f t="shared" ref="HU4:HU36" si="1">SUM(HL4+D4)</f>
        <v>513</v>
      </c>
      <c r="HV4" s="838">
        <v>508</v>
      </c>
      <c r="HW4" s="847">
        <v>501</v>
      </c>
      <c r="HX4" s="840">
        <v>508</v>
      </c>
      <c r="HY4" s="840">
        <v>516</v>
      </c>
      <c r="HZ4" s="840">
        <v>519</v>
      </c>
      <c r="IA4" s="840">
        <v>515</v>
      </c>
      <c r="IB4" s="839">
        <v>516</v>
      </c>
    </row>
    <row r="5" spans="1:237" ht="15" customHeight="1" x14ac:dyDescent="0.2">
      <c r="A5" s="829">
        <v>2</v>
      </c>
      <c r="B5" s="849" t="s">
        <v>130</v>
      </c>
      <c r="C5" s="850">
        <v>7</v>
      </c>
      <c r="D5" s="851">
        <v>7</v>
      </c>
      <c r="E5" s="851">
        <v>7</v>
      </c>
      <c r="F5" s="852">
        <v>7</v>
      </c>
      <c r="G5" s="852">
        <v>7</v>
      </c>
      <c r="H5" s="852">
        <v>7</v>
      </c>
      <c r="I5" s="852">
        <v>7</v>
      </c>
      <c r="J5" s="852">
        <v>7</v>
      </c>
      <c r="K5" s="853">
        <v>7</v>
      </c>
      <c r="L5" s="849">
        <v>1</v>
      </c>
      <c r="M5" s="849">
        <v>1</v>
      </c>
      <c r="N5" s="849">
        <v>1</v>
      </c>
      <c r="O5" s="849">
        <v>1</v>
      </c>
      <c r="P5" s="849">
        <v>1</v>
      </c>
      <c r="Q5" s="849">
        <v>1</v>
      </c>
      <c r="R5" s="849">
        <v>1</v>
      </c>
      <c r="S5" s="849">
        <v>1</v>
      </c>
      <c r="T5" s="853">
        <v>1</v>
      </c>
      <c r="U5" s="851">
        <v>0</v>
      </c>
      <c r="V5" s="851">
        <v>0</v>
      </c>
      <c r="W5" s="854">
        <v>0</v>
      </c>
      <c r="X5" s="852">
        <v>0</v>
      </c>
      <c r="Y5" s="852">
        <v>0</v>
      </c>
      <c r="Z5" s="852">
        <v>0</v>
      </c>
      <c r="AA5" s="852">
        <v>0</v>
      </c>
      <c r="AB5" s="852">
        <v>0</v>
      </c>
      <c r="AC5" s="853">
        <v>0</v>
      </c>
      <c r="AD5" s="855">
        <v>0</v>
      </c>
      <c r="AE5" s="851">
        <v>0</v>
      </c>
      <c r="AF5" s="854">
        <v>0</v>
      </c>
      <c r="AG5" s="852">
        <v>0</v>
      </c>
      <c r="AH5" s="852">
        <v>0</v>
      </c>
      <c r="AI5" s="852">
        <v>0</v>
      </c>
      <c r="AJ5" s="852">
        <v>0</v>
      </c>
      <c r="AK5" s="852">
        <v>0</v>
      </c>
      <c r="AL5" s="853">
        <v>0</v>
      </c>
      <c r="AM5" s="856">
        <v>0</v>
      </c>
      <c r="AN5" s="851">
        <v>0</v>
      </c>
      <c r="AO5" s="857">
        <v>0</v>
      </c>
      <c r="AP5" s="853">
        <v>0</v>
      </c>
      <c r="AQ5" s="853">
        <v>0</v>
      </c>
      <c r="AR5" s="853">
        <v>0</v>
      </c>
      <c r="AS5" s="853">
        <v>0</v>
      </c>
      <c r="AT5" s="853">
        <v>0</v>
      </c>
      <c r="AU5" s="853">
        <v>0</v>
      </c>
      <c r="AV5" s="850">
        <v>0</v>
      </c>
      <c r="AW5" s="851">
        <v>0</v>
      </c>
      <c r="AX5" s="854">
        <v>0</v>
      </c>
      <c r="AY5" s="852">
        <v>0</v>
      </c>
      <c r="AZ5" s="852">
        <v>0</v>
      </c>
      <c r="BA5" s="852">
        <v>0</v>
      </c>
      <c r="BB5" s="852">
        <v>0</v>
      </c>
      <c r="BC5" s="852">
        <v>0</v>
      </c>
      <c r="BD5" s="853">
        <v>0</v>
      </c>
      <c r="BE5" s="851">
        <v>0</v>
      </c>
      <c r="BF5" s="851">
        <v>0</v>
      </c>
      <c r="BG5" s="854">
        <v>0</v>
      </c>
      <c r="BH5" s="852">
        <v>0</v>
      </c>
      <c r="BI5" s="852">
        <v>0</v>
      </c>
      <c r="BJ5" s="852">
        <v>0</v>
      </c>
      <c r="BK5" s="852">
        <v>0</v>
      </c>
      <c r="BL5" s="852">
        <v>0</v>
      </c>
      <c r="BM5" s="853">
        <v>0</v>
      </c>
      <c r="BN5" s="851">
        <v>0</v>
      </c>
      <c r="BO5" s="851">
        <v>0</v>
      </c>
      <c r="BP5" s="854">
        <v>0</v>
      </c>
      <c r="BQ5" s="852">
        <v>0</v>
      </c>
      <c r="BR5" s="852">
        <v>0</v>
      </c>
      <c r="BS5" s="852">
        <v>0</v>
      </c>
      <c r="BT5" s="852">
        <v>0</v>
      </c>
      <c r="BU5" s="852">
        <v>0</v>
      </c>
      <c r="BV5" s="853">
        <v>0</v>
      </c>
      <c r="BW5" s="851">
        <v>0</v>
      </c>
      <c r="BX5" s="851">
        <v>0</v>
      </c>
      <c r="BY5" s="854">
        <v>0</v>
      </c>
      <c r="BZ5" s="852">
        <v>0</v>
      </c>
      <c r="CA5" s="852">
        <v>0</v>
      </c>
      <c r="CB5" s="852">
        <v>0</v>
      </c>
      <c r="CC5" s="852">
        <v>0</v>
      </c>
      <c r="CD5" s="852">
        <v>0</v>
      </c>
      <c r="CE5" s="853">
        <v>0</v>
      </c>
      <c r="CF5" s="851">
        <v>0</v>
      </c>
      <c r="CG5" s="851">
        <v>0</v>
      </c>
      <c r="CH5" s="854">
        <v>0</v>
      </c>
      <c r="CI5" s="852">
        <v>0</v>
      </c>
      <c r="CJ5" s="852">
        <v>0</v>
      </c>
      <c r="CK5" s="852">
        <v>0</v>
      </c>
      <c r="CL5" s="852">
        <v>0</v>
      </c>
      <c r="CM5" s="852">
        <v>0</v>
      </c>
      <c r="CN5" s="853">
        <v>0</v>
      </c>
      <c r="CO5" s="851">
        <v>0</v>
      </c>
      <c r="CP5" s="851">
        <v>0</v>
      </c>
      <c r="CQ5" s="854">
        <v>0</v>
      </c>
      <c r="CR5" s="852">
        <v>0</v>
      </c>
      <c r="CS5" s="852">
        <v>0</v>
      </c>
      <c r="CT5" s="852">
        <v>0</v>
      </c>
      <c r="CU5" s="852">
        <v>0</v>
      </c>
      <c r="CV5" s="852">
        <v>0</v>
      </c>
      <c r="CW5" s="853">
        <v>0</v>
      </c>
      <c r="CX5" s="851">
        <v>1</v>
      </c>
      <c r="CY5" s="851">
        <v>0</v>
      </c>
      <c r="CZ5" s="854">
        <v>0</v>
      </c>
      <c r="DA5" s="852">
        <v>0</v>
      </c>
      <c r="DB5" s="852">
        <v>0</v>
      </c>
      <c r="DC5" s="852">
        <v>0</v>
      </c>
      <c r="DD5" s="852">
        <v>0</v>
      </c>
      <c r="DE5" s="852">
        <v>0</v>
      </c>
      <c r="DF5" s="853">
        <v>0</v>
      </c>
      <c r="DG5" s="851">
        <v>2</v>
      </c>
      <c r="DH5" s="851">
        <v>2</v>
      </c>
      <c r="DI5" s="854">
        <v>2</v>
      </c>
      <c r="DJ5" s="852">
        <v>2</v>
      </c>
      <c r="DK5" s="852">
        <v>2</v>
      </c>
      <c r="DL5" s="852">
        <v>2</v>
      </c>
      <c r="DM5" s="852">
        <v>2</v>
      </c>
      <c r="DN5" s="852">
        <v>2</v>
      </c>
      <c r="DO5" s="853">
        <v>2</v>
      </c>
      <c r="DP5" s="851">
        <v>0</v>
      </c>
      <c r="DQ5" s="851">
        <v>0</v>
      </c>
      <c r="DR5" s="854">
        <v>0</v>
      </c>
      <c r="DS5" s="852">
        <v>0</v>
      </c>
      <c r="DT5" s="852">
        <v>0</v>
      </c>
      <c r="DU5" s="852">
        <v>0</v>
      </c>
      <c r="DV5" s="852">
        <v>0</v>
      </c>
      <c r="DW5" s="852">
        <v>0</v>
      </c>
      <c r="DX5" s="853">
        <v>0</v>
      </c>
      <c r="DY5" s="851">
        <v>0</v>
      </c>
      <c r="DZ5" s="851">
        <v>0</v>
      </c>
      <c r="EA5" s="854">
        <v>0</v>
      </c>
      <c r="EB5" s="852">
        <v>0</v>
      </c>
      <c r="EC5" s="852">
        <v>0</v>
      </c>
      <c r="ED5" s="852">
        <v>0</v>
      </c>
      <c r="EE5" s="852">
        <v>0</v>
      </c>
      <c r="EF5" s="852">
        <v>0</v>
      </c>
      <c r="EG5" s="853">
        <v>0</v>
      </c>
      <c r="EH5" s="851">
        <v>0</v>
      </c>
      <c r="EI5" s="851">
        <v>0</v>
      </c>
      <c r="EJ5" s="854">
        <v>0</v>
      </c>
      <c r="EK5" s="852">
        <v>0</v>
      </c>
      <c r="EL5" s="852">
        <v>0</v>
      </c>
      <c r="EM5" s="852">
        <v>0</v>
      </c>
      <c r="EN5" s="852">
        <v>0</v>
      </c>
      <c r="EO5" s="852">
        <v>0</v>
      </c>
      <c r="EP5" s="853">
        <v>0</v>
      </c>
      <c r="EQ5" s="851">
        <v>0</v>
      </c>
      <c r="ER5" s="851">
        <v>0</v>
      </c>
      <c r="ES5" s="854">
        <v>0</v>
      </c>
      <c r="ET5" s="852">
        <v>0</v>
      </c>
      <c r="EU5" s="852">
        <v>0</v>
      </c>
      <c r="EV5" s="852">
        <v>0</v>
      </c>
      <c r="EW5" s="852">
        <v>0</v>
      </c>
      <c r="EX5" s="852">
        <v>0</v>
      </c>
      <c r="EY5" s="853">
        <v>0</v>
      </c>
      <c r="EZ5" s="851">
        <v>0</v>
      </c>
      <c r="FA5" s="851">
        <v>0</v>
      </c>
      <c r="FB5" s="854">
        <v>0</v>
      </c>
      <c r="FC5" s="852">
        <v>0</v>
      </c>
      <c r="FD5" s="852">
        <v>0</v>
      </c>
      <c r="FE5" s="852">
        <v>0</v>
      </c>
      <c r="FF5" s="852">
        <v>0</v>
      </c>
      <c r="FG5" s="852">
        <v>0</v>
      </c>
      <c r="FH5" s="853">
        <v>0</v>
      </c>
      <c r="FI5" s="856">
        <v>1</v>
      </c>
      <c r="FJ5" s="851">
        <v>1</v>
      </c>
      <c r="FK5" s="854">
        <v>1</v>
      </c>
      <c r="FL5" s="852">
        <v>1</v>
      </c>
      <c r="FM5" s="852">
        <v>1</v>
      </c>
      <c r="FN5" s="852">
        <v>1</v>
      </c>
      <c r="FO5" s="852">
        <v>1</v>
      </c>
      <c r="FP5" s="852">
        <v>1</v>
      </c>
      <c r="FQ5" s="853">
        <v>1</v>
      </c>
      <c r="FR5" s="851">
        <v>0</v>
      </c>
      <c r="FS5" s="851">
        <v>0</v>
      </c>
      <c r="FT5" s="854">
        <v>0</v>
      </c>
      <c r="FU5" s="852">
        <v>0</v>
      </c>
      <c r="FV5" s="852">
        <v>0</v>
      </c>
      <c r="FW5" s="852">
        <v>0</v>
      </c>
      <c r="FX5" s="852">
        <v>0</v>
      </c>
      <c r="FY5" s="852">
        <v>0</v>
      </c>
      <c r="FZ5" s="853">
        <v>0</v>
      </c>
      <c r="GA5" s="856">
        <v>3</v>
      </c>
      <c r="GB5" s="851">
        <v>3</v>
      </c>
      <c r="GC5" s="857">
        <v>3</v>
      </c>
      <c r="GD5" s="852">
        <v>3</v>
      </c>
      <c r="GE5" s="852">
        <v>3</v>
      </c>
      <c r="GF5" s="852">
        <v>3</v>
      </c>
      <c r="GG5" s="852">
        <v>3</v>
      </c>
      <c r="GH5" s="852">
        <v>3</v>
      </c>
      <c r="GI5" s="853">
        <v>3</v>
      </c>
      <c r="GJ5" s="851">
        <v>0</v>
      </c>
      <c r="GK5" s="851">
        <v>0</v>
      </c>
      <c r="GL5" s="854">
        <v>0</v>
      </c>
      <c r="GM5" s="852">
        <v>0</v>
      </c>
      <c r="GN5" s="852">
        <v>0</v>
      </c>
      <c r="GO5" s="852">
        <v>1</v>
      </c>
      <c r="GP5" s="852">
        <v>1</v>
      </c>
      <c r="GQ5" s="852">
        <v>1</v>
      </c>
      <c r="GR5" s="853">
        <v>1</v>
      </c>
      <c r="GS5" s="851">
        <v>0</v>
      </c>
      <c r="GT5" s="851">
        <v>0</v>
      </c>
      <c r="GU5" s="854">
        <v>0</v>
      </c>
      <c r="GV5" s="852">
        <v>0</v>
      </c>
      <c r="GW5" s="852">
        <v>0</v>
      </c>
      <c r="GX5" s="852">
        <v>0</v>
      </c>
      <c r="GY5" s="852">
        <v>0</v>
      </c>
      <c r="GZ5" s="852">
        <v>0</v>
      </c>
      <c r="HA5" s="853">
        <v>0</v>
      </c>
      <c r="HB5" s="851">
        <v>0</v>
      </c>
      <c r="HC5" s="851">
        <v>0</v>
      </c>
      <c r="HD5" s="854">
        <v>0</v>
      </c>
      <c r="HE5" s="852">
        <v>0</v>
      </c>
      <c r="HF5" s="852">
        <v>0</v>
      </c>
      <c r="HG5" s="852">
        <v>0</v>
      </c>
      <c r="HH5" s="852">
        <v>0</v>
      </c>
      <c r="HI5" s="852">
        <v>0</v>
      </c>
      <c r="HJ5" s="853">
        <v>0</v>
      </c>
      <c r="HK5" s="850">
        <v>8</v>
      </c>
      <c r="HL5" s="855">
        <f t="shared" si="0"/>
        <v>7</v>
      </c>
      <c r="HM5" s="857">
        <v>7</v>
      </c>
      <c r="HN5" s="853">
        <v>7</v>
      </c>
      <c r="HO5" s="853">
        <v>7</v>
      </c>
      <c r="HP5" s="853">
        <v>8</v>
      </c>
      <c r="HQ5" s="853">
        <v>8</v>
      </c>
      <c r="HR5" s="853">
        <v>8</v>
      </c>
      <c r="HS5" s="853">
        <v>8</v>
      </c>
      <c r="HT5" s="850">
        <v>15</v>
      </c>
      <c r="HU5" s="855">
        <f t="shared" si="1"/>
        <v>14</v>
      </c>
      <c r="HV5" s="855">
        <v>14</v>
      </c>
      <c r="HW5" s="858">
        <v>14</v>
      </c>
      <c r="HX5" s="849">
        <v>14</v>
      </c>
      <c r="HY5" s="849">
        <v>15</v>
      </c>
      <c r="HZ5" s="849">
        <v>15</v>
      </c>
      <c r="IA5" s="849">
        <v>15</v>
      </c>
      <c r="IB5" s="853">
        <v>15</v>
      </c>
    </row>
    <row r="6" spans="1:237" ht="15" customHeight="1" x14ac:dyDescent="0.2">
      <c r="A6" s="829">
        <v>3</v>
      </c>
      <c r="B6" s="849" t="s">
        <v>131</v>
      </c>
      <c r="C6" s="850">
        <v>98</v>
      </c>
      <c r="D6" s="855">
        <v>98</v>
      </c>
      <c r="E6" s="855">
        <v>98</v>
      </c>
      <c r="F6" s="853">
        <v>98</v>
      </c>
      <c r="G6" s="853">
        <v>98</v>
      </c>
      <c r="H6" s="853">
        <v>98</v>
      </c>
      <c r="I6" s="853">
        <v>98</v>
      </c>
      <c r="J6" s="853">
        <v>98</v>
      </c>
      <c r="K6" s="853">
        <v>102</v>
      </c>
      <c r="L6" s="849">
        <v>17</v>
      </c>
      <c r="M6" s="849">
        <v>17</v>
      </c>
      <c r="N6" s="849">
        <v>17</v>
      </c>
      <c r="O6" s="849">
        <v>18</v>
      </c>
      <c r="P6" s="849">
        <v>18</v>
      </c>
      <c r="Q6" s="849">
        <v>18</v>
      </c>
      <c r="R6" s="849">
        <v>17</v>
      </c>
      <c r="S6" s="849">
        <v>17</v>
      </c>
      <c r="T6" s="853">
        <v>15</v>
      </c>
      <c r="U6" s="855">
        <v>1</v>
      </c>
      <c r="V6" s="855">
        <v>1</v>
      </c>
      <c r="W6" s="857">
        <v>1</v>
      </c>
      <c r="X6" s="853">
        <v>1</v>
      </c>
      <c r="Y6" s="853">
        <v>1</v>
      </c>
      <c r="Z6" s="853">
        <v>1</v>
      </c>
      <c r="AA6" s="853">
        <v>1</v>
      </c>
      <c r="AB6" s="853">
        <v>1</v>
      </c>
      <c r="AC6" s="853">
        <v>0</v>
      </c>
      <c r="AD6" s="850">
        <v>1</v>
      </c>
      <c r="AE6" s="855">
        <v>1</v>
      </c>
      <c r="AF6" s="857">
        <v>1</v>
      </c>
      <c r="AG6" s="853">
        <v>1</v>
      </c>
      <c r="AH6" s="853">
        <v>1</v>
      </c>
      <c r="AI6" s="853">
        <v>1</v>
      </c>
      <c r="AJ6" s="853">
        <v>1</v>
      </c>
      <c r="AK6" s="853">
        <v>1</v>
      </c>
      <c r="AL6" s="853">
        <v>1</v>
      </c>
      <c r="AM6" s="850">
        <v>6</v>
      </c>
      <c r="AN6" s="855">
        <v>6</v>
      </c>
      <c r="AO6" s="857">
        <v>6</v>
      </c>
      <c r="AP6" s="853">
        <v>6</v>
      </c>
      <c r="AQ6" s="853">
        <v>6</v>
      </c>
      <c r="AR6" s="853">
        <v>5</v>
      </c>
      <c r="AS6" s="853">
        <v>5</v>
      </c>
      <c r="AT6" s="853">
        <v>5</v>
      </c>
      <c r="AU6" s="853">
        <v>5</v>
      </c>
      <c r="AV6" s="850">
        <v>25</v>
      </c>
      <c r="AW6" s="855">
        <v>25</v>
      </c>
      <c r="AX6" s="857">
        <v>24</v>
      </c>
      <c r="AY6" s="853">
        <v>22</v>
      </c>
      <c r="AZ6" s="853">
        <v>21</v>
      </c>
      <c r="BA6" s="853">
        <v>22</v>
      </c>
      <c r="BB6" s="853">
        <v>21</v>
      </c>
      <c r="BC6" s="853">
        <v>20</v>
      </c>
      <c r="BD6" s="853">
        <v>20</v>
      </c>
      <c r="BE6" s="856">
        <v>2</v>
      </c>
      <c r="BF6" s="855">
        <v>2</v>
      </c>
      <c r="BG6" s="857">
        <v>2</v>
      </c>
      <c r="BH6" s="853">
        <v>2</v>
      </c>
      <c r="BI6" s="853">
        <v>3</v>
      </c>
      <c r="BJ6" s="853">
        <v>3</v>
      </c>
      <c r="BK6" s="853">
        <v>4</v>
      </c>
      <c r="BL6" s="853">
        <v>4</v>
      </c>
      <c r="BM6" s="853">
        <v>4</v>
      </c>
      <c r="BN6" s="850">
        <v>1</v>
      </c>
      <c r="BO6" s="855">
        <v>1</v>
      </c>
      <c r="BP6" s="857">
        <v>1</v>
      </c>
      <c r="BQ6" s="853">
        <v>1</v>
      </c>
      <c r="BR6" s="853">
        <v>1</v>
      </c>
      <c r="BS6" s="853">
        <v>1</v>
      </c>
      <c r="BT6" s="853">
        <v>1</v>
      </c>
      <c r="BU6" s="853">
        <v>1</v>
      </c>
      <c r="BV6" s="853">
        <v>1</v>
      </c>
      <c r="BW6" s="851">
        <v>0</v>
      </c>
      <c r="BX6" s="855">
        <v>0</v>
      </c>
      <c r="BY6" s="857">
        <v>1</v>
      </c>
      <c r="BZ6" s="853">
        <v>1</v>
      </c>
      <c r="CA6" s="853">
        <v>1</v>
      </c>
      <c r="CB6" s="853">
        <v>1</v>
      </c>
      <c r="CC6" s="853">
        <v>1</v>
      </c>
      <c r="CD6" s="853">
        <v>1</v>
      </c>
      <c r="CE6" s="853">
        <v>1</v>
      </c>
      <c r="CF6" s="850">
        <v>1</v>
      </c>
      <c r="CG6" s="855">
        <v>1</v>
      </c>
      <c r="CH6" s="857">
        <v>2</v>
      </c>
      <c r="CI6" s="853">
        <v>2</v>
      </c>
      <c r="CJ6" s="853">
        <v>2</v>
      </c>
      <c r="CK6" s="853">
        <v>2</v>
      </c>
      <c r="CL6" s="853">
        <v>2</v>
      </c>
      <c r="CM6" s="853">
        <v>2</v>
      </c>
      <c r="CN6" s="853">
        <v>2</v>
      </c>
      <c r="CO6" s="856">
        <v>1</v>
      </c>
      <c r="CP6" s="855">
        <v>1</v>
      </c>
      <c r="CQ6" s="857">
        <v>1</v>
      </c>
      <c r="CR6" s="853">
        <v>1</v>
      </c>
      <c r="CS6" s="853">
        <v>1</v>
      </c>
      <c r="CT6" s="853">
        <v>3</v>
      </c>
      <c r="CU6" s="853">
        <v>4</v>
      </c>
      <c r="CV6" s="853">
        <v>4</v>
      </c>
      <c r="CW6" s="853">
        <v>4</v>
      </c>
      <c r="CX6" s="850">
        <v>10</v>
      </c>
      <c r="CY6" s="855">
        <v>9</v>
      </c>
      <c r="CZ6" s="857">
        <v>8</v>
      </c>
      <c r="DA6" s="853">
        <v>10</v>
      </c>
      <c r="DB6" s="853">
        <v>10</v>
      </c>
      <c r="DC6" s="853">
        <v>10</v>
      </c>
      <c r="DD6" s="853">
        <v>10</v>
      </c>
      <c r="DE6" s="853">
        <v>9</v>
      </c>
      <c r="DF6" s="853">
        <v>9</v>
      </c>
      <c r="DG6" s="850">
        <v>13</v>
      </c>
      <c r="DH6" s="855">
        <v>16</v>
      </c>
      <c r="DI6" s="857">
        <v>15</v>
      </c>
      <c r="DJ6" s="853">
        <v>15</v>
      </c>
      <c r="DK6" s="853">
        <v>15</v>
      </c>
      <c r="DL6" s="853">
        <v>15</v>
      </c>
      <c r="DM6" s="853">
        <v>16</v>
      </c>
      <c r="DN6" s="853">
        <v>16</v>
      </c>
      <c r="DO6" s="853">
        <v>14</v>
      </c>
      <c r="DP6" s="851">
        <v>1</v>
      </c>
      <c r="DQ6" s="855">
        <v>1</v>
      </c>
      <c r="DR6" s="857">
        <v>1</v>
      </c>
      <c r="DS6" s="853">
        <v>1</v>
      </c>
      <c r="DT6" s="853">
        <v>1</v>
      </c>
      <c r="DU6" s="853">
        <v>1</v>
      </c>
      <c r="DV6" s="853">
        <v>1</v>
      </c>
      <c r="DW6" s="853">
        <v>1</v>
      </c>
      <c r="DX6" s="853">
        <v>1</v>
      </c>
      <c r="DY6" s="850">
        <v>8</v>
      </c>
      <c r="DZ6" s="855">
        <v>10</v>
      </c>
      <c r="EA6" s="857">
        <v>11</v>
      </c>
      <c r="EB6" s="853">
        <v>12</v>
      </c>
      <c r="EC6" s="853">
        <v>12</v>
      </c>
      <c r="ED6" s="853">
        <v>12</v>
      </c>
      <c r="EE6" s="853">
        <v>12</v>
      </c>
      <c r="EF6" s="853">
        <v>11</v>
      </c>
      <c r="EG6" s="853">
        <v>11</v>
      </c>
      <c r="EH6" s="859">
        <v>2</v>
      </c>
      <c r="EI6" s="855">
        <v>1</v>
      </c>
      <c r="EJ6" s="857">
        <v>1</v>
      </c>
      <c r="EK6" s="853">
        <v>1</v>
      </c>
      <c r="EL6" s="853">
        <v>1</v>
      </c>
      <c r="EM6" s="853">
        <v>3</v>
      </c>
      <c r="EN6" s="853">
        <v>6</v>
      </c>
      <c r="EO6" s="853">
        <v>6</v>
      </c>
      <c r="EP6" s="853">
        <v>6</v>
      </c>
      <c r="EQ6" s="856">
        <v>3</v>
      </c>
      <c r="ER6" s="855">
        <v>3</v>
      </c>
      <c r="ES6" s="857">
        <v>3</v>
      </c>
      <c r="ET6" s="853">
        <v>3</v>
      </c>
      <c r="EU6" s="853">
        <v>3</v>
      </c>
      <c r="EV6" s="853">
        <v>3</v>
      </c>
      <c r="EW6" s="853">
        <v>3</v>
      </c>
      <c r="EX6" s="853">
        <v>3</v>
      </c>
      <c r="EY6" s="853">
        <v>3</v>
      </c>
      <c r="EZ6" s="851">
        <v>1</v>
      </c>
      <c r="FA6" s="855">
        <v>1</v>
      </c>
      <c r="FB6" s="857">
        <v>3</v>
      </c>
      <c r="FC6" s="853">
        <v>4</v>
      </c>
      <c r="FD6" s="853">
        <v>5</v>
      </c>
      <c r="FE6" s="853">
        <v>5</v>
      </c>
      <c r="FF6" s="853">
        <v>5</v>
      </c>
      <c r="FG6" s="853">
        <v>5</v>
      </c>
      <c r="FH6" s="853">
        <v>5</v>
      </c>
      <c r="FI6" s="850">
        <v>31</v>
      </c>
      <c r="FJ6" s="855">
        <v>30</v>
      </c>
      <c r="FK6" s="857">
        <v>28</v>
      </c>
      <c r="FL6" s="853">
        <v>29</v>
      </c>
      <c r="FM6" s="853">
        <v>29</v>
      </c>
      <c r="FN6" s="853">
        <v>29</v>
      </c>
      <c r="FO6" s="853">
        <v>29</v>
      </c>
      <c r="FP6" s="853">
        <v>29</v>
      </c>
      <c r="FQ6" s="853">
        <v>29</v>
      </c>
      <c r="FR6" s="850">
        <v>4</v>
      </c>
      <c r="FS6" s="855">
        <v>4</v>
      </c>
      <c r="FT6" s="857">
        <v>4</v>
      </c>
      <c r="FU6" s="853">
        <v>4</v>
      </c>
      <c r="FV6" s="853">
        <v>4</v>
      </c>
      <c r="FW6" s="853">
        <v>4</v>
      </c>
      <c r="FX6" s="853">
        <v>4</v>
      </c>
      <c r="FY6" s="853">
        <v>4</v>
      </c>
      <c r="FZ6" s="853">
        <v>4</v>
      </c>
      <c r="GA6" s="850">
        <v>19</v>
      </c>
      <c r="GB6" s="855">
        <v>19</v>
      </c>
      <c r="GC6" s="854">
        <v>21</v>
      </c>
      <c r="GD6" s="853">
        <v>21</v>
      </c>
      <c r="GE6" s="853">
        <v>21</v>
      </c>
      <c r="GF6" s="853">
        <v>26</v>
      </c>
      <c r="GG6" s="853">
        <v>26</v>
      </c>
      <c r="GH6" s="853">
        <v>29</v>
      </c>
      <c r="GI6" s="853">
        <v>29</v>
      </c>
      <c r="GJ6" s="851">
        <v>0</v>
      </c>
      <c r="GK6" s="855">
        <v>0</v>
      </c>
      <c r="GL6" s="857">
        <v>2</v>
      </c>
      <c r="GM6" s="853">
        <v>3</v>
      </c>
      <c r="GN6" s="853">
        <v>3</v>
      </c>
      <c r="GO6" s="853">
        <v>5</v>
      </c>
      <c r="GP6" s="853">
        <v>5</v>
      </c>
      <c r="GQ6" s="853">
        <v>5</v>
      </c>
      <c r="GR6" s="853">
        <v>3</v>
      </c>
      <c r="GS6" s="851">
        <v>2</v>
      </c>
      <c r="GT6" s="855">
        <v>2</v>
      </c>
      <c r="GU6" s="857">
        <v>2</v>
      </c>
      <c r="GV6" s="853">
        <v>2</v>
      </c>
      <c r="GW6" s="853">
        <v>2</v>
      </c>
      <c r="GX6" s="853">
        <v>2</v>
      </c>
      <c r="GY6" s="853">
        <v>2</v>
      </c>
      <c r="GZ6" s="853">
        <v>2</v>
      </c>
      <c r="HA6" s="853">
        <v>2</v>
      </c>
      <c r="HB6" s="850">
        <v>12</v>
      </c>
      <c r="HC6" s="855">
        <v>6</v>
      </c>
      <c r="HD6" s="857">
        <v>6</v>
      </c>
      <c r="HE6" s="853">
        <v>6</v>
      </c>
      <c r="HF6" s="853">
        <v>8</v>
      </c>
      <c r="HG6" s="853">
        <v>10</v>
      </c>
      <c r="HH6" s="853">
        <v>10</v>
      </c>
      <c r="HI6" s="853">
        <v>10</v>
      </c>
      <c r="HJ6" s="853">
        <v>10</v>
      </c>
      <c r="HK6" s="850">
        <v>161</v>
      </c>
      <c r="HL6" s="855">
        <f t="shared" si="0"/>
        <v>157</v>
      </c>
      <c r="HM6" s="860">
        <v>161</v>
      </c>
      <c r="HN6" s="861">
        <v>166</v>
      </c>
      <c r="HO6" s="861">
        <v>169</v>
      </c>
      <c r="HP6" s="861">
        <v>182</v>
      </c>
      <c r="HQ6" s="861">
        <v>186</v>
      </c>
      <c r="HR6" s="861">
        <v>186</v>
      </c>
      <c r="HS6" s="853">
        <v>179</v>
      </c>
      <c r="HT6" s="850">
        <v>259</v>
      </c>
      <c r="HU6" s="855">
        <f t="shared" si="1"/>
        <v>255</v>
      </c>
      <c r="HV6" s="855">
        <v>259</v>
      </c>
      <c r="HW6" s="858">
        <v>264</v>
      </c>
      <c r="HX6" s="849">
        <v>267</v>
      </c>
      <c r="HY6" s="849">
        <v>280</v>
      </c>
      <c r="HZ6" s="849">
        <v>284</v>
      </c>
      <c r="IA6" s="849">
        <v>284</v>
      </c>
      <c r="IB6" s="853">
        <v>281</v>
      </c>
    </row>
    <row r="7" spans="1:237" ht="15" customHeight="1" x14ac:dyDescent="0.2">
      <c r="A7" s="829">
        <v>4</v>
      </c>
      <c r="B7" s="849" t="s">
        <v>132</v>
      </c>
      <c r="C7" s="850">
        <v>162</v>
      </c>
      <c r="D7" s="851">
        <v>166</v>
      </c>
      <c r="E7" s="851">
        <v>168</v>
      </c>
      <c r="F7" s="852">
        <v>170</v>
      </c>
      <c r="G7" s="852">
        <v>175</v>
      </c>
      <c r="H7" s="852">
        <v>177</v>
      </c>
      <c r="I7" s="852">
        <v>178</v>
      </c>
      <c r="J7" s="852">
        <v>181</v>
      </c>
      <c r="K7" s="853">
        <v>184</v>
      </c>
      <c r="L7" s="849">
        <v>35</v>
      </c>
      <c r="M7" s="849">
        <v>35</v>
      </c>
      <c r="N7" s="849">
        <v>35</v>
      </c>
      <c r="O7" s="849">
        <v>34</v>
      </c>
      <c r="P7" s="849">
        <v>34</v>
      </c>
      <c r="Q7" s="849">
        <v>32</v>
      </c>
      <c r="R7" s="849">
        <v>29</v>
      </c>
      <c r="S7" s="849">
        <v>28</v>
      </c>
      <c r="T7" s="853">
        <v>27</v>
      </c>
      <c r="U7" s="851">
        <v>0</v>
      </c>
      <c r="V7" s="851">
        <v>0</v>
      </c>
      <c r="W7" s="854">
        <v>0</v>
      </c>
      <c r="X7" s="852">
        <v>0</v>
      </c>
      <c r="Y7" s="852">
        <v>0</v>
      </c>
      <c r="Z7" s="852">
        <v>0</v>
      </c>
      <c r="AA7" s="852">
        <v>0</v>
      </c>
      <c r="AB7" s="852">
        <v>0</v>
      </c>
      <c r="AC7" s="853">
        <v>0</v>
      </c>
      <c r="AD7" s="850">
        <v>2</v>
      </c>
      <c r="AE7" s="851">
        <v>3</v>
      </c>
      <c r="AF7" s="854">
        <v>3</v>
      </c>
      <c r="AG7" s="852">
        <v>3</v>
      </c>
      <c r="AH7" s="852">
        <v>3</v>
      </c>
      <c r="AI7" s="852">
        <v>4</v>
      </c>
      <c r="AJ7" s="852">
        <v>4</v>
      </c>
      <c r="AK7" s="852">
        <v>4</v>
      </c>
      <c r="AL7" s="853">
        <v>4</v>
      </c>
      <c r="AM7" s="850">
        <v>3</v>
      </c>
      <c r="AN7" s="851">
        <v>3</v>
      </c>
      <c r="AO7" s="857">
        <v>3</v>
      </c>
      <c r="AP7" s="853">
        <v>3</v>
      </c>
      <c r="AQ7" s="853">
        <v>3</v>
      </c>
      <c r="AR7" s="853">
        <v>1</v>
      </c>
      <c r="AS7" s="853">
        <v>1</v>
      </c>
      <c r="AT7" s="853">
        <v>1</v>
      </c>
      <c r="AU7" s="853">
        <v>1</v>
      </c>
      <c r="AV7" s="850">
        <v>52</v>
      </c>
      <c r="AW7" s="851">
        <v>52</v>
      </c>
      <c r="AX7" s="854">
        <v>52</v>
      </c>
      <c r="AY7" s="852">
        <v>49</v>
      </c>
      <c r="AZ7" s="852">
        <v>49</v>
      </c>
      <c r="BA7" s="852">
        <v>47</v>
      </c>
      <c r="BB7" s="852">
        <v>46</v>
      </c>
      <c r="BC7" s="852">
        <v>44</v>
      </c>
      <c r="BD7" s="853">
        <v>44</v>
      </c>
      <c r="BE7" s="856">
        <v>2</v>
      </c>
      <c r="BF7" s="851">
        <v>3</v>
      </c>
      <c r="BG7" s="854">
        <v>2</v>
      </c>
      <c r="BH7" s="852">
        <v>4</v>
      </c>
      <c r="BI7" s="852">
        <v>5</v>
      </c>
      <c r="BJ7" s="852">
        <v>10</v>
      </c>
      <c r="BK7" s="852">
        <v>13</v>
      </c>
      <c r="BL7" s="852">
        <v>13</v>
      </c>
      <c r="BM7" s="853">
        <v>13</v>
      </c>
      <c r="BN7" s="850">
        <v>1</v>
      </c>
      <c r="BO7" s="851">
        <v>1</v>
      </c>
      <c r="BP7" s="854">
        <v>1</v>
      </c>
      <c r="BQ7" s="852">
        <v>1</v>
      </c>
      <c r="BR7" s="852">
        <v>1</v>
      </c>
      <c r="BS7" s="852">
        <v>1</v>
      </c>
      <c r="BT7" s="852">
        <v>1</v>
      </c>
      <c r="BU7" s="852">
        <v>1</v>
      </c>
      <c r="BV7" s="853">
        <v>1</v>
      </c>
      <c r="BW7" s="851">
        <v>2</v>
      </c>
      <c r="BX7" s="851">
        <v>2</v>
      </c>
      <c r="BY7" s="854">
        <v>2</v>
      </c>
      <c r="BZ7" s="852">
        <v>2</v>
      </c>
      <c r="CA7" s="852">
        <v>2</v>
      </c>
      <c r="CB7" s="852">
        <v>2</v>
      </c>
      <c r="CC7" s="852">
        <v>2</v>
      </c>
      <c r="CD7" s="852">
        <v>2</v>
      </c>
      <c r="CE7" s="853">
        <v>2</v>
      </c>
      <c r="CF7" s="850">
        <v>0</v>
      </c>
      <c r="CG7" s="851">
        <v>1</v>
      </c>
      <c r="CH7" s="854">
        <v>1</v>
      </c>
      <c r="CI7" s="852">
        <v>1</v>
      </c>
      <c r="CJ7" s="852">
        <v>1</v>
      </c>
      <c r="CK7" s="852">
        <v>1</v>
      </c>
      <c r="CL7" s="852">
        <v>1</v>
      </c>
      <c r="CM7" s="852">
        <v>1</v>
      </c>
      <c r="CN7" s="853">
        <v>1</v>
      </c>
      <c r="CO7" s="856">
        <v>13</v>
      </c>
      <c r="CP7" s="851">
        <v>13</v>
      </c>
      <c r="CQ7" s="854">
        <v>11</v>
      </c>
      <c r="CR7" s="852">
        <v>8</v>
      </c>
      <c r="CS7" s="852">
        <v>7</v>
      </c>
      <c r="CT7" s="852">
        <v>7</v>
      </c>
      <c r="CU7" s="852">
        <v>7</v>
      </c>
      <c r="CV7" s="852">
        <v>5</v>
      </c>
      <c r="CW7" s="853">
        <v>5</v>
      </c>
      <c r="CX7" s="850">
        <v>7</v>
      </c>
      <c r="CY7" s="851">
        <v>10</v>
      </c>
      <c r="CZ7" s="854">
        <v>10</v>
      </c>
      <c r="DA7" s="852">
        <v>10</v>
      </c>
      <c r="DB7" s="852">
        <v>10</v>
      </c>
      <c r="DC7" s="852">
        <v>10</v>
      </c>
      <c r="DD7" s="852">
        <v>10</v>
      </c>
      <c r="DE7" s="852">
        <v>9</v>
      </c>
      <c r="DF7" s="853">
        <v>8</v>
      </c>
      <c r="DG7" s="850">
        <v>26</v>
      </c>
      <c r="DH7" s="851">
        <v>26</v>
      </c>
      <c r="DI7" s="854">
        <v>26</v>
      </c>
      <c r="DJ7" s="852">
        <v>27</v>
      </c>
      <c r="DK7" s="852">
        <v>27</v>
      </c>
      <c r="DL7" s="852">
        <v>27</v>
      </c>
      <c r="DM7" s="852">
        <v>28</v>
      </c>
      <c r="DN7" s="852">
        <v>28</v>
      </c>
      <c r="DO7" s="853">
        <v>27</v>
      </c>
      <c r="DP7" s="851">
        <v>1</v>
      </c>
      <c r="DQ7" s="851">
        <v>1</v>
      </c>
      <c r="DR7" s="854">
        <v>1</v>
      </c>
      <c r="DS7" s="852">
        <v>1</v>
      </c>
      <c r="DT7" s="852">
        <v>1</v>
      </c>
      <c r="DU7" s="852">
        <v>1</v>
      </c>
      <c r="DV7" s="852">
        <v>1</v>
      </c>
      <c r="DW7" s="852">
        <v>1</v>
      </c>
      <c r="DX7" s="853">
        <v>1</v>
      </c>
      <c r="DY7" s="856">
        <v>2</v>
      </c>
      <c r="DZ7" s="851">
        <v>2</v>
      </c>
      <c r="EA7" s="854">
        <v>3</v>
      </c>
      <c r="EB7" s="852">
        <v>2</v>
      </c>
      <c r="EC7" s="852">
        <v>2</v>
      </c>
      <c r="ED7" s="852">
        <v>2</v>
      </c>
      <c r="EE7" s="852">
        <v>2</v>
      </c>
      <c r="EF7" s="852">
        <v>1</v>
      </c>
      <c r="EG7" s="853">
        <v>2</v>
      </c>
      <c r="EH7" s="859">
        <v>3</v>
      </c>
      <c r="EI7" s="851">
        <v>2</v>
      </c>
      <c r="EJ7" s="854">
        <v>2</v>
      </c>
      <c r="EK7" s="852">
        <v>2</v>
      </c>
      <c r="EL7" s="852">
        <v>2</v>
      </c>
      <c r="EM7" s="852">
        <v>4</v>
      </c>
      <c r="EN7" s="852">
        <v>4</v>
      </c>
      <c r="EO7" s="852">
        <v>4</v>
      </c>
      <c r="EP7" s="853">
        <v>4</v>
      </c>
      <c r="EQ7" s="856">
        <v>4</v>
      </c>
      <c r="ER7" s="851">
        <v>3</v>
      </c>
      <c r="ES7" s="854">
        <v>3</v>
      </c>
      <c r="ET7" s="852">
        <v>3</v>
      </c>
      <c r="EU7" s="852">
        <v>3</v>
      </c>
      <c r="EV7" s="852">
        <v>3</v>
      </c>
      <c r="EW7" s="852">
        <v>3</v>
      </c>
      <c r="EX7" s="852">
        <v>3</v>
      </c>
      <c r="EY7" s="853">
        <v>3</v>
      </c>
      <c r="EZ7" s="851">
        <v>0</v>
      </c>
      <c r="FA7" s="851">
        <v>0</v>
      </c>
      <c r="FB7" s="854">
        <v>0</v>
      </c>
      <c r="FC7" s="852">
        <v>1</v>
      </c>
      <c r="FD7" s="852">
        <v>2</v>
      </c>
      <c r="FE7" s="852">
        <v>2</v>
      </c>
      <c r="FF7" s="852">
        <v>2</v>
      </c>
      <c r="FG7" s="852">
        <v>1</v>
      </c>
      <c r="FH7" s="853">
        <v>1</v>
      </c>
      <c r="FI7" s="850">
        <v>39</v>
      </c>
      <c r="FJ7" s="851">
        <v>39</v>
      </c>
      <c r="FK7" s="854">
        <v>39</v>
      </c>
      <c r="FL7" s="852">
        <v>41</v>
      </c>
      <c r="FM7" s="852">
        <v>41</v>
      </c>
      <c r="FN7" s="852">
        <v>38</v>
      </c>
      <c r="FO7" s="852">
        <v>38</v>
      </c>
      <c r="FP7" s="852">
        <v>37</v>
      </c>
      <c r="FQ7" s="853">
        <v>37</v>
      </c>
      <c r="FR7" s="850">
        <v>20</v>
      </c>
      <c r="FS7" s="851">
        <v>20</v>
      </c>
      <c r="FT7" s="854">
        <v>20</v>
      </c>
      <c r="FU7" s="852">
        <v>20</v>
      </c>
      <c r="FV7" s="852">
        <v>20</v>
      </c>
      <c r="FW7" s="852">
        <v>20</v>
      </c>
      <c r="FX7" s="852">
        <v>20</v>
      </c>
      <c r="FY7" s="852">
        <v>20</v>
      </c>
      <c r="FZ7" s="853">
        <v>20</v>
      </c>
      <c r="GA7" s="850">
        <v>29</v>
      </c>
      <c r="GB7" s="851">
        <v>29</v>
      </c>
      <c r="GC7" s="854">
        <v>30</v>
      </c>
      <c r="GD7" s="852">
        <v>30</v>
      </c>
      <c r="GE7" s="852">
        <v>30</v>
      </c>
      <c r="GF7" s="852">
        <v>34</v>
      </c>
      <c r="GG7" s="852">
        <v>35</v>
      </c>
      <c r="GH7" s="852">
        <v>35</v>
      </c>
      <c r="GI7" s="853">
        <v>35</v>
      </c>
      <c r="GJ7" s="851">
        <v>10</v>
      </c>
      <c r="GK7" s="851">
        <v>17</v>
      </c>
      <c r="GL7" s="854">
        <v>41</v>
      </c>
      <c r="GM7" s="852">
        <v>41</v>
      </c>
      <c r="GN7" s="852">
        <v>40</v>
      </c>
      <c r="GO7" s="852">
        <v>43</v>
      </c>
      <c r="GP7" s="852">
        <v>35</v>
      </c>
      <c r="GQ7" s="852">
        <v>34</v>
      </c>
      <c r="GR7" s="853">
        <v>34</v>
      </c>
      <c r="GS7" s="855">
        <v>5</v>
      </c>
      <c r="GT7" s="851">
        <v>5</v>
      </c>
      <c r="GU7" s="854">
        <v>5</v>
      </c>
      <c r="GV7" s="852">
        <v>5</v>
      </c>
      <c r="GW7" s="852">
        <v>5</v>
      </c>
      <c r="GX7" s="852">
        <v>5</v>
      </c>
      <c r="GY7" s="852">
        <v>5</v>
      </c>
      <c r="GZ7" s="852">
        <v>5</v>
      </c>
      <c r="HA7" s="853">
        <v>7</v>
      </c>
      <c r="HB7" s="850">
        <v>7</v>
      </c>
      <c r="HC7" s="851">
        <v>3</v>
      </c>
      <c r="HD7" s="854">
        <v>3</v>
      </c>
      <c r="HE7" s="852">
        <v>3</v>
      </c>
      <c r="HF7" s="852">
        <v>5</v>
      </c>
      <c r="HG7" s="852">
        <v>6</v>
      </c>
      <c r="HH7" s="852">
        <v>6</v>
      </c>
      <c r="HI7" s="852">
        <v>6</v>
      </c>
      <c r="HJ7" s="853">
        <v>8</v>
      </c>
      <c r="HK7" s="850">
        <v>263</v>
      </c>
      <c r="HL7" s="855">
        <f t="shared" si="0"/>
        <v>270</v>
      </c>
      <c r="HM7" s="860">
        <v>293</v>
      </c>
      <c r="HN7" s="861">
        <v>291</v>
      </c>
      <c r="HO7" s="861">
        <v>293</v>
      </c>
      <c r="HP7" s="861">
        <v>300</v>
      </c>
      <c r="HQ7" s="861">
        <v>293</v>
      </c>
      <c r="HR7" s="861">
        <v>283</v>
      </c>
      <c r="HS7" s="853">
        <v>285</v>
      </c>
      <c r="HT7" s="850">
        <v>425</v>
      </c>
      <c r="HU7" s="855">
        <f t="shared" si="1"/>
        <v>436</v>
      </c>
      <c r="HV7" s="855">
        <v>461</v>
      </c>
      <c r="HW7" s="858">
        <v>461</v>
      </c>
      <c r="HX7" s="849">
        <v>468</v>
      </c>
      <c r="HY7" s="849">
        <v>477</v>
      </c>
      <c r="HZ7" s="849">
        <v>471</v>
      </c>
      <c r="IA7" s="849">
        <v>464</v>
      </c>
      <c r="IB7" s="853">
        <v>469</v>
      </c>
    </row>
    <row r="8" spans="1:237" ht="15" customHeight="1" x14ac:dyDescent="0.2">
      <c r="A8" s="829">
        <v>5</v>
      </c>
      <c r="B8" s="849" t="s">
        <v>133</v>
      </c>
      <c r="C8" s="850">
        <v>87</v>
      </c>
      <c r="D8" s="855">
        <v>87</v>
      </c>
      <c r="E8" s="855">
        <v>87</v>
      </c>
      <c r="F8" s="852">
        <v>87</v>
      </c>
      <c r="G8" s="852">
        <v>87</v>
      </c>
      <c r="H8" s="852">
        <v>86</v>
      </c>
      <c r="I8" s="852">
        <v>86</v>
      </c>
      <c r="J8" s="852">
        <v>87</v>
      </c>
      <c r="K8" s="853">
        <v>88</v>
      </c>
      <c r="L8" s="849">
        <v>11</v>
      </c>
      <c r="M8" s="849">
        <v>9</v>
      </c>
      <c r="N8" s="849">
        <v>9</v>
      </c>
      <c r="O8" s="849">
        <v>9</v>
      </c>
      <c r="P8" s="849">
        <v>9</v>
      </c>
      <c r="Q8" s="849">
        <v>9</v>
      </c>
      <c r="R8" s="849">
        <v>9</v>
      </c>
      <c r="S8" s="849">
        <v>9</v>
      </c>
      <c r="T8" s="853">
        <v>8</v>
      </c>
      <c r="U8" s="855">
        <v>2</v>
      </c>
      <c r="V8" s="855">
        <v>2</v>
      </c>
      <c r="W8" s="854">
        <v>2</v>
      </c>
      <c r="X8" s="852">
        <v>2</v>
      </c>
      <c r="Y8" s="852">
        <v>2</v>
      </c>
      <c r="Z8" s="852">
        <v>2</v>
      </c>
      <c r="AA8" s="852">
        <v>2</v>
      </c>
      <c r="AB8" s="852">
        <v>2</v>
      </c>
      <c r="AC8" s="853">
        <v>0</v>
      </c>
      <c r="AD8" s="850">
        <v>1</v>
      </c>
      <c r="AE8" s="855">
        <v>1</v>
      </c>
      <c r="AF8" s="854">
        <v>1</v>
      </c>
      <c r="AG8" s="852">
        <v>1</v>
      </c>
      <c r="AH8" s="852">
        <v>1</v>
      </c>
      <c r="AI8" s="852">
        <v>1</v>
      </c>
      <c r="AJ8" s="852">
        <v>1</v>
      </c>
      <c r="AK8" s="852">
        <v>1</v>
      </c>
      <c r="AL8" s="853">
        <v>1</v>
      </c>
      <c r="AM8" s="850">
        <v>2</v>
      </c>
      <c r="AN8" s="855">
        <v>2</v>
      </c>
      <c r="AO8" s="854">
        <v>2</v>
      </c>
      <c r="AP8" s="852">
        <v>2</v>
      </c>
      <c r="AQ8" s="852">
        <v>2</v>
      </c>
      <c r="AR8" s="852">
        <v>0</v>
      </c>
      <c r="AS8" s="852">
        <v>0</v>
      </c>
      <c r="AT8" s="852">
        <v>0</v>
      </c>
      <c r="AU8" s="853">
        <v>0</v>
      </c>
      <c r="AV8" s="850">
        <v>14</v>
      </c>
      <c r="AW8" s="855">
        <v>14</v>
      </c>
      <c r="AX8" s="854">
        <v>13</v>
      </c>
      <c r="AY8" s="852">
        <v>13</v>
      </c>
      <c r="AZ8" s="852">
        <v>13</v>
      </c>
      <c r="BA8" s="852">
        <v>13</v>
      </c>
      <c r="BB8" s="852">
        <v>13</v>
      </c>
      <c r="BC8" s="852">
        <v>11</v>
      </c>
      <c r="BD8" s="853">
        <v>11</v>
      </c>
      <c r="BE8" s="856">
        <v>2</v>
      </c>
      <c r="BF8" s="855">
        <v>2</v>
      </c>
      <c r="BG8" s="854">
        <v>2</v>
      </c>
      <c r="BH8" s="852">
        <v>3</v>
      </c>
      <c r="BI8" s="852">
        <v>3</v>
      </c>
      <c r="BJ8" s="852">
        <v>3</v>
      </c>
      <c r="BK8" s="852">
        <v>3</v>
      </c>
      <c r="BL8" s="852">
        <v>3</v>
      </c>
      <c r="BM8" s="853">
        <v>3</v>
      </c>
      <c r="BN8" s="851">
        <v>0</v>
      </c>
      <c r="BO8" s="855">
        <v>0</v>
      </c>
      <c r="BP8" s="854">
        <v>0</v>
      </c>
      <c r="BQ8" s="852">
        <v>0</v>
      </c>
      <c r="BR8" s="852">
        <v>1</v>
      </c>
      <c r="BS8" s="852">
        <v>1</v>
      </c>
      <c r="BT8" s="852">
        <v>1</v>
      </c>
      <c r="BU8" s="852">
        <v>1</v>
      </c>
      <c r="BV8" s="853">
        <v>1</v>
      </c>
      <c r="BW8" s="851">
        <v>2</v>
      </c>
      <c r="BX8" s="855">
        <v>2</v>
      </c>
      <c r="BY8" s="854">
        <v>2</v>
      </c>
      <c r="BZ8" s="852">
        <v>2</v>
      </c>
      <c r="CA8" s="852">
        <v>3</v>
      </c>
      <c r="CB8" s="852">
        <v>3</v>
      </c>
      <c r="CC8" s="852">
        <v>3</v>
      </c>
      <c r="CD8" s="852">
        <v>3</v>
      </c>
      <c r="CE8" s="853">
        <v>3</v>
      </c>
      <c r="CF8" s="850">
        <v>1</v>
      </c>
      <c r="CG8" s="855">
        <v>1</v>
      </c>
      <c r="CH8" s="854">
        <v>1</v>
      </c>
      <c r="CI8" s="852">
        <v>1</v>
      </c>
      <c r="CJ8" s="852">
        <v>1</v>
      </c>
      <c r="CK8" s="852">
        <v>1</v>
      </c>
      <c r="CL8" s="852">
        <v>1</v>
      </c>
      <c r="CM8" s="852">
        <v>1</v>
      </c>
      <c r="CN8" s="853">
        <v>1</v>
      </c>
      <c r="CO8" s="856">
        <v>1</v>
      </c>
      <c r="CP8" s="855">
        <v>1</v>
      </c>
      <c r="CQ8" s="854">
        <v>1</v>
      </c>
      <c r="CR8" s="852">
        <v>1</v>
      </c>
      <c r="CS8" s="852">
        <v>2</v>
      </c>
      <c r="CT8" s="852">
        <v>2</v>
      </c>
      <c r="CU8" s="852">
        <v>2</v>
      </c>
      <c r="CV8" s="852">
        <v>1</v>
      </c>
      <c r="CW8" s="853">
        <v>1</v>
      </c>
      <c r="CX8" s="850">
        <v>9</v>
      </c>
      <c r="CY8" s="855">
        <v>9</v>
      </c>
      <c r="CZ8" s="854">
        <v>7</v>
      </c>
      <c r="DA8" s="852">
        <v>6</v>
      </c>
      <c r="DB8" s="852">
        <v>6</v>
      </c>
      <c r="DC8" s="852">
        <v>6</v>
      </c>
      <c r="DD8" s="852">
        <v>6</v>
      </c>
      <c r="DE8" s="852">
        <v>6</v>
      </c>
      <c r="DF8" s="853">
        <v>6</v>
      </c>
      <c r="DG8" s="850">
        <v>11</v>
      </c>
      <c r="DH8" s="855">
        <v>11</v>
      </c>
      <c r="DI8" s="854">
        <v>11</v>
      </c>
      <c r="DJ8" s="852">
        <v>11</v>
      </c>
      <c r="DK8" s="852">
        <v>11</v>
      </c>
      <c r="DL8" s="852">
        <v>11</v>
      </c>
      <c r="DM8" s="852">
        <v>11</v>
      </c>
      <c r="DN8" s="852">
        <v>11</v>
      </c>
      <c r="DO8" s="853">
        <v>11</v>
      </c>
      <c r="DP8" s="851">
        <v>1</v>
      </c>
      <c r="DQ8" s="855">
        <v>1</v>
      </c>
      <c r="DR8" s="854">
        <v>0</v>
      </c>
      <c r="DS8" s="852">
        <v>0</v>
      </c>
      <c r="DT8" s="852">
        <v>0</v>
      </c>
      <c r="DU8" s="852">
        <v>0</v>
      </c>
      <c r="DV8" s="852">
        <v>0</v>
      </c>
      <c r="DW8" s="852">
        <v>0</v>
      </c>
      <c r="DX8" s="853">
        <v>0</v>
      </c>
      <c r="DY8" s="856">
        <v>3</v>
      </c>
      <c r="DZ8" s="855">
        <v>3</v>
      </c>
      <c r="EA8" s="854">
        <v>3</v>
      </c>
      <c r="EB8" s="852">
        <v>3</v>
      </c>
      <c r="EC8" s="852">
        <v>3</v>
      </c>
      <c r="ED8" s="852">
        <v>3</v>
      </c>
      <c r="EE8" s="852">
        <v>3</v>
      </c>
      <c r="EF8" s="852">
        <v>2</v>
      </c>
      <c r="EG8" s="853">
        <v>2</v>
      </c>
      <c r="EH8" s="859">
        <v>4</v>
      </c>
      <c r="EI8" s="855">
        <v>3</v>
      </c>
      <c r="EJ8" s="854">
        <v>3</v>
      </c>
      <c r="EK8" s="852">
        <v>3</v>
      </c>
      <c r="EL8" s="852">
        <v>3</v>
      </c>
      <c r="EM8" s="852">
        <v>3</v>
      </c>
      <c r="EN8" s="852">
        <v>4</v>
      </c>
      <c r="EO8" s="852">
        <v>4</v>
      </c>
      <c r="EP8" s="853">
        <v>4</v>
      </c>
      <c r="EQ8" s="856">
        <v>2</v>
      </c>
      <c r="ER8" s="855">
        <v>1</v>
      </c>
      <c r="ES8" s="854">
        <v>1</v>
      </c>
      <c r="ET8" s="852">
        <v>1</v>
      </c>
      <c r="EU8" s="852">
        <v>1</v>
      </c>
      <c r="EV8" s="852">
        <v>1</v>
      </c>
      <c r="EW8" s="852">
        <v>1</v>
      </c>
      <c r="EX8" s="852">
        <v>1</v>
      </c>
      <c r="EY8" s="853">
        <v>1</v>
      </c>
      <c r="EZ8" s="851">
        <v>0</v>
      </c>
      <c r="FA8" s="855">
        <v>0</v>
      </c>
      <c r="FB8" s="854">
        <v>1</v>
      </c>
      <c r="FC8" s="852">
        <v>1</v>
      </c>
      <c r="FD8" s="852">
        <v>2</v>
      </c>
      <c r="FE8" s="852">
        <v>2</v>
      </c>
      <c r="FF8" s="852">
        <v>2</v>
      </c>
      <c r="FG8" s="852">
        <v>2</v>
      </c>
      <c r="FH8" s="853">
        <v>2</v>
      </c>
      <c r="FI8" s="850">
        <v>10</v>
      </c>
      <c r="FJ8" s="855">
        <v>10</v>
      </c>
      <c r="FK8" s="854">
        <v>9</v>
      </c>
      <c r="FL8" s="852">
        <v>8</v>
      </c>
      <c r="FM8" s="852">
        <v>8</v>
      </c>
      <c r="FN8" s="852">
        <v>8</v>
      </c>
      <c r="FO8" s="852">
        <v>8</v>
      </c>
      <c r="FP8" s="852">
        <v>8</v>
      </c>
      <c r="FQ8" s="853">
        <v>8</v>
      </c>
      <c r="FR8" s="850">
        <v>1</v>
      </c>
      <c r="FS8" s="855">
        <v>1</v>
      </c>
      <c r="FT8" s="854">
        <v>1</v>
      </c>
      <c r="FU8" s="852">
        <v>1</v>
      </c>
      <c r="FV8" s="852">
        <v>1</v>
      </c>
      <c r="FW8" s="852">
        <v>1</v>
      </c>
      <c r="FX8" s="852">
        <v>1</v>
      </c>
      <c r="FY8" s="852">
        <v>1</v>
      </c>
      <c r="FZ8" s="853">
        <v>1</v>
      </c>
      <c r="GA8" s="850">
        <v>18</v>
      </c>
      <c r="GB8" s="855">
        <v>18</v>
      </c>
      <c r="GC8" s="854">
        <v>19</v>
      </c>
      <c r="GD8" s="852">
        <v>19</v>
      </c>
      <c r="GE8" s="852">
        <v>20</v>
      </c>
      <c r="GF8" s="852">
        <v>22</v>
      </c>
      <c r="GG8" s="852">
        <v>22</v>
      </c>
      <c r="GH8" s="852">
        <v>22</v>
      </c>
      <c r="GI8" s="853">
        <v>22</v>
      </c>
      <c r="GJ8" s="856">
        <v>8</v>
      </c>
      <c r="GK8" s="855">
        <v>11</v>
      </c>
      <c r="GL8" s="854">
        <v>15</v>
      </c>
      <c r="GM8" s="852">
        <v>17</v>
      </c>
      <c r="GN8" s="852">
        <v>17</v>
      </c>
      <c r="GO8" s="852">
        <v>18</v>
      </c>
      <c r="GP8" s="852">
        <v>17</v>
      </c>
      <c r="GQ8" s="852">
        <v>17</v>
      </c>
      <c r="GR8" s="853">
        <v>16</v>
      </c>
      <c r="GS8" s="851">
        <v>1</v>
      </c>
      <c r="GT8" s="855">
        <v>1</v>
      </c>
      <c r="GU8" s="854">
        <v>2</v>
      </c>
      <c r="GV8" s="852">
        <v>2</v>
      </c>
      <c r="GW8" s="852">
        <v>2</v>
      </c>
      <c r="GX8" s="852">
        <v>2</v>
      </c>
      <c r="GY8" s="852">
        <v>1</v>
      </c>
      <c r="GZ8" s="852">
        <v>1</v>
      </c>
      <c r="HA8" s="853">
        <v>2</v>
      </c>
      <c r="HB8" s="850">
        <v>3</v>
      </c>
      <c r="HC8" s="855">
        <v>2</v>
      </c>
      <c r="HD8" s="854">
        <v>4</v>
      </c>
      <c r="HE8" s="852">
        <v>4</v>
      </c>
      <c r="HF8" s="852">
        <v>4</v>
      </c>
      <c r="HG8" s="852">
        <v>5</v>
      </c>
      <c r="HH8" s="852">
        <v>5</v>
      </c>
      <c r="HI8" s="852">
        <v>5</v>
      </c>
      <c r="HJ8" s="853">
        <v>6</v>
      </c>
      <c r="HK8" s="850">
        <v>107</v>
      </c>
      <c r="HL8" s="855">
        <f t="shared" si="0"/>
        <v>105</v>
      </c>
      <c r="HM8" s="857">
        <v>109</v>
      </c>
      <c r="HN8" s="853">
        <v>110</v>
      </c>
      <c r="HO8" s="853">
        <v>115</v>
      </c>
      <c r="HP8" s="853">
        <v>117</v>
      </c>
      <c r="HQ8" s="853">
        <v>116</v>
      </c>
      <c r="HR8" s="853">
        <v>112</v>
      </c>
      <c r="HS8" s="853">
        <v>110</v>
      </c>
      <c r="HT8" s="850">
        <v>194</v>
      </c>
      <c r="HU8" s="855">
        <f t="shared" si="1"/>
        <v>192</v>
      </c>
      <c r="HV8" s="855">
        <v>196</v>
      </c>
      <c r="HW8" s="858">
        <v>197</v>
      </c>
      <c r="HX8" s="849">
        <v>202</v>
      </c>
      <c r="HY8" s="849">
        <v>203</v>
      </c>
      <c r="HZ8" s="849">
        <v>202</v>
      </c>
      <c r="IA8" s="849">
        <v>199</v>
      </c>
      <c r="IB8" s="853">
        <v>198</v>
      </c>
    </row>
    <row r="9" spans="1:237" ht="15" customHeight="1" x14ac:dyDescent="0.2">
      <c r="A9" s="829">
        <v>6</v>
      </c>
      <c r="B9" s="849" t="s">
        <v>134</v>
      </c>
      <c r="C9" s="850">
        <v>19</v>
      </c>
      <c r="D9" s="851">
        <v>19</v>
      </c>
      <c r="E9" s="851">
        <v>19</v>
      </c>
      <c r="F9" s="852">
        <v>19</v>
      </c>
      <c r="G9" s="852">
        <v>19</v>
      </c>
      <c r="H9" s="852">
        <v>19</v>
      </c>
      <c r="I9" s="852">
        <v>19</v>
      </c>
      <c r="J9" s="852">
        <v>19</v>
      </c>
      <c r="K9" s="853">
        <v>19</v>
      </c>
      <c r="L9" s="849">
        <v>3</v>
      </c>
      <c r="M9" s="849">
        <v>3</v>
      </c>
      <c r="N9" s="849">
        <v>3</v>
      </c>
      <c r="O9" s="849">
        <v>2</v>
      </c>
      <c r="P9" s="849">
        <v>2</v>
      </c>
      <c r="Q9" s="849">
        <v>2</v>
      </c>
      <c r="R9" s="849">
        <v>2</v>
      </c>
      <c r="S9" s="849">
        <v>2</v>
      </c>
      <c r="T9" s="853">
        <v>2</v>
      </c>
      <c r="U9" s="851">
        <v>1</v>
      </c>
      <c r="V9" s="851">
        <v>1</v>
      </c>
      <c r="W9" s="854">
        <v>1</v>
      </c>
      <c r="X9" s="852">
        <v>1</v>
      </c>
      <c r="Y9" s="852">
        <v>1</v>
      </c>
      <c r="Z9" s="852">
        <v>1</v>
      </c>
      <c r="AA9" s="852">
        <v>1</v>
      </c>
      <c r="AB9" s="852">
        <v>1</v>
      </c>
      <c r="AC9" s="853">
        <v>0</v>
      </c>
      <c r="AD9" s="850">
        <v>2</v>
      </c>
      <c r="AE9" s="851">
        <v>2</v>
      </c>
      <c r="AF9" s="854">
        <v>2</v>
      </c>
      <c r="AG9" s="852">
        <v>1</v>
      </c>
      <c r="AH9" s="852">
        <v>1</v>
      </c>
      <c r="AI9" s="852">
        <v>1</v>
      </c>
      <c r="AJ9" s="852">
        <v>1</v>
      </c>
      <c r="AK9" s="852">
        <v>1</v>
      </c>
      <c r="AL9" s="853">
        <v>1</v>
      </c>
      <c r="AM9" s="850">
        <v>1</v>
      </c>
      <c r="AN9" s="851">
        <v>1</v>
      </c>
      <c r="AO9" s="857">
        <v>1</v>
      </c>
      <c r="AP9" s="853">
        <v>1</v>
      </c>
      <c r="AQ9" s="853">
        <v>1</v>
      </c>
      <c r="AR9" s="853">
        <v>0</v>
      </c>
      <c r="AS9" s="853">
        <v>0</v>
      </c>
      <c r="AT9" s="853">
        <v>0</v>
      </c>
      <c r="AU9" s="853">
        <v>0</v>
      </c>
      <c r="AV9" s="850">
        <v>2</v>
      </c>
      <c r="AW9" s="851">
        <v>2</v>
      </c>
      <c r="AX9" s="854">
        <v>2</v>
      </c>
      <c r="AY9" s="852">
        <v>2</v>
      </c>
      <c r="AZ9" s="852">
        <v>2</v>
      </c>
      <c r="BA9" s="852">
        <v>3</v>
      </c>
      <c r="BB9" s="852">
        <v>3</v>
      </c>
      <c r="BC9" s="852">
        <v>3</v>
      </c>
      <c r="BD9" s="853">
        <v>3</v>
      </c>
      <c r="BE9" s="856">
        <v>1</v>
      </c>
      <c r="BF9" s="851">
        <v>1</v>
      </c>
      <c r="BG9" s="854">
        <v>1</v>
      </c>
      <c r="BH9" s="852">
        <v>1</v>
      </c>
      <c r="BI9" s="852">
        <v>1</v>
      </c>
      <c r="BJ9" s="852">
        <v>1</v>
      </c>
      <c r="BK9" s="852">
        <v>1</v>
      </c>
      <c r="BL9" s="852">
        <v>1</v>
      </c>
      <c r="BM9" s="853">
        <v>1</v>
      </c>
      <c r="BN9" s="851">
        <v>0</v>
      </c>
      <c r="BO9" s="851">
        <v>0</v>
      </c>
      <c r="BP9" s="854">
        <v>0</v>
      </c>
      <c r="BQ9" s="852">
        <v>0</v>
      </c>
      <c r="BR9" s="852">
        <v>0</v>
      </c>
      <c r="BS9" s="852">
        <v>0</v>
      </c>
      <c r="BT9" s="852">
        <v>0</v>
      </c>
      <c r="BU9" s="852">
        <v>0</v>
      </c>
      <c r="BV9" s="853">
        <v>0</v>
      </c>
      <c r="BW9" s="851">
        <v>1</v>
      </c>
      <c r="BX9" s="851">
        <v>1</v>
      </c>
      <c r="BY9" s="854">
        <v>1</v>
      </c>
      <c r="BZ9" s="852">
        <v>1</v>
      </c>
      <c r="CA9" s="852">
        <v>1</v>
      </c>
      <c r="CB9" s="852">
        <v>1</v>
      </c>
      <c r="CC9" s="852">
        <v>1</v>
      </c>
      <c r="CD9" s="852">
        <v>1</v>
      </c>
      <c r="CE9" s="853">
        <v>1</v>
      </c>
      <c r="CF9" s="850">
        <v>1</v>
      </c>
      <c r="CG9" s="851">
        <v>1</v>
      </c>
      <c r="CH9" s="854">
        <v>1</v>
      </c>
      <c r="CI9" s="852">
        <v>1</v>
      </c>
      <c r="CJ9" s="852">
        <v>1</v>
      </c>
      <c r="CK9" s="852">
        <v>1</v>
      </c>
      <c r="CL9" s="852">
        <v>1</v>
      </c>
      <c r="CM9" s="852">
        <v>1</v>
      </c>
      <c r="CN9" s="853">
        <v>1</v>
      </c>
      <c r="CO9" s="856">
        <v>0</v>
      </c>
      <c r="CP9" s="851">
        <v>0</v>
      </c>
      <c r="CQ9" s="854">
        <v>0</v>
      </c>
      <c r="CR9" s="852">
        <v>0</v>
      </c>
      <c r="CS9" s="852">
        <v>1</v>
      </c>
      <c r="CT9" s="852">
        <v>1</v>
      </c>
      <c r="CU9" s="852">
        <v>1</v>
      </c>
      <c r="CV9" s="852">
        <v>1</v>
      </c>
      <c r="CW9" s="853">
        <v>0</v>
      </c>
      <c r="CX9" s="850">
        <v>2</v>
      </c>
      <c r="CY9" s="851">
        <v>2</v>
      </c>
      <c r="CZ9" s="854">
        <v>2</v>
      </c>
      <c r="DA9" s="852">
        <v>2</v>
      </c>
      <c r="DB9" s="852">
        <v>2</v>
      </c>
      <c r="DC9" s="852">
        <v>2</v>
      </c>
      <c r="DD9" s="852">
        <v>2</v>
      </c>
      <c r="DE9" s="852">
        <v>2</v>
      </c>
      <c r="DF9" s="853">
        <v>2</v>
      </c>
      <c r="DG9" s="850">
        <v>3</v>
      </c>
      <c r="DH9" s="851">
        <v>3</v>
      </c>
      <c r="DI9" s="854">
        <v>3</v>
      </c>
      <c r="DJ9" s="852">
        <v>3</v>
      </c>
      <c r="DK9" s="852">
        <v>3</v>
      </c>
      <c r="DL9" s="852">
        <v>3</v>
      </c>
      <c r="DM9" s="852">
        <v>3</v>
      </c>
      <c r="DN9" s="852">
        <v>3</v>
      </c>
      <c r="DO9" s="853">
        <v>2</v>
      </c>
      <c r="DP9" s="856">
        <v>1</v>
      </c>
      <c r="DQ9" s="851">
        <v>1</v>
      </c>
      <c r="DR9" s="854">
        <v>1</v>
      </c>
      <c r="DS9" s="852">
        <v>0</v>
      </c>
      <c r="DT9" s="852">
        <v>0</v>
      </c>
      <c r="DU9" s="852">
        <v>0</v>
      </c>
      <c r="DV9" s="852">
        <v>0</v>
      </c>
      <c r="DW9" s="852">
        <v>0</v>
      </c>
      <c r="DX9" s="853">
        <v>0</v>
      </c>
      <c r="DY9" s="856">
        <v>1</v>
      </c>
      <c r="DZ9" s="851">
        <v>1</v>
      </c>
      <c r="EA9" s="854">
        <v>2</v>
      </c>
      <c r="EB9" s="852">
        <v>2</v>
      </c>
      <c r="EC9" s="852">
        <v>2</v>
      </c>
      <c r="ED9" s="852">
        <v>3</v>
      </c>
      <c r="EE9" s="852">
        <v>2</v>
      </c>
      <c r="EF9" s="852">
        <v>2</v>
      </c>
      <c r="EG9" s="853">
        <v>3</v>
      </c>
      <c r="EH9" s="859">
        <v>4</v>
      </c>
      <c r="EI9" s="851">
        <v>4</v>
      </c>
      <c r="EJ9" s="854">
        <v>4</v>
      </c>
      <c r="EK9" s="852">
        <v>4</v>
      </c>
      <c r="EL9" s="852">
        <v>4</v>
      </c>
      <c r="EM9" s="852">
        <v>4</v>
      </c>
      <c r="EN9" s="852">
        <v>4</v>
      </c>
      <c r="EO9" s="852">
        <v>4</v>
      </c>
      <c r="EP9" s="853">
        <v>4</v>
      </c>
      <c r="EQ9" s="850">
        <v>1</v>
      </c>
      <c r="ER9" s="851">
        <v>1</v>
      </c>
      <c r="ES9" s="854">
        <v>1</v>
      </c>
      <c r="ET9" s="852">
        <v>1</v>
      </c>
      <c r="EU9" s="852">
        <v>1</v>
      </c>
      <c r="EV9" s="852">
        <v>1</v>
      </c>
      <c r="EW9" s="852">
        <v>1</v>
      </c>
      <c r="EX9" s="852">
        <v>1</v>
      </c>
      <c r="EY9" s="853">
        <v>1</v>
      </c>
      <c r="EZ9" s="851">
        <v>0</v>
      </c>
      <c r="FA9" s="851">
        <v>0</v>
      </c>
      <c r="FB9" s="854">
        <v>0</v>
      </c>
      <c r="FC9" s="852">
        <v>0</v>
      </c>
      <c r="FD9" s="852">
        <v>1</v>
      </c>
      <c r="FE9" s="852">
        <v>1</v>
      </c>
      <c r="FF9" s="852">
        <v>1</v>
      </c>
      <c r="FG9" s="852">
        <v>1</v>
      </c>
      <c r="FH9" s="853">
        <v>1</v>
      </c>
      <c r="FI9" s="856">
        <v>4</v>
      </c>
      <c r="FJ9" s="851">
        <v>4</v>
      </c>
      <c r="FK9" s="854">
        <v>4</v>
      </c>
      <c r="FL9" s="852">
        <v>3</v>
      </c>
      <c r="FM9" s="852">
        <v>3</v>
      </c>
      <c r="FN9" s="852">
        <v>3</v>
      </c>
      <c r="FO9" s="852">
        <v>3</v>
      </c>
      <c r="FP9" s="852">
        <v>3</v>
      </c>
      <c r="FQ9" s="853">
        <v>3</v>
      </c>
      <c r="FR9" s="851">
        <v>0</v>
      </c>
      <c r="FS9" s="851">
        <v>0</v>
      </c>
      <c r="FT9" s="854">
        <v>0</v>
      </c>
      <c r="FU9" s="852">
        <v>0</v>
      </c>
      <c r="FV9" s="852">
        <v>0</v>
      </c>
      <c r="FW9" s="852">
        <v>0</v>
      </c>
      <c r="FX9" s="852">
        <v>0</v>
      </c>
      <c r="FY9" s="852">
        <v>0</v>
      </c>
      <c r="FZ9" s="853">
        <v>0</v>
      </c>
      <c r="GA9" s="850">
        <v>6</v>
      </c>
      <c r="GB9" s="851">
        <v>5</v>
      </c>
      <c r="GC9" s="854">
        <v>5</v>
      </c>
      <c r="GD9" s="852">
        <v>5</v>
      </c>
      <c r="GE9" s="852">
        <v>5</v>
      </c>
      <c r="GF9" s="852">
        <v>6</v>
      </c>
      <c r="GG9" s="852">
        <v>6</v>
      </c>
      <c r="GH9" s="852">
        <v>5</v>
      </c>
      <c r="GI9" s="853">
        <v>5</v>
      </c>
      <c r="GJ9" s="851">
        <v>1</v>
      </c>
      <c r="GK9" s="851">
        <v>1</v>
      </c>
      <c r="GL9" s="854">
        <v>1</v>
      </c>
      <c r="GM9" s="852">
        <v>1</v>
      </c>
      <c r="GN9" s="852">
        <v>1</v>
      </c>
      <c r="GO9" s="852">
        <v>0</v>
      </c>
      <c r="GP9" s="852">
        <v>0</v>
      </c>
      <c r="GQ9" s="852">
        <v>0</v>
      </c>
      <c r="GR9" s="853">
        <v>0</v>
      </c>
      <c r="GS9" s="851">
        <v>1</v>
      </c>
      <c r="GT9" s="851">
        <v>1</v>
      </c>
      <c r="GU9" s="854">
        <v>1</v>
      </c>
      <c r="GV9" s="852">
        <v>1</v>
      </c>
      <c r="GW9" s="852">
        <v>1</v>
      </c>
      <c r="GX9" s="852">
        <v>1</v>
      </c>
      <c r="GY9" s="852">
        <v>1</v>
      </c>
      <c r="GZ9" s="852">
        <v>1</v>
      </c>
      <c r="HA9" s="853">
        <v>1</v>
      </c>
      <c r="HB9" s="856">
        <v>1</v>
      </c>
      <c r="HC9" s="851">
        <v>1</v>
      </c>
      <c r="HD9" s="854">
        <v>1</v>
      </c>
      <c r="HE9" s="852">
        <v>1</v>
      </c>
      <c r="HF9" s="852">
        <v>1</v>
      </c>
      <c r="HG9" s="852">
        <v>1</v>
      </c>
      <c r="HH9" s="852">
        <v>1</v>
      </c>
      <c r="HI9" s="852">
        <v>1</v>
      </c>
      <c r="HJ9" s="853">
        <v>2</v>
      </c>
      <c r="HK9" s="850">
        <v>37</v>
      </c>
      <c r="HL9" s="855">
        <f t="shared" si="0"/>
        <v>36</v>
      </c>
      <c r="HM9" s="860">
        <v>37</v>
      </c>
      <c r="HN9" s="861">
        <v>33</v>
      </c>
      <c r="HO9" s="861">
        <v>35</v>
      </c>
      <c r="HP9" s="861">
        <v>36</v>
      </c>
      <c r="HQ9" s="861">
        <v>35</v>
      </c>
      <c r="HR9" s="861">
        <v>34</v>
      </c>
      <c r="HS9" s="853">
        <v>33</v>
      </c>
      <c r="HT9" s="850">
        <v>56</v>
      </c>
      <c r="HU9" s="855">
        <f t="shared" si="1"/>
        <v>55</v>
      </c>
      <c r="HV9" s="855">
        <v>56</v>
      </c>
      <c r="HW9" s="858">
        <v>52</v>
      </c>
      <c r="HX9" s="849">
        <v>54</v>
      </c>
      <c r="HY9" s="849">
        <v>55</v>
      </c>
      <c r="HZ9" s="849">
        <v>54</v>
      </c>
      <c r="IA9" s="849">
        <v>53</v>
      </c>
      <c r="IB9" s="853">
        <v>52</v>
      </c>
    </row>
    <row r="10" spans="1:237" ht="15" customHeight="1" x14ac:dyDescent="0.2">
      <c r="A10" s="829">
        <v>7</v>
      </c>
      <c r="B10" s="849" t="s">
        <v>135</v>
      </c>
      <c r="C10" s="850">
        <v>254</v>
      </c>
      <c r="D10" s="855">
        <v>256</v>
      </c>
      <c r="E10" s="855">
        <v>256</v>
      </c>
      <c r="F10" s="852">
        <v>257</v>
      </c>
      <c r="G10" s="852">
        <v>256</v>
      </c>
      <c r="H10" s="852">
        <v>265</v>
      </c>
      <c r="I10" s="852">
        <v>262</v>
      </c>
      <c r="J10" s="852">
        <v>265</v>
      </c>
      <c r="K10" s="853">
        <v>265</v>
      </c>
      <c r="L10" s="849">
        <v>35</v>
      </c>
      <c r="M10" s="849">
        <v>30</v>
      </c>
      <c r="N10" s="849">
        <v>30</v>
      </c>
      <c r="O10" s="849">
        <v>31</v>
      </c>
      <c r="P10" s="849">
        <v>31</v>
      </c>
      <c r="Q10" s="849">
        <v>31</v>
      </c>
      <c r="R10" s="849">
        <v>30</v>
      </c>
      <c r="S10" s="849">
        <v>26</v>
      </c>
      <c r="T10" s="853">
        <v>23</v>
      </c>
      <c r="U10" s="855">
        <v>7</v>
      </c>
      <c r="V10" s="855">
        <v>7</v>
      </c>
      <c r="W10" s="854">
        <v>7</v>
      </c>
      <c r="X10" s="852">
        <v>7</v>
      </c>
      <c r="Y10" s="852">
        <v>7</v>
      </c>
      <c r="Z10" s="852">
        <v>7</v>
      </c>
      <c r="AA10" s="852">
        <v>7</v>
      </c>
      <c r="AB10" s="852">
        <v>1</v>
      </c>
      <c r="AC10" s="853">
        <v>0</v>
      </c>
      <c r="AD10" s="850">
        <v>4</v>
      </c>
      <c r="AE10" s="855">
        <v>4</v>
      </c>
      <c r="AF10" s="854">
        <v>4</v>
      </c>
      <c r="AG10" s="852">
        <v>4</v>
      </c>
      <c r="AH10" s="852">
        <v>4</v>
      </c>
      <c r="AI10" s="852">
        <v>4</v>
      </c>
      <c r="AJ10" s="852">
        <v>5</v>
      </c>
      <c r="AK10" s="852">
        <v>5</v>
      </c>
      <c r="AL10" s="853">
        <v>5</v>
      </c>
      <c r="AM10" s="850">
        <v>7</v>
      </c>
      <c r="AN10" s="855">
        <v>7</v>
      </c>
      <c r="AO10" s="857">
        <v>7</v>
      </c>
      <c r="AP10" s="853">
        <v>6</v>
      </c>
      <c r="AQ10" s="853">
        <v>6</v>
      </c>
      <c r="AR10" s="853">
        <v>3</v>
      </c>
      <c r="AS10" s="853">
        <v>3</v>
      </c>
      <c r="AT10" s="853">
        <v>3</v>
      </c>
      <c r="AU10" s="853">
        <v>3</v>
      </c>
      <c r="AV10" s="850">
        <v>39</v>
      </c>
      <c r="AW10" s="855">
        <v>39</v>
      </c>
      <c r="AX10" s="854">
        <v>35</v>
      </c>
      <c r="AY10" s="852">
        <v>29</v>
      </c>
      <c r="AZ10" s="852">
        <v>29</v>
      </c>
      <c r="BA10" s="852">
        <v>26</v>
      </c>
      <c r="BB10" s="852">
        <v>25</v>
      </c>
      <c r="BC10" s="852">
        <v>23</v>
      </c>
      <c r="BD10" s="853">
        <v>23</v>
      </c>
      <c r="BE10" s="850">
        <v>9</v>
      </c>
      <c r="BF10" s="855">
        <v>9</v>
      </c>
      <c r="BG10" s="854">
        <v>9</v>
      </c>
      <c r="BH10" s="852">
        <v>11</v>
      </c>
      <c r="BI10" s="852">
        <v>13</v>
      </c>
      <c r="BJ10" s="852">
        <v>16</v>
      </c>
      <c r="BK10" s="852">
        <v>18</v>
      </c>
      <c r="BL10" s="852">
        <v>18</v>
      </c>
      <c r="BM10" s="853">
        <v>18</v>
      </c>
      <c r="BN10" s="850">
        <v>1</v>
      </c>
      <c r="BO10" s="855">
        <v>1</v>
      </c>
      <c r="BP10" s="854">
        <v>1</v>
      </c>
      <c r="BQ10" s="852">
        <v>1</v>
      </c>
      <c r="BR10" s="852">
        <v>1</v>
      </c>
      <c r="BS10" s="852">
        <v>1</v>
      </c>
      <c r="BT10" s="852">
        <v>2</v>
      </c>
      <c r="BU10" s="852">
        <v>2</v>
      </c>
      <c r="BV10" s="853">
        <v>2</v>
      </c>
      <c r="BW10" s="851">
        <v>7</v>
      </c>
      <c r="BX10" s="855">
        <v>7</v>
      </c>
      <c r="BY10" s="854">
        <v>7</v>
      </c>
      <c r="BZ10" s="852">
        <v>7</v>
      </c>
      <c r="CA10" s="852">
        <v>11</v>
      </c>
      <c r="CB10" s="852">
        <v>11</v>
      </c>
      <c r="CC10" s="852">
        <v>11</v>
      </c>
      <c r="CD10" s="852">
        <v>10</v>
      </c>
      <c r="CE10" s="853">
        <v>9</v>
      </c>
      <c r="CF10" s="850">
        <v>6</v>
      </c>
      <c r="CG10" s="855">
        <v>6</v>
      </c>
      <c r="CH10" s="854">
        <v>6</v>
      </c>
      <c r="CI10" s="852">
        <v>6</v>
      </c>
      <c r="CJ10" s="852">
        <v>6</v>
      </c>
      <c r="CK10" s="852">
        <v>6</v>
      </c>
      <c r="CL10" s="852">
        <v>6</v>
      </c>
      <c r="CM10" s="852">
        <v>6</v>
      </c>
      <c r="CN10" s="853">
        <v>6</v>
      </c>
      <c r="CO10" s="856">
        <v>4</v>
      </c>
      <c r="CP10" s="855">
        <v>4</v>
      </c>
      <c r="CQ10" s="854">
        <v>4</v>
      </c>
      <c r="CR10" s="852">
        <v>4</v>
      </c>
      <c r="CS10" s="852">
        <v>5</v>
      </c>
      <c r="CT10" s="852">
        <v>5</v>
      </c>
      <c r="CU10" s="852">
        <v>5</v>
      </c>
      <c r="CV10" s="852">
        <v>4</v>
      </c>
      <c r="CW10" s="853">
        <v>4</v>
      </c>
      <c r="CX10" s="850">
        <v>24</v>
      </c>
      <c r="CY10" s="855">
        <v>28</v>
      </c>
      <c r="CZ10" s="854">
        <v>31</v>
      </c>
      <c r="DA10" s="852">
        <v>32</v>
      </c>
      <c r="DB10" s="852">
        <v>32</v>
      </c>
      <c r="DC10" s="852">
        <v>32</v>
      </c>
      <c r="DD10" s="852">
        <v>32</v>
      </c>
      <c r="DE10" s="852">
        <v>32</v>
      </c>
      <c r="DF10" s="853">
        <v>30</v>
      </c>
      <c r="DG10" s="850">
        <v>39</v>
      </c>
      <c r="DH10" s="855">
        <v>37</v>
      </c>
      <c r="DI10" s="854">
        <v>36</v>
      </c>
      <c r="DJ10" s="852">
        <v>35</v>
      </c>
      <c r="DK10" s="852">
        <v>35</v>
      </c>
      <c r="DL10" s="852">
        <v>34</v>
      </c>
      <c r="DM10" s="852">
        <v>34</v>
      </c>
      <c r="DN10" s="852">
        <v>34</v>
      </c>
      <c r="DO10" s="853">
        <v>27</v>
      </c>
      <c r="DP10" s="856">
        <v>3</v>
      </c>
      <c r="DQ10" s="855">
        <v>3</v>
      </c>
      <c r="DR10" s="854">
        <v>3</v>
      </c>
      <c r="DS10" s="852">
        <v>3</v>
      </c>
      <c r="DT10" s="852">
        <v>3</v>
      </c>
      <c r="DU10" s="852">
        <v>3</v>
      </c>
      <c r="DV10" s="852">
        <v>3</v>
      </c>
      <c r="DW10" s="852">
        <v>3</v>
      </c>
      <c r="DX10" s="853">
        <v>3</v>
      </c>
      <c r="DY10" s="850">
        <v>31</v>
      </c>
      <c r="DZ10" s="855">
        <v>31</v>
      </c>
      <c r="EA10" s="854">
        <v>31</v>
      </c>
      <c r="EB10" s="852">
        <v>31</v>
      </c>
      <c r="EC10" s="852">
        <v>25</v>
      </c>
      <c r="ED10" s="852">
        <v>24</v>
      </c>
      <c r="EE10" s="852">
        <v>24</v>
      </c>
      <c r="EF10" s="852">
        <v>23</v>
      </c>
      <c r="EG10" s="853">
        <v>23</v>
      </c>
      <c r="EH10" s="850">
        <v>29</v>
      </c>
      <c r="EI10" s="855">
        <v>21</v>
      </c>
      <c r="EJ10" s="854">
        <v>21</v>
      </c>
      <c r="EK10" s="852">
        <v>21</v>
      </c>
      <c r="EL10" s="852">
        <v>21</v>
      </c>
      <c r="EM10" s="852">
        <v>24</v>
      </c>
      <c r="EN10" s="852">
        <v>24</v>
      </c>
      <c r="EO10" s="852">
        <v>22</v>
      </c>
      <c r="EP10" s="853">
        <v>20</v>
      </c>
      <c r="EQ10" s="850">
        <v>12</v>
      </c>
      <c r="ER10" s="855">
        <v>11</v>
      </c>
      <c r="ES10" s="854">
        <v>11</v>
      </c>
      <c r="ET10" s="852">
        <v>6</v>
      </c>
      <c r="EU10" s="852">
        <v>6</v>
      </c>
      <c r="EV10" s="852">
        <v>5</v>
      </c>
      <c r="EW10" s="852">
        <v>5</v>
      </c>
      <c r="EX10" s="852">
        <v>5</v>
      </c>
      <c r="EY10" s="853">
        <v>5</v>
      </c>
      <c r="EZ10" s="851">
        <v>4</v>
      </c>
      <c r="FA10" s="855">
        <v>4</v>
      </c>
      <c r="FB10" s="854">
        <v>5</v>
      </c>
      <c r="FC10" s="852">
        <v>5</v>
      </c>
      <c r="FD10" s="852">
        <v>5</v>
      </c>
      <c r="FE10" s="852">
        <v>9</v>
      </c>
      <c r="FF10" s="852">
        <v>9</v>
      </c>
      <c r="FG10" s="852">
        <v>9</v>
      </c>
      <c r="FH10" s="853">
        <v>9</v>
      </c>
      <c r="FI10" s="850">
        <v>64</v>
      </c>
      <c r="FJ10" s="855">
        <v>64</v>
      </c>
      <c r="FK10" s="854">
        <v>59</v>
      </c>
      <c r="FL10" s="852">
        <v>54</v>
      </c>
      <c r="FM10" s="852">
        <v>54</v>
      </c>
      <c r="FN10" s="852">
        <v>51</v>
      </c>
      <c r="FO10" s="852">
        <v>50</v>
      </c>
      <c r="FP10" s="852">
        <v>50</v>
      </c>
      <c r="FQ10" s="853">
        <v>50</v>
      </c>
      <c r="FR10" s="850">
        <v>8</v>
      </c>
      <c r="FS10" s="855">
        <v>8</v>
      </c>
      <c r="FT10" s="854">
        <v>8</v>
      </c>
      <c r="FU10" s="852">
        <v>8</v>
      </c>
      <c r="FV10" s="852">
        <v>8</v>
      </c>
      <c r="FW10" s="852">
        <v>8</v>
      </c>
      <c r="FX10" s="852">
        <v>8</v>
      </c>
      <c r="FY10" s="852">
        <v>8</v>
      </c>
      <c r="FZ10" s="853">
        <v>8</v>
      </c>
      <c r="GA10" s="850">
        <v>37</v>
      </c>
      <c r="GB10" s="855">
        <v>36</v>
      </c>
      <c r="GC10" s="854">
        <v>38</v>
      </c>
      <c r="GD10" s="852">
        <v>39</v>
      </c>
      <c r="GE10" s="852">
        <v>41</v>
      </c>
      <c r="GF10" s="852">
        <v>45</v>
      </c>
      <c r="GG10" s="852">
        <v>45</v>
      </c>
      <c r="GH10" s="852">
        <v>45</v>
      </c>
      <c r="GI10" s="853">
        <v>45</v>
      </c>
      <c r="GJ10" s="856">
        <v>10</v>
      </c>
      <c r="GK10" s="855">
        <v>26</v>
      </c>
      <c r="GL10" s="854">
        <v>28</v>
      </c>
      <c r="GM10" s="852">
        <v>28</v>
      </c>
      <c r="GN10" s="852">
        <v>28</v>
      </c>
      <c r="GO10" s="852">
        <v>12</v>
      </c>
      <c r="GP10" s="852">
        <v>8</v>
      </c>
      <c r="GQ10" s="852">
        <v>3</v>
      </c>
      <c r="GR10" s="853">
        <v>1</v>
      </c>
      <c r="GS10" s="851">
        <v>3</v>
      </c>
      <c r="GT10" s="855">
        <v>3</v>
      </c>
      <c r="GU10" s="854">
        <v>5</v>
      </c>
      <c r="GV10" s="852">
        <v>6</v>
      </c>
      <c r="GW10" s="852">
        <v>6</v>
      </c>
      <c r="GX10" s="852">
        <v>6</v>
      </c>
      <c r="GY10" s="852">
        <v>6</v>
      </c>
      <c r="GZ10" s="852">
        <v>6</v>
      </c>
      <c r="HA10" s="853">
        <v>9</v>
      </c>
      <c r="HB10" s="850">
        <v>9</v>
      </c>
      <c r="HC10" s="855">
        <v>10</v>
      </c>
      <c r="HD10" s="854">
        <v>12</v>
      </c>
      <c r="HE10" s="852">
        <v>12</v>
      </c>
      <c r="HF10" s="852">
        <v>13</v>
      </c>
      <c r="HG10" s="852">
        <v>18</v>
      </c>
      <c r="HH10" s="852">
        <v>18</v>
      </c>
      <c r="HI10" s="852">
        <v>17</v>
      </c>
      <c r="HJ10" s="853">
        <v>26</v>
      </c>
      <c r="HK10" s="850">
        <v>392</v>
      </c>
      <c r="HL10" s="855">
        <f t="shared" si="0"/>
        <v>396</v>
      </c>
      <c r="HM10" s="857">
        <v>398</v>
      </c>
      <c r="HN10" s="853">
        <v>386</v>
      </c>
      <c r="HO10" s="853">
        <v>390</v>
      </c>
      <c r="HP10" s="853">
        <v>381</v>
      </c>
      <c r="HQ10" s="853">
        <v>378</v>
      </c>
      <c r="HR10" s="853">
        <v>355</v>
      </c>
      <c r="HS10" s="853">
        <v>349</v>
      </c>
      <c r="HT10" s="850">
        <v>646</v>
      </c>
      <c r="HU10" s="855">
        <f t="shared" si="1"/>
        <v>652</v>
      </c>
      <c r="HV10" s="855">
        <v>654</v>
      </c>
      <c r="HW10" s="858">
        <v>643</v>
      </c>
      <c r="HX10" s="849">
        <v>646</v>
      </c>
      <c r="HY10" s="849">
        <v>646</v>
      </c>
      <c r="HZ10" s="849">
        <v>640</v>
      </c>
      <c r="IA10" s="849">
        <v>620</v>
      </c>
      <c r="IB10" s="853">
        <v>614</v>
      </c>
    </row>
    <row r="11" spans="1:237" ht="15" customHeight="1" x14ac:dyDescent="0.2">
      <c r="A11" s="829">
        <v>8</v>
      </c>
      <c r="B11" s="849" t="s">
        <v>136</v>
      </c>
      <c r="C11" s="850">
        <v>97</v>
      </c>
      <c r="D11" s="855">
        <v>100</v>
      </c>
      <c r="E11" s="855">
        <v>101</v>
      </c>
      <c r="F11" s="852">
        <v>101</v>
      </c>
      <c r="G11" s="852">
        <v>101</v>
      </c>
      <c r="H11" s="852">
        <v>101</v>
      </c>
      <c r="I11" s="852">
        <v>101</v>
      </c>
      <c r="J11" s="852">
        <v>101</v>
      </c>
      <c r="K11" s="853">
        <v>101</v>
      </c>
      <c r="L11" s="849">
        <v>21</v>
      </c>
      <c r="M11" s="849">
        <v>21</v>
      </c>
      <c r="N11" s="849">
        <v>21</v>
      </c>
      <c r="O11" s="849">
        <v>21</v>
      </c>
      <c r="P11" s="849">
        <v>21</v>
      </c>
      <c r="Q11" s="849">
        <v>21</v>
      </c>
      <c r="R11" s="849">
        <v>21</v>
      </c>
      <c r="S11" s="849">
        <v>19</v>
      </c>
      <c r="T11" s="853">
        <v>18</v>
      </c>
      <c r="U11" s="855">
        <v>3</v>
      </c>
      <c r="V11" s="855">
        <v>3</v>
      </c>
      <c r="W11" s="854">
        <v>2</v>
      </c>
      <c r="X11" s="852">
        <v>2</v>
      </c>
      <c r="Y11" s="852">
        <v>2</v>
      </c>
      <c r="Z11" s="852">
        <v>2</v>
      </c>
      <c r="AA11" s="852">
        <v>2</v>
      </c>
      <c r="AB11" s="852">
        <v>0</v>
      </c>
      <c r="AC11" s="853">
        <v>0</v>
      </c>
      <c r="AD11" s="850">
        <v>2</v>
      </c>
      <c r="AE11" s="855">
        <v>2</v>
      </c>
      <c r="AF11" s="854">
        <v>2</v>
      </c>
      <c r="AG11" s="852">
        <v>2</v>
      </c>
      <c r="AH11" s="852">
        <v>2</v>
      </c>
      <c r="AI11" s="852">
        <v>1</v>
      </c>
      <c r="AJ11" s="852">
        <v>1</v>
      </c>
      <c r="AK11" s="852">
        <v>1</v>
      </c>
      <c r="AL11" s="853">
        <v>1</v>
      </c>
      <c r="AM11" s="850">
        <v>7</v>
      </c>
      <c r="AN11" s="855">
        <v>7</v>
      </c>
      <c r="AO11" s="857">
        <v>7</v>
      </c>
      <c r="AP11" s="853">
        <v>6</v>
      </c>
      <c r="AQ11" s="853">
        <v>4</v>
      </c>
      <c r="AR11" s="853">
        <v>3</v>
      </c>
      <c r="AS11" s="853">
        <v>3</v>
      </c>
      <c r="AT11" s="853">
        <v>3</v>
      </c>
      <c r="AU11" s="853">
        <v>3</v>
      </c>
      <c r="AV11" s="850">
        <v>13</v>
      </c>
      <c r="AW11" s="855">
        <v>13</v>
      </c>
      <c r="AX11" s="854">
        <v>13</v>
      </c>
      <c r="AY11" s="852">
        <v>12</v>
      </c>
      <c r="AZ11" s="852">
        <v>12</v>
      </c>
      <c r="BA11" s="852">
        <v>12</v>
      </c>
      <c r="BB11" s="852">
        <v>12</v>
      </c>
      <c r="BC11" s="852">
        <v>12</v>
      </c>
      <c r="BD11" s="853">
        <v>12</v>
      </c>
      <c r="BE11" s="856">
        <v>6</v>
      </c>
      <c r="BF11" s="855">
        <v>6</v>
      </c>
      <c r="BG11" s="854">
        <v>6</v>
      </c>
      <c r="BH11" s="852">
        <v>7</v>
      </c>
      <c r="BI11" s="852">
        <v>9</v>
      </c>
      <c r="BJ11" s="852">
        <v>12</v>
      </c>
      <c r="BK11" s="852">
        <v>12</v>
      </c>
      <c r="BL11" s="852">
        <v>12</v>
      </c>
      <c r="BM11" s="853">
        <v>12</v>
      </c>
      <c r="BN11" s="850">
        <v>4</v>
      </c>
      <c r="BO11" s="855">
        <v>4</v>
      </c>
      <c r="BP11" s="854">
        <v>4</v>
      </c>
      <c r="BQ11" s="852">
        <v>2</v>
      </c>
      <c r="BR11" s="852">
        <v>2</v>
      </c>
      <c r="BS11" s="852">
        <v>2</v>
      </c>
      <c r="BT11" s="852">
        <v>2</v>
      </c>
      <c r="BU11" s="852">
        <v>2</v>
      </c>
      <c r="BV11" s="853">
        <v>2</v>
      </c>
      <c r="BW11" s="850">
        <v>3</v>
      </c>
      <c r="BX11" s="855">
        <v>3</v>
      </c>
      <c r="BY11" s="854">
        <v>3</v>
      </c>
      <c r="BZ11" s="852">
        <v>4</v>
      </c>
      <c r="CA11" s="852">
        <v>5</v>
      </c>
      <c r="CB11" s="852">
        <v>5</v>
      </c>
      <c r="CC11" s="852">
        <v>5</v>
      </c>
      <c r="CD11" s="852">
        <v>5</v>
      </c>
      <c r="CE11" s="853">
        <v>5</v>
      </c>
      <c r="CF11" s="850">
        <v>6</v>
      </c>
      <c r="CG11" s="855">
        <v>6</v>
      </c>
      <c r="CH11" s="854">
        <v>6</v>
      </c>
      <c r="CI11" s="852">
        <v>6</v>
      </c>
      <c r="CJ11" s="852">
        <v>6</v>
      </c>
      <c r="CK11" s="852">
        <v>6</v>
      </c>
      <c r="CL11" s="852">
        <v>6</v>
      </c>
      <c r="CM11" s="852">
        <v>6</v>
      </c>
      <c r="CN11" s="853">
        <v>6</v>
      </c>
      <c r="CO11" s="850">
        <v>4</v>
      </c>
      <c r="CP11" s="855">
        <v>4</v>
      </c>
      <c r="CQ11" s="854">
        <v>4</v>
      </c>
      <c r="CR11" s="852">
        <v>2</v>
      </c>
      <c r="CS11" s="852">
        <v>3</v>
      </c>
      <c r="CT11" s="852">
        <v>3</v>
      </c>
      <c r="CU11" s="852">
        <v>5</v>
      </c>
      <c r="CV11" s="852">
        <v>3</v>
      </c>
      <c r="CW11" s="853">
        <v>3</v>
      </c>
      <c r="CX11" s="850">
        <v>13</v>
      </c>
      <c r="CY11" s="855">
        <v>13</v>
      </c>
      <c r="CZ11" s="854">
        <v>14</v>
      </c>
      <c r="DA11" s="852">
        <v>15</v>
      </c>
      <c r="DB11" s="852">
        <v>15</v>
      </c>
      <c r="DC11" s="852">
        <v>15</v>
      </c>
      <c r="DD11" s="852">
        <v>16</v>
      </c>
      <c r="DE11" s="852">
        <v>16</v>
      </c>
      <c r="DF11" s="853">
        <v>16</v>
      </c>
      <c r="DG11" s="850">
        <v>20</v>
      </c>
      <c r="DH11" s="855">
        <v>19</v>
      </c>
      <c r="DI11" s="854">
        <v>18</v>
      </c>
      <c r="DJ11" s="852">
        <v>18</v>
      </c>
      <c r="DK11" s="852">
        <v>18</v>
      </c>
      <c r="DL11" s="852">
        <v>18</v>
      </c>
      <c r="DM11" s="852">
        <v>18</v>
      </c>
      <c r="DN11" s="852">
        <v>18</v>
      </c>
      <c r="DO11" s="853">
        <v>18</v>
      </c>
      <c r="DP11" s="856">
        <v>1</v>
      </c>
      <c r="DQ11" s="855">
        <v>1</v>
      </c>
      <c r="DR11" s="854">
        <v>0</v>
      </c>
      <c r="DS11" s="852">
        <v>0</v>
      </c>
      <c r="DT11" s="852">
        <v>0</v>
      </c>
      <c r="DU11" s="852">
        <v>0</v>
      </c>
      <c r="DV11" s="852">
        <v>0</v>
      </c>
      <c r="DW11" s="852">
        <v>0</v>
      </c>
      <c r="DX11" s="853">
        <v>0</v>
      </c>
      <c r="DY11" s="850">
        <v>15</v>
      </c>
      <c r="DZ11" s="855">
        <v>17</v>
      </c>
      <c r="EA11" s="854">
        <v>19</v>
      </c>
      <c r="EB11" s="852">
        <v>20</v>
      </c>
      <c r="EC11" s="852">
        <v>21</v>
      </c>
      <c r="ED11" s="852">
        <v>21</v>
      </c>
      <c r="EE11" s="852">
        <v>21</v>
      </c>
      <c r="EF11" s="852">
        <v>19</v>
      </c>
      <c r="EG11" s="853">
        <v>19</v>
      </c>
      <c r="EH11" s="850">
        <v>20</v>
      </c>
      <c r="EI11" s="855">
        <v>13</v>
      </c>
      <c r="EJ11" s="854">
        <v>13</v>
      </c>
      <c r="EK11" s="852">
        <v>13</v>
      </c>
      <c r="EL11" s="852">
        <v>13</v>
      </c>
      <c r="EM11" s="852">
        <v>14</v>
      </c>
      <c r="EN11" s="852">
        <v>17</v>
      </c>
      <c r="EO11" s="852">
        <v>17</v>
      </c>
      <c r="EP11" s="853">
        <v>16</v>
      </c>
      <c r="EQ11" s="850">
        <v>6</v>
      </c>
      <c r="ER11" s="855">
        <v>6</v>
      </c>
      <c r="ES11" s="854">
        <v>6</v>
      </c>
      <c r="ET11" s="852">
        <v>4</v>
      </c>
      <c r="EU11" s="852">
        <v>4</v>
      </c>
      <c r="EV11" s="852">
        <v>4</v>
      </c>
      <c r="EW11" s="852">
        <v>4</v>
      </c>
      <c r="EX11" s="852">
        <v>4</v>
      </c>
      <c r="EY11" s="853">
        <v>4</v>
      </c>
      <c r="EZ11" s="850">
        <v>8</v>
      </c>
      <c r="FA11" s="855">
        <v>8</v>
      </c>
      <c r="FB11" s="854">
        <v>8</v>
      </c>
      <c r="FC11" s="852">
        <v>8</v>
      </c>
      <c r="FD11" s="852">
        <v>9</v>
      </c>
      <c r="FE11" s="852">
        <v>9</v>
      </c>
      <c r="FF11" s="852">
        <v>9</v>
      </c>
      <c r="FG11" s="852">
        <v>7</v>
      </c>
      <c r="FH11" s="853">
        <v>7</v>
      </c>
      <c r="FI11" s="850">
        <v>29</v>
      </c>
      <c r="FJ11" s="855">
        <v>28</v>
      </c>
      <c r="FK11" s="854">
        <v>23</v>
      </c>
      <c r="FL11" s="852">
        <v>21</v>
      </c>
      <c r="FM11" s="852">
        <v>21</v>
      </c>
      <c r="FN11" s="852">
        <v>20</v>
      </c>
      <c r="FO11" s="852">
        <v>19</v>
      </c>
      <c r="FP11" s="852">
        <v>19</v>
      </c>
      <c r="FQ11" s="853">
        <v>19</v>
      </c>
      <c r="FR11" s="850">
        <v>7</v>
      </c>
      <c r="FS11" s="855">
        <v>7</v>
      </c>
      <c r="FT11" s="854">
        <v>7</v>
      </c>
      <c r="FU11" s="852">
        <v>7</v>
      </c>
      <c r="FV11" s="852">
        <v>7</v>
      </c>
      <c r="FW11" s="852">
        <v>7</v>
      </c>
      <c r="FX11" s="852">
        <v>7</v>
      </c>
      <c r="FY11" s="852">
        <v>7</v>
      </c>
      <c r="FZ11" s="853">
        <v>7</v>
      </c>
      <c r="GA11" s="850">
        <v>25</v>
      </c>
      <c r="GB11" s="855">
        <v>23</v>
      </c>
      <c r="GC11" s="854">
        <v>23</v>
      </c>
      <c r="GD11" s="852">
        <v>24</v>
      </c>
      <c r="GE11" s="852">
        <v>24</v>
      </c>
      <c r="GF11" s="852">
        <v>25</v>
      </c>
      <c r="GG11" s="852">
        <v>27</v>
      </c>
      <c r="GH11" s="852">
        <v>28</v>
      </c>
      <c r="GI11" s="853">
        <v>28</v>
      </c>
      <c r="GJ11" s="856">
        <v>11</v>
      </c>
      <c r="GK11" s="855">
        <v>11</v>
      </c>
      <c r="GL11" s="854">
        <v>12</v>
      </c>
      <c r="GM11" s="852">
        <v>11</v>
      </c>
      <c r="GN11" s="852">
        <v>12</v>
      </c>
      <c r="GO11" s="852">
        <v>10</v>
      </c>
      <c r="GP11" s="852">
        <v>10</v>
      </c>
      <c r="GQ11" s="852">
        <v>10</v>
      </c>
      <c r="GR11" s="853">
        <v>9</v>
      </c>
      <c r="GS11" s="851">
        <v>1</v>
      </c>
      <c r="GT11" s="855">
        <v>1</v>
      </c>
      <c r="GU11" s="854">
        <v>1</v>
      </c>
      <c r="GV11" s="852">
        <v>1</v>
      </c>
      <c r="GW11" s="852">
        <v>2</v>
      </c>
      <c r="GX11" s="852">
        <v>2</v>
      </c>
      <c r="GY11" s="852">
        <v>2</v>
      </c>
      <c r="GZ11" s="852">
        <v>3</v>
      </c>
      <c r="HA11" s="853">
        <v>3</v>
      </c>
      <c r="HB11" s="850">
        <v>10</v>
      </c>
      <c r="HC11" s="855">
        <v>10</v>
      </c>
      <c r="HD11" s="854">
        <v>10</v>
      </c>
      <c r="HE11" s="852">
        <v>11</v>
      </c>
      <c r="HF11" s="852">
        <v>11</v>
      </c>
      <c r="HG11" s="852">
        <v>11</v>
      </c>
      <c r="HH11" s="852">
        <v>11</v>
      </c>
      <c r="HI11" s="852">
        <v>11</v>
      </c>
      <c r="HJ11" s="853">
        <v>15</v>
      </c>
      <c r="HK11" s="850">
        <v>235</v>
      </c>
      <c r="HL11" s="855">
        <f t="shared" si="0"/>
        <v>226</v>
      </c>
      <c r="HM11" s="860">
        <v>222</v>
      </c>
      <c r="HN11" s="861">
        <v>217</v>
      </c>
      <c r="HO11" s="861">
        <v>223</v>
      </c>
      <c r="HP11" s="861">
        <v>223</v>
      </c>
      <c r="HQ11" s="861">
        <v>230</v>
      </c>
      <c r="HR11" s="861">
        <v>222</v>
      </c>
      <c r="HS11" s="853">
        <v>223</v>
      </c>
      <c r="HT11" s="850">
        <v>332</v>
      </c>
      <c r="HU11" s="855">
        <f t="shared" si="1"/>
        <v>326</v>
      </c>
      <c r="HV11" s="855">
        <v>323</v>
      </c>
      <c r="HW11" s="858">
        <v>318</v>
      </c>
      <c r="HX11" s="849">
        <v>324</v>
      </c>
      <c r="HY11" s="849">
        <v>324</v>
      </c>
      <c r="HZ11" s="849">
        <v>331</v>
      </c>
      <c r="IA11" s="849">
        <v>323</v>
      </c>
      <c r="IB11" s="853">
        <v>324</v>
      </c>
    </row>
    <row r="12" spans="1:237" ht="15" customHeight="1" x14ac:dyDescent="0.2">
      <c r="A12" s="829">
        <v>9</v>
      </c>
      <c r="B12" s="849" t="s">
        <v>137</v>
      </c>
      <c r="C12" s="850">
        <v>40</v>
      </c>
      <c r="D12" s="851">
        <v>40</v>
      </c>
      <c r="E12" s="851">
        <v>40</v>
      </c>
      <c r="F12" s="852">
        <v>40</v>
      </c>
      <c r="G12" s="852">
        <v>40</v>
      </c>
      <c r="H12" s="852">
        <v>40</v>
      </c>
      <c r="I12" s="852">
        <v>40</v>
      </c>
      <c r="J12" s="852">
        <v>40</v>
      </c>
      <c r="K12" s="853">
        <v>40</v>
      </c>
      <c r="L12" s="849">
        <v>5</v>
      </c>
      <c r="M12" s="849">
        <v>3</v>
      </c>
      <c r="N12" s="849">
        <v>3</v>
      </c>
      <c r="O12" s="849">
        <v>2</v>
      </c>
      <c r="P12" s="849">
        <v>2</v>
      </c>
      <c r="Q12" s="849">
        <v>2</v>
      </c>
      <c r="R12" s="849">
        <v>3</v>
      </c>
      <c r="S12" s="849">
        <v>3</v>
      </c>
      <c r="T12" s="853">
        <v>3</v>
      </c>
      <c r="U12" s="851">
        <v>1</v>
      </c>
      <c r="V12" s="851">
        <v>1</v>
      </c>
      <c r="W12" s="854">
        <v>1</v>
      </c>
      <c r="X12" s="852">
        <v>1</v>
      </c>
      <c r="Y12" s="852">
        <v>1</v>
      </c>
      <c r="Z12" s="852">
        <v>1</v>
      </c>
      <c r="AA12" s="852">
        <v>1</v>
      </c>
      <c r="AB12" s="852">
        <v>1</v>
      </c>
      <c r="AC12" s="853">
        <v>0</v>
      </c>
      <c r="AD12" s="850">
        <v>0</v>
      </c>
      <c r="AE12" s="851">
        <v>0</v>
      </c>
      <c r="AF12" s="854">
        <v>0</v>
      </c>
      <c r="AG12" s="852">
        <v>0</v>
      </c>
      <c r="AH12" s="852">
        <v>0</v>
      </c>
      <c r="AI12" s="852">
        <v>0</v>
      </c>
      <c r="AJ12" s="852">
        <v>0</v>
      </c>
      <c r="AK12" s="852">
        <v>0</v>
      </c>
      <c r="AL12" s="853">
        <v>0</v>
      </c>
      <c r="AM12" s="856">
        <v>0</v>
      </c>
      <c r="AN12" s="851"/>
      <c r="AO12" s="857">
        <v>0</v>
      </c>
      <c r="AP12" s="853">
        <v>0</v>
      </c>
      <c r="AQ12" s="853">
        <v>0</v>
      </c>
      <c r="AR12" s="853">
        <v>0</v>
      </c>
      <c r="AS12" s="853">
        <v>0</v>
      </c>
      <c r="AT12" s="853">
        <v>0</v>
      </c>
      <c r="AU12" s="853">
        <v>0</v>
      </c>
      <c r="AV12" s="850">
        <v>11</v>
      </c>
      <c r="AW12" s="851">
        <v>11</v>
      </c>
      <c r="AX12" s="854">
        <v>11</v>
      </c>
      <c r="AY12" s="852">
        <v>11</v>
      </c>
      <c r="AZ12" s="852">
        <v>11</v>
      </c>
      <c r="BA12" s="852">
        <v>12</v>
      </c>
      <c r="BB12" s="852">
        <v>11</v>
      </c>
      <c r="BC12" s="852">
        <v>10</v>
      </c>
      <c r="BD12" s="853">
        <v>10</v>
      </c>
      <c r="BE12" s="856">
        <v>1</v>
      </c>
      <c r="BF12" s="851">
        <v>1</v>
      </c>
      <c r="BG12" s="854">
        <v>1</v>
      </c>
      <c r="BH12" s="852">
        <v>1</v>
      </c>
      <c r="BI12" s="852">
        <v>1</v>
      </c>
      <c r="BJ12" s="852">
        <v>1</v>
      </c>
      <c r="BK12" s="852">
        <v>1</v>
      </c>
      <c r="BL12" s="852">
        <v>1</v>
      </c>
      <c r="BM12" s="853">
        <v>1</v>
      </c>
      <c r="BN12" s="851">
        <v>0</v>
      </c>
      <c r="BO12" s="851">
        <v>0</v>
      </c>
      <c r="BP12" s="854">
        <v>0</v>
      </c>
      <c r="BQ12" s="852">
        <v>0</v>
      </c>
      <c r="BR12" s="852">
        <v>0</v>
      </c>
      <c r="BS12" s="852">
        <v>0</v>
      </c>
      <c r="BT12" s="852">
        <v>0</v>
      </c>
      <c r="BU12" s="852">
        <v>0</v>
      </c>
      <c r="BV12" s="853">
        <v>0</v>
      </c>
      <c r="BW12" s="851">
        <v>1</v>
      </c>
      <c r="BX12" s="851">
        <v>1</v>
      </c>
      <c r="BY12" s="854">
        <v>1</v>
      </c>
      <c r="BZ12" s="852">
        <v>1</v>
      </c>
      <c r="CA12" s="852">
        <v>1</v>
      </c>
      <c r="CB12" s="852">
        <v>1</v>
      </c>
      <c r="CC12" s="852">
        <v>1</v>
      </c>
      <c r="CD12" s="852">
        <v>1</v>
      </c>
      <c r="CE12" s="853">
        <v>1</v>
      </c>
      <c r="CF12" s="850">
        <v>1</v>
      </c>
      <c r="CG12" s="851">
        <v>1</v>
      </c>
      <c r="CH12" s="854">
        <v>1</v>
      </c>
      <c r="CI12" s="852">
        <v>1</v>
      </c>
      <c r="CJ12" s="852">
        <v>1</v>
      </c>
      <c r="CK12" s="852">
        <v>1</v>
      </c>
      <c r="CL12" s="852">
        <v>1</v>
      </c>
      <c r="CM12" s="852">
        <v>1</v>
      </c>
      <c r="CN12" s="853">
        <v>1</v>
      </c>
      <c r="CO12" s="856">
        <v>1</v>
      </c>
      <c r="CP12" s="851">
        <v>1</v>
      </c>
      <c r="CQ12" s="854">
        <v>1</v>
      </c>
      <c r="CR12" s="852">
        <v>1</v>
      </c>
      <c r="CS12" s="852">
        <v>1</v>
      </c>
      <c r="CT12" s="852">
        <v>1</v>
      </c>
      <c r="CU12" s="852">
        <v>1</v>
      </c>
      <c r="CV12" s="852">
        <v>1</v>
      </c>
      <c r="CW12" s="853">
        <v>1</v>
      </c>
      <c r="CX12" s="850">
        <v>5</v>
      </c>
      <c r="CY12" s="851">
        <v>5</v>
      </c>
      <c r="CZ12" s="854">
        <v>4</v>
      </c>
      <c r="DA12" s="852">
        <v>6</v>
      </c>
      <c r="DB12" s="852">
        <v>6</v>
      </c>
      <c r="DC12" s="852">
        <v>6</v>
      </c>
      <c r="DD12" s="852">
        <v>6</v>
      </c>
      <c r="DE12" s="852">
        <v>5</v>
      </c>
      <c r="DF12" s="853">
        <v>4</v>
      </c>
      <c r="DG12" s="850">
        <v>9</v>
      </c>
      <c r="DH12" s="851">
        <v>10</v>
      </c>
      <c r="DI12" s="854">
        <v>10</v>
      </c>
      <c r="DJ12" s="852">
        <v>10</v>
      </c>
      <c r="DK12" s="852">
        <v>10</v>
      </c>
      <c r="DL12" s="852">
        <v>10</v>
      </c>
      <c r="DM12" s="852">
        <v>10</v>
      </c>
      <c r="DN12" s="852">
        <v>10</v>
      </c>
      <c r="DO12" s="853">
        <v>10</v>
      </c>
      <c r="DP12" s="851">
        <v>0</v>
      </c>
      <c r="DQ12" s="851">
        <v>0</v>
      </c>
      <c r="DR12" s="854">
        <v>0</v>
      </c>
      <c r="DS12" s="852">
        <v>0</v>
      </c>
      <c r="DT12" s="852">
        <v>0</v>
      </c>
      <c r="DU12" s="852">
        <v>0</v>
      </c>
      <c r="DV12" s="852">
        <v>0</v>
      </c>
      <c r="DW12" s="852">
        <v>0</v>
      </c>
      <c r="DX12" s="853">
        <v>0</v>
      </c>
      <c r="DY12" s="851">
        <v>0</v>
      </c>
      <c r="DZ12" s="851">
        <v>0</v>
      </c>
      <c r="EA12" s="854">
        <v>0</v>
      </c>
      <c r="EB12" s="852">
        <v>1</v>
      </c>
      <c r="EC12" s="852">
        <v>1</v>
      </c>
      <c r="ED12" s="852">
        <v>1</v>
      </c>
      <c r="EE12" s="852">
        <v>1</v>
      </c>
      <c r="EF12" s="852">
        <v>1</v>
      </c>
      <c r="EG12" s="853">
        <v>1</v>
      </c>
      <c r="EH12" s="850">
        <v>5</v>
      </c>
      <c r="EI12" s="851">
        <v>4</v>
      </c>
      <c r="EJ12" s="854">
        <v>4</v>
      </c>
      <c r="EK12" s="852">
        <v>4</v>
      </c>
      <c r="EL12" s="852">
        <v>4</v>
      </c>
      <c r="EM12" s="852">
        <v>4</v>
      </c>
      <c r="EN12" s="852">
        <v>4</v>
      </c>
      <c r="EO12" s="852">
        <v>4</v>
      </c>
      <c r="EP12" s="853">
        <v>4</v>
      </c>
      <c r="EQ12" s="851">
        <v>1</v>
      </c>
      <c r="ER12" s="851">
        <v>1</v>
      </c>
      <c r="ES12" s="854">
        <v>1</v>
      </c>
      <c r="ET12" s="852">
        <v>1</v>
      </c>
      <c r="EU12" s="852">
        <v>1</v>
      </c>
      <c r="EV12" s="852">
        <v>1</v>
      </c>
      <c r="EW12" s="852">
        <v>1</v>
      </c>
      <c r="EX12" s="852">
        <v>1</v>
      </c>
      <c r="EY12" s="853">
        <v>2</v>
      </c>
      <c r="EZ12" s="851">
        <v>2</v>
      </c>
      <c r="FA12" s="851">
        <v>2</v>
      </c>
      <c r="FB12" s="854">
        <v>2</v>
      </c>
      <c r="FC12" s="852">
        <v>2</v>
      </c>
      <c r="FD12" s="852">
        <v>2</v>
      </c>
      <c r="FE12" s="852">
        <v>2</v>
      </c>
      <c r="FF12" s="852">
        <v>3</v>
      </c>
      <c r="FG12" s="852">
        <v>3</v>
      </c>
      <c r="FH12" s="853">
        <v>3</v>
      </c>
      <c r="FI12" s="850">
        <v>17</v>
      </c>
      <c r="FJ12" s="851">
        <v>16</v>
      </c>
      <c r="FK12" s="854">
        <v>15</v>
      </c>
      <c r="FL12" s="852">
        <v>14</v>
      </c>
      <c r="FM12" s="852">
        <v>14</v>
      </c>
      <c r="FN12" s="852">
        <v>14</v>
      </c>
      <c r="FO12" s="852">
        <v>14</v>
      </c>
      <c r="FP12" s="852">
        <v>14</v>
      </c>
      <c r="FQ12" s="853">
        <v>13</v>
      </c>
      <c r="FR12" s="851">
        <v>0</v>
      </c>
      <c r="FS12" s="851">
        <v>0</v>
      </c>
      <c r="FT12" s="854">
        <v>0</v>
      </c>
      <c r="FU12" s="852">
        <v>0</v>
      </c>
      <c r="FV12" s="852">
        <v>0</v>
      </c>
      <c r="FW12" s="852">
        <v>0</v>
      </c>
      <c r="FX12" s="852">
        <v>0</v>
      </c>
      <c r="FY12" s="852">
        <v>0</v>
      </c>
      <c r="FZ12" s="853">
        <v>0</v>
      </c>
      <c r="GA12" s="850">
        <v>13</v>
      </c>
      <c r="GB12" s="851">
        <v>12</v>
      </c>
      <c r="GC12" s="854">
        <v>12</v>
      </c>
      <c r="GD12" s="852">
        <v>12</v>
      </c>
      <c r="GE12" s="852">
        <v>12</v>
      </c>
      <c r="GF12" s="852">
        <v>13</v>
      </c>
      <c r="GG12" s="852">
        <v>13</v>
      </c>
      <c r="GH12" s="852">
        <v>14</v>
      </c>
      <c r="GI12" s="853">
        <v>18</v>
      </c>
      <c r="GJ12" s="851">
        <v>1</v>
      </c>
      <c r="GK12" s="851">
        <v>5</v>
      </c>
      <c r="GL12" s="854">
        <v>6</v>
      </c>
      <c r="GM12" s="852">
        <v>4</v>
      </c>
      <c r="GN12" s="852">
        <v>4</v>
      </c>
      <c r="GO12" s="852">
        <v>1</v>
      </c>
      <c r="GP12" s="852">
        <v>1</v>
      </c>
      <c r="GQ12" s="852">
        <v>1</v>
      </c>
      <c r="GR12" s="853">
        <v>1</v>
      </c>
      <c r="GS12" s="851">
        <v>0</v>
      </c>
      <c r="GT12" s="851">
        <v>0</v>
      </c>
      <c r="GU12" s="854">
        <v>0</v>
      </c>
      <c r="GV12" s="852">
        <v>0</v>
      </c>
      <c r="GW12" s="852">
        <v>0</v>
      </c>
      <c r="GX12" s="852">
        <v>0</v>
      </c>
      <c r="GY12" s="852">
        <v>0</v>
      </c>
      <c r="GZ12" s="852">
        <v>0</v>
      </c>
      <c r="HA12" s="853">
        <v>0</v>
      </c>
      <c r="HB12" s="856">
        <v>1</v>
      </c>
      <c r="HC12" s="851">
        <v>2</v>
      </c>
      <c r="HD12" s="854">
        <v>2</v>
      </c>
      <c r="HE12" s="852">
        <v>0</v>
      </c>
      <c r="HF12" s="852">
        <v>0</v>
      </c>
      <c r="HG12" s="852">
        <v>2</v>
      </c>
      <c r="HH12" s="852">
        <v>2</v>
      </c>
      <c r="HI12" s="852">
        <v>1</v>
      </c>
      <c r="HJ12" s="853">
        <v>3</v>
      </c>
      <c r="HK12" s="850">
        <v>75</v>
      </c>
      <c r="HL12" s="855">
        <f t="shared" si="0"/>
        <v>76</v>
      </c>
      <c r="HM12" s="857">
        <v>75</v>
      </c>
      <c r="HN12" s="853">
        <v>72</v>
      </c>
      <c r="HO12" s="853">
        <v>72</v>
      </c>
      <c r="HP12" s="853">
        <v>73</v>
      </c>
      <c r="HQ12" s="853">
        <v>74</v>
      </c>
      <c r="HR12" s="853">
        <v>72</v>
      </c>
      <c r="HS12" s="853">
        <v>76</v>
      </c>
      <c r="HT12" s="850">
        <v>115</v>
      </c>
      <c r="HU12" s="855">
        <f t="shared" si="1"/>
        <v>116</v>
      </c>
      <c r="HV12" s="855">
        <v>115</v>
      </c>
      <c r="HW12" s="858">
        <v>112</v>
      </c>
      <c r="HX12" s="849">
        <v>112</v>
      </c>
      <c r="HY12" s="849">
        <v>113</v>
      </c>
      <c r="HZ12" s="849">
        <v>114</v>
      </c>
      <c r="IA12" s="849">
        <v>112</v>
      </c>
      <c r="IB12" s="853">
        <v>116</v>
      </c>
    </row>
    <row r="13" spans="1:237" ht="15" customHeight="1" x14ac:dyDescent="0.2">
      <c r="A13" s="829">
        <v>10</v>
      </c>
      <c r="B13" s="849" t="s">
        <v>138</v>
      </c>
      <c r="C13" s="850">
        <v>111</v>
      </c>
      <c r="D13" s="855">
        <v>111</v>
      </c>
      <c r="E13" s="855">
        <v>113</v>
      </c>
      <c r="F13" s="852">
        <v>111</v>
      </c>
      <c r="G13" s="852">
        <v>113</v>
      </c>
      <c r="H13" s="852">
        <v>113</v>
      </c>
      <c r="I13" s="852">
        <v>112</v>
      </c>
      <c r="J13" s="852">
        <v>112</v>
      </c>
      <c r="K13" s="853">
        <v>112</v>
      </c>
      <c r="L13" s="849">
        <v>17</v>
      </c>
      <c r="M13" s="849">
        <v>17</v>
      </c>
      <c r="N13" s="849">
        <v>17</v>
      </c>
      <c r="O13" s="849">
        <v>17</v>
      </c>
      <c r="P13" s="849">
        <v>17</v>
      </c>
      <c r="Q13" s="849">
        <v>16</v>
      </c>
      <c r="R13" s="849">
        <v>14</v>
      </c>
      <c r="S13" s="849">
        <v>14</v>
      </c>
      <c r="T13" s="853">
        <v>13</v>
      </c>
      <c r="U13" s="855">
        <v>1</v>
      </c>
      <c r="V13" s="855">
        <v>1</v>
      </c>
      <c r="W13" s="854">
        <v>1</v>
      </c>
      <c r="X13" s="852">
        <v>1</v>
      </c>
      <c r="Y13" s="852">
        <v>1</v>
      </c>
      <c r="Z13" s="852">
        <v>1</v>
      </c>
      <c r="AA13" s="852">
        <v>1</v>
      </c>
      <c r="AB13" s="852">
        <v>1</v>
      </c>
      <c r="AC13" s="853">
        <v>0</v>
      </c>
      <c r="AD13" s="850">
        <v>2</v>
      </c>
      <c r="AE13" s="855">
        <v>2</v>
      </c>
      <c r="AF13" s="854">
        <v>2</v>
      </c>
      <c r="AG13" s="852">
        <v>2</v>
      </c>
      <c r="AH13" s="852">
        <v>2</v>
      </c>
      <c r="AI13" s="852">
        <v>2</v>
      </c>
      <c r="AJ13" s="852">
        <v>2</v>
      </c>
      <c r="AK13" s="852">
        <v>2</v>
      </c>
      <c r="AL13" s="853">
        <v>2</v>
      </c>
      <c r="AM13" s="850">
        <v>3</v>
      </c>
      <c r="AN13" s="855">
        <v>3</v>
      </c>
      <c r="AO13" s="857">
        <v>3</v>
      </c>
      <c r="AP13" s="853">
        <v>3</v>
      </c>
      <c r="AQ13" s="853">
        <v>2</v>
      </c>
      <c r="AR13" s="853">
        <v>1</v>
      </c>
      <c r="AS13" s="853">
        <v>1</v>
      </c>
      <c r="AT13" s="853">
        <v>1</v>
      </c>
      <c r="AU13" s="853">
        <v>1</v>
      </c>
      <c r="AV13" s="850">
        <v>34</v>
      </c>
      <c r="AW13" s="855">
        <v>34</v>
      </c>
      <c r="AX13" s="854">
        <v>32</v>
      </c>
      <c r="AY13" s="852">
        <v>30</v>
      </c>
      <c r="AZ13" s="852">
        <v>30</v>
      </c>
      <c r="BA13" s="852">
        <v>26</v>
      </c>
      <c r="BB13" s="852">
        <v>25</v>
      </c>
      <c r="BC13" s="852">
        <v>23</v>
      </c>
      <c r="BD13" s="853">
        <v>23</v>
      </c>
      <c r="BE13" s="856">
        <v>4</v>
      </c>
      <c r="BF13" s="855">
        <v>4</v>
      </c>
      <c r="BG13" s="854">
        <v>4</v>
      </c>
      <c r="BH13" s="852">
        <v>4</v>
      </c>
      <c r="BI13" s="852">
        <v>7</v>
      </c>
      <c r="BJ13" s="852">
        <v>8</v>
      </c>
      <c r="BK13" s="852">
        <v>10</v>
      </c>
      <c r="BL13" s="852">
        <v>10</v>
      </c>
      <c r="BM13" s="853">
        <v>10</v>
      </c>
      <c r="BN13" s="851">
        <v>0</v>
      </c>
      <c r="BO13" s="855">
        <v>0</v>
      </c>
      <c r="BP13" s="854">
        <v>0</v>
      </c>
      <c r="BQ13" s="852">
        <v>0</v>
      </c>
      <c r="BR13" s="852">
        <v>1</v>
      </c>
      <c r="BS13" s="852">
        <v>1</v>
      </c>
      <c r="BT13" s="852">
        <v>1</v>
      </c>
      <c r="BU13" s="852">
        <v>1</v>
      </c>
      <c r="BV13" s="853">
        <v>1</v>
      </c>
      <c r="BW13" s="851">
        <v>2</v>
      </c>
      <c r="BX13" s="855">
        <v>2</v>
      </c>
      <c r="BY13" s="854">
        <v>3</v>
      </c>
      <c r="BZ13" s="852">
        <v>4</v>
      </c>
      <c r="CA13" s="852">
        <v>4</v>
      </c>
      <c r="CB13" s="852">
        <v>4</v>
      </c>
      <c r="CC13" s="852">
        <v>4</v>
      </c>
      <c r="CD13" s="852">
        <v>4</v>
      </c>
      <c r="CE13" s="853">
        <v>3</v>
      </c>
      <c r="CF13" s="850">
        <v>1</v>
      </c>
      <c r="CG13" s="855">
        <v>2</v>
      </c>
      <c r="CH13" s="854">
        <v>3</v>
      </c>
      <c r="CI13" s="852">
        <v>0</v>
      </c>
      <c r="CJ13" s="852">
        <v>3</v>
      </c>
      <c r="CK13" s="852">
        <v>3</v>
      </c>
      <c r="CL13" s="852">
        <v>3</v>
      </c>
      <c r="CM13" s="852">
        <v>3</v>
      </c>
      <c r="CN13" s="853">
        <v>3</v>
      </c>
      <c r="CO13" s="856">
        <v>3</v>
      </c>
      <c r="CP13" s="855">
        <v>3</v>
      </c>
      <c r="CQ13" s="854">
        <v>2</v>
      </c>
      <c r="CR13" s="852">
        <v>1</v>
      </c>
      <c r="CS13" s="852">
        <v>3</v>
      </c>
      <c r="CT13" s="852">
        <v>3</v>
      </c>
      <c r="CU13" s="852">
        <v>3</v>
      </c>
      <c r="CV13" s="852">
        <v>1</v>
      </c>
      <c r="CW13" s="853">
        <v>1</v>
      </c>
      <c r="CX13" s="850">
        <v>6</v>
      </c>
      <c r="CY13" s="855">
        <v>6</v>
      </c>
      <c r="CZ13" s="854">
        <v>6</v>
      </c>
      <c r="DA13" s="852">
        <v>6</v>
      </c>
      <c r="DB13" s="852">
        <v>6</v>
      </c>
      <c r="DC13" s="852">
        <v>6</v>
      </c>
      <c r="DD13" s="852">
        <v>6</v>
      </c>
      <c r="DE13" s="852">
        <v>6</v>
      </c>
      <c r="DF13" s="853">
        <v>6</v>
      </c>
      <c r="DG13" s="850">
        <v>14</v>
      </c>
      <c r="DH13" s="855">
        <v>13</v>
      </c>
      <c r="DI13" s="854">
        <v>13</v>
      </c>
      <c r="DJ13" s="852">
        <v>13</v>
      </c>
      <c r="DK13" s="852">
        <v>13</v>
      </c>
      <c r="DL13" s="852">
        <v>14</v>
      </c>
      <c r="DM13" s="852">
        <v>16</v>
      </c>
      <c r="DN13" s="852">
        <v>16</v>
      </c>
      <c r="DO13" s="853">
        <v>16</v>
      </c>
      <c r="DP13" s="851">
        <v>2</v>
      </c>
      <c r="DQ13" s="855">
        <v>2</v>
      </c>
      <c r="DR13" s="854">
        <v>1</v>
      </c>
      <c r="DS13" s="852">
        <v>0</v>
      </c>
      <c r="DT13" s="852">
        <v>0</v>
      </c>
      <c r="DU13" s="852">
        <v>0</v>
      </c>
      <c r="DV13" s="852">
        <v>0</v>
      </c>
      <c r="DW13" s="852">
        <v>0</v>
      </c>
      <c r="DX13" s="853">
        <v>0</v>
      </c>
      <c r="DY13" s="850">
        <v>3</v>
      </c>
      <c r="DZ13" s="855">
        <v>3</v>
      </c>
      <c r="EA13" s="854">
        <v>3</v>
      </c>
      <c r="EB13" s="852">
        <v>3</v>
      </c>
      <c r="EC13" s="852">
        <v>3</v>
      </c>
      <c r="ED13" s="852">
        <v>3</v>
      </c>
      <c r="EE13" s="852">
        <v>3</v>
      </c>
      <c r="EF13" s="852">
        <v>3</v>
      </c>
      <c r="EG13" s="853">
        <v>3</v>
      </c>
      <c r="EH13" s="850">
        <v>4</v>
      </c>
      <c r="EI13" s="855">
        <v>4</v>
      </c>
      <c r="EJ13" s="854">
        <v>4</v>
      </c>
      <c r="EK13" s="852">
        <v>4</v>
      </c>
      <c r="EL13" s="852">
        <v>4</v>
      </c>
      <c r="EM13" s="852">
        <v>4</v>
      </c>
      <c r="EN13" s="852">
        <v>6</v>
      </c>
      <c r="EO13" s="852">
        <v>6</v>
      </c>
      <c r="EP13" s="853">
        <v>6</v>
      </c>
      <c r="EQ13" s="856">
        <v>3</v>
      </c>
      <c r="ER13" s="855">
        <v>3</v>
      </c>
      <c r="ES13" s="854">
        <v>3</v>
      </c>
      <c r="ET13" s="852">
        <v>3</v>
      </c>
      <c r="EU13" s="852">
        <v>3</v>
      </c>
      <c r="EV13" s="852">
        <v>3</v>
      </c>
      <c r="EW13" s="852">
        <v>3</v>
      </c>
      <c r="EX13" s="852">
        <v>3</v>
      </c>
      <c r="EY13" s="853">
        <v>3</v>
      </c>
      <c r="EZ13" s="851">
        <v>0</v>
      </c>
      <c r="FA13" s="855">
        <v>0</v>
      </c>
      <c r="FB13" s="854">
        <v>1</v>
      </c>
      <c r="FC13" s="852">
        <v>1</v>
      </c>
      <c r="FD13" s="852">
        <v>2</v>
      </c>
      <c r="FE13" s="852">
        <v>2</v>
      </c>
      <c r="FF13" s="852">
        <v>2</v>
      </c>
      <c r="FG13" s="852">
        <v>2</v>
      </c>
      <c r="FH13" s="853">
        <v>2</v>
      </c>
      <c r="FI13" s="850">
        <v>19</v>
      </c>
      <c r="FJ13" s="855">
        <v>19</v>
      </c>
      <c r="FK13" s="854">
        <v>19</v>
      </c>
      <c r="FL13" s="852">
        <v>20</v>
      </c>
      <c r="FM13" s="852">
        <v>20</v>
      </c>
      <c r="FN13" s="852">
        <v>20</v>
      </c>
      <c r="FO13" s="852">
        <v>20</v>
      </c>
      <c r="FP13" s="852">
        <v>20</v>
      </c>
      <c r="FQ13" s="853">
        <v>20</v>
      </c>
      <c r="FR13" s="850">
        <v>7</v>
      </c>
      <c r="FS13" s="855">
        <v>7</v>
      </c>
      <c r="FT13" s="854">
        <v>7</v>
      </c>
      <c r="FU13" s="852">
        <v>7</v>
      </c>
      <c r="FV13" s="852">
        <v>7</v>
      </c>
      <c r="FW13" s="852">
        <v>7</v>
      </c>
      <c r="FX13" s="852">
        <v>7</v>
      </c>
      <c r="FY13" s="852">
        <v>7</v>
      </c>
      <c r="FZ13" s="853">
        <v>7</v>
      </c>
      <c r="GA13" s="850">
        <v>18</v>
      </c>
      <c r="GB13" s="855">
        <v>18</v>
      </c>
      <c r="GC13" s="854">
        <v>18</v>
      </c>
      <c r="GD13" s="852">
        <v>19</v>
      </c>
      <c r="GE13" s="852">
        <v>22</v>
      </c>
      <c r="GF13" s="852">
        <v>25</v>
      </c>
      <c r="GG13" s="852">
        <v>23</v>
      </c>
      <c r="GH13" s="852">
        <v>23</v>
      </c>
      <c r="GI13" s="853">
        <v>23</v>
      </c>
      <c r="GJ13" s="851">
        <v>8</v>
      </c>
      <c r="GK13" s="855">
        <v>12</v>
      </c>
      <c r="GL13" s="854">
        <v>20</v>
      </c>
      <c r="GM13" s="852">
        <v>21</v>
      </c>
      <c r="GN13" s="852">
        <v>20</v>
      </c>
      <c r="GO13" s="852">
        <v>20</v>
      </c>
      <c r="GP13" s="852">
        <v>16</v>
      </c>
      <c r="GQ13" s="852">
        <v>16</v>
      </c>
      <c r="GR13" s="853">
        <v>15</v>
      </c>
      <c r="GS13" s="851">
        <v>4</v>
      </c>
      <c r="GT13" s="855">
        <v>4</v>
      </c>
      <c r="GU13" s="854">
        <v>4</v>
      </c>
      <c r="GV13" s="852">
        <v>4</v>
      </c>
      <c r="GW13" s="852">
        <v>5</v>
      </c>
      <c r="GX13" s="852">
        <v>5</v>
      </c>
      <c r="GY13" s="852">
        <v>5</v>
      </c>
      <c r="GZ13" s="852">
        <v>7</v>
      </c>
      <c r="HA13" s="853">
        <v>9</v>
      </c>
      <c r="HB13" s="850">
        <v>5</v>
      </c>
      <c r="HC13" s="855">
        <v>5</v>
      </c>
      <c r="HD13" s="854">
        <v>5</v>
      </c>
      <c r="HE13" s="852">
        <v>5</v>
      </c>
      <c r="HF13" s="852">
        <v>5</v>
      </c>
      <c r="HG13" s="852">
        <v>7</v>
      </c>
      <c r="HH13" s="852">
        <v>7</v>
      </c>
      <c r="HI13" s="852">
        <v>7</v>
      </c>
      <c r="HJ13" s="853">
        <v>9</v>
      </c>
      <c r="HK13" s="850">
        <v>160</v>
      </c>
      <c r="HL13" s="855">
        <f t="shared" si="0"/>
        <v>164</v>
      </c>
      <c r="HM13" s="860">
        <v>171</v>
      </c>
      <c r="HN13" s="861">
        <v>168</v>
      </c>
      <c r="HO13" s="861">
        <v>180</v>
      </c>
      <c r="HP13" s="861">
        <v>181</v>
      </c>
      <c r="HQ13" s="861">
        <v>178</v>
      </c>
      <c r="HR13" s="861">
        <v>176</v>
      </c>
      <c r="HS13" s="853">
        <v>176</v>
      </c>
      <c r="HT13" s="850">
        <v>271</v>
      </c>
      <c r="HU13" s="855">
        <f t="shared" si="1"/>
        <v>275</v>
      </c>
      <c r="HV13" s="855">
        <v>284</v>
      </c>
      <c r="HW13" s="858">
        <v>279</v>
      </c>
      <c r="HX13" s="849">
        <v>293</v>
      </c>
      <c r="HY13" s="849">
        <v>294</v>
      </c>
      <c r="HZ13" s="849">
        <v>290</v>
      </c>
      <c r="IA13" s="849">
        <v>288</v>
      </c>
      <c r="IB13" s="853">
        <v>288</v>
      </c>
    </row>
    <row r="14" spans="1:237" ht="15" customHeight="1" x14ac:dyDescent="0.2">
      <c r="A14" s="829">
        <v>11</v>
      </c>
      <c r="B14" s="849" t="s">
        <v>139</v>
      </c>
      <c r="C14" s="850">
        <v>288</v>
      </c>
      <c r="D14" s="855">
        <v>288</v>
      </c>
      <c r="E14" s="855">
        <v>288</v>
      </c>
      <c r="F14" s="852">
        <v>289</v>
      </c>
      <c r="G14" s="852">
        <v>289</v>
      </c>
      <c r="H14" s="852">
        <v>291</v>
      </c>
      <c r="I14" s="852">
        <v>293</v>
      </c>
      <c r="J14" s="852">
        <v>295</v>
      </c>
      <c r="K14" s="853">
        <v>295</v>
      </c>
      <c r="L14" s="849">
        <v>27</v>
      </c>
      <c r="M14" s="849">
        <v>23</v>
      </c>
      <c r="N14" s="849">
        <v>23</v>
      </c>
      <c r="O14" s="849">
        <v>15</v>
      </c>
      <c r="P14" s="849">
        <v>15</v>
      </c>
      <c r="Q14" s="849">
        <v>15</v>
      </c>
      <c r="R14" s="849">
        <v>15</v>
      </c>
      <c r="S14" s="849">
        <v>15</v>
      </c>
      <c r="T14" s="853">
        <v>15</v>
      </c>
      <c r="U14" s="855">
        <v>6</v>
      </c>
      <c r="V14" s="855">
        <v>6</v>
      </c>
      <c r="W14" s="854">
        <v>6</v>
      </c>
      <c r="X14" s="852">
        <v>6</v>
      </c>
      <c r="Y14" s="852">
        <v>6</v>
      </c>
      <c r="Z14" s="852">
        <v>6</v>
      </c>
      <c r="AA14" s="852">
        <v>6</v>
      </c>
      <c r="AB14" s="852">
        <v>1</v>
      </c>
      <c r="AC14" s="853">
        <v>0</v>
      </c>
      <c r="AD14" s="850">
        <v>3</v>
      </c>
      <c r="AE14" s="855">
        <v>4</v>
      </c>
      <c r="AF14" s="854">
        <v>4</v>
      </c>
      <c r="AG14" s="852">
        <v>3</v>
      </c>
      <c r="AH14" s="852">
        <v>3</v>
      </c>
      <c r="AI14" s="852">
        <v>3</v>
      </c>
      <c r="AJ14" s="852">
        <v>4</v>
      </c>
      <c r="AK14" s="852">
        <v>4</v>
      </c>
      <c r="AL14" s="853">
        <v>4</v>
      </c>
      <c r="AM14" s="850">
        <v>7</v>
      </c>
      <c r="AN14" s="855">
        <v>7</v>
      </c>
      <c r="AO14" s="857">
        <v>7</v>
      </c>
      <c r="AP14" s="853">
        <v>4</v>
      </c>
      <c r="AQ14" s="853">
        <v>4</v>
      </c>
      <c r="AR14" s="853">
        <v>3</v>
      </c>
      <c r="AS14" s="853">
        <v>3</v>
      </c>
      <c r="AT14" s="853">
        <v>3</v>
      </c>
      <c r="AU14" s="853">
        <v>3</v>
      </c>
      <c r="AV14" s="850">
        <v>31</v>
      </c>
      <c r="AW14" s="855">
        <v>31</v>
      </c>
      <c r="AX14" s="854">
        <v>30</v>
      </c>
      <c r="AY14" s="852">
        <v>25</v>
      </c>
      <c r="AZ14" s="852">
        <v>26</v>
      </c>
      <c r="BA14" s="852">
        <v>23</v>
      </c>
      <c r="BB14" s="852">
        <v>19</v>
      </c>
      <c r="BC14" s="852">
        <v>15</v>
      </c>
      <c r="BD14" s="853">
        <v>15</v>
      </c>
      <c r="BE14" s="850">
        <v>7</v>
      </c>
      <c r="BF14" s="855">
        <v>7</v>
      </c>
      <c r="BG14" s="854">
        <v>7</v>
      </c>
      <c r="BH14" s="852">
        <v>8</v>
      </c>
      <c r="BI14" s="852">
        <v>10</v>
      </c>
      <c r="BJ14" s="852">
        <v>15</v>
      </c>
      <c r="BK14" s="852">
        <v>15</v>
      </c>
      <c r="BL14" s="852">
        <v>15</v>
      </c>
      <c r="BM14" s="853">
        <v>14</v>
      </c>
      <c r="BN14" s="850">
        <v>2</v>
      </c>
      <c r="BO14" s="855">
        <v>2</v>
      </c>
      <c r="BP14" s="854">
        <v>2</v>
      </c>
      <c r="BQ14" s="852">
        <v>2</v>
      </c>
      <c r="BR14" s="852">
        <v>3</v>
      </c>
      <c r="BS14" s="852">
        <v>4</v>
      </c>
      <c r="BT14" s="852">
        <v>4</v>
      </c>
      <c r="BU14" s="852">
        <v>7</v>
      </c>
      <c r="BV14" s="853">
        <v>7</v>
      </c>
      <c r="BW14" s="851">
        <v>2</v>
      </c>
      <c r="BX14" s="855">
        <v>2</v>
      </c>
      <c r="BY14" s="854">
        <v>3</v>
      </c>
      <c r="BZ14" s="852">
        <v>4</v>
      </c>
      <c r="CA14" s="852">
        <v>6</v>
      </c>
      <c r="CB14" s="852">
        <v>6</v>
      </c>
      <c r="CC14" s="852">
        <v>6</v>
      </c>
      <c r="CD14" s="852">
        <v>6</v>
      </c>
      <c r="CE14" s="853">
        <v>6</v>
      </c>
      <c r="CF14" s="851">
        <v>28</v>
      </c>
      <c r="CG14" s="855">
        <v>33</v>
      </c>
      <c r="CH14" s="854">
        <v>33</v>
      </c>
      <c r="CI14" s="852">
        <v>33</v>
      </c>
      <c r="CJ14" s="852">
        <v>32</v>
      </c>
      <c r="CK14" s="852">
        <v>32</v>
      </c>
      <c r="CL14" s="852">
        <v>32</v>
      </c>
      <c r="CM14" s="852">
        <v>30</v>
      </c>
      <c r="CN14" s="853">
        <v>30</v>
      </c>
      <c r="CO14" s="850">
        <v>2</v>
      </c>
      <c r="CP14" s="855">
        <v>2</v>
      </c>
      <c r="CQ14" s="854">
        <v>2</v>
      </c>
      <c r="CR14" s="852">
        <v>2</v>
      </c>
      <c r="CS14" s="852">
        <v>3</v>
      </c>
      <c r="CT14" s="852">
        <v>3</v>
      </c>
      <c r="CU14" s="852">
        <v>4</v>
      </c>
      <c r="CV14" s="852">
        <v>3</v>
      </c>
      <c r="CW14" s="853">
        <v>3</v>
      </c>
      <c r="CX14" s="850">
        <v>31</v>
      </c>
      <c r="CY14" s="855">
        <v>29</v>
      </c>
      <c r="CZ14" s="854">
        <v>26</v>
      </c>
      <c r="DA14" s="852">
        <v>27</v>
      </c>
      <c r="DB14" s="852">
        <v>27</v>
      </c>
      <c r="DC14" s="852">
        <v>27</v>
      </c>
      <c r="DD14" s="852">
        <v>27</v>
      </c>
      <c r="DE14" s="852">
        <v>25</v>
      </c>
      <c r="DF14" s="853">
        <v>24</v>
      </c>
      <c r="DG14" s="850">
        <v>24</v>
      </c>
      <c r="DH14" s="855">
        <v>24</v>
      </c>
      <c r="DI14" s="854">
        <v>23</v>
      </c>
      <c r="DJ14" s="852">
        <v>23</v>
      </c>
      <c r="DK14" s="852">
        <v>23</v>
      </c>
      <c r="DL14" s="852">
        <v>23</v>
      </c>
      <c r="DM14" s="852">
        <v>24</v>
      </c>
      <c r="DN14" s="852">
        <v>24</v>
      </c>
      <c r="DO14" s="853">
        <v>20</v>
      </c>
      <c r="DP14" s="856">
        <v>3</v>
      </c>
      <c r="DQ14" s="855">
        <v>3</v>
      </c>
      <c r="DR14" s="854">
        <v>3</v>
      </c>
      <c r="DS14" s="852">
        <v>1</v>
      </c>
      <c r="DT14" s="852">
        <v>1</v>
      </c>
      <c r="DU14" s="852">
        <v>1</v>
      </c>
      <c r="DV14" s="852">
        <v>1</v>
      </c>
      <c r="DW14" s="852">
        <v>1</v>
      </c>
      <c r="DX14" s="853">
        <v>1</v>
      </c>
      <c r="DY14" s="850">
        <v>10</v>
      </c>
      <c r="DZ14" s="855">
        <v>11</v>
      </c>
      <c r="EA14" s="854">
        <v>12</v>
      </c>
      <c r="EB14" s="852">
        <v>14</v>
      </c>
      <c r="EC14" s="852">
        <v>15</v>
      </c>
      <c r="ED14" s="852">
        <v>18</v>
      </c>
      <c r="EE14" s="852">
        <v>18</v>
      </c>
      <c r="EF14" s="852">
        <v>18</v>
      </c>
      <c r="EG14" s="853">
        <v>23</v>
      </c>
      <c r="EH14" s="850">
        <v>10</v>
      </c>
      <c r="EI14" s="855">
        <v>9</v>
      </c>
      <c r="EJ14" s="854">
        <v>9</v>
      </c>
      <c r="EK14" s="852">
        <v>9</v>
      </c>
      <c r="EL14" s="852">
        <v>9</v>
      </c>
      <c r="EM14" s="852">
        <v>9</v>
      </c>
      <c r="EN14" s="852">
        <v>12</v>
      </c>
      <c r="EO14" s="852">
        <v>13</v>
      </c>
      <c r="EP14" s="853">
        <v>12</v>
      </c>
      <c r="EQ14" s="850">
        <v>8</v>
      </c>
      <c r="ER14" s="855">
        <v>7</v>
      </c>
      <c r="ES14" s="854">
        <v>7</v>
      </c>
      <c r="ET14" s="852">
        <v>6</v>
      </c>
      <c r="EU14" s="852">
        <v>6</v>
      </c>
      <c r="EV14" s="852">
        <v>6</v>
      </c>
      <c r="EW14" s="852">
        <v>6</v>
      </c>
      <c r="EX14" s="852">
        <v>6</v>
      </c>
      <c r="EY14" s="853">
        <v>7</v>
      </c>
      <c r="EZ14" s="851">
        <v>1</v>
      </c>
      <c r="FA14" s="855">
        <v>1</v>
      </c>
      <c r="FB14" s="854">
        <v>2</v>
      </c>
      <c r="FC14" s="852">
        <v>3</v>
      </c>
      <c r="FD14" s="852">
        <v>5</v>
      </c>
      <c r="FE14" s="852">
        <v>6</v>
      </c>
      <c r="FF14" s="852">
        <v>7</v>
      </c>
      <c r="FG14" s="852">
        <v>6</v>
      </c>
      <c r="FH14" s="853">
        <v>6</v>
      </c>
      <c r="FI14" s="850">
        <v>33</v>
      </c>
      <c r="FJ14" s="855">
        <v>30</v>
      </c>
      <c r="FK14" s="854">
        <v>28</v>
      </c>
      <c r="FL14" s="852">
        <v>25</v>
      </c>
      <c r="FM14" s="852">
        <v>25</v>
      </c>
      <c r="FN14" s="852">
        <v>23</v>
      </c>
      <c r="FO14" s="852">
        <v>23</v>
      </c>
      <c r="FP14" s="852">
        <v>23</v>
      </c>
      <c r="FQ14" s="853">
        <v>23</v>
      </c>
      <c r="FR14" s="850">
        <v>3</v>
      </c>
      <c r="FS14" s="855">
        <v>3</v>
      </c>
      <c r="FT14" s="854">
        <v>3</v>
      </c>
      <c r="FU14" s="852">
        <v>3</v>
      </c>
      <c r="FV14" s="852">
        <v>3</v>
      </c>
      <c r="FW14" s="852">
        <v>3</v>
      </c>
      <c r="FX14" s="852">
        <v>3</v>
      </c>
      <c r="FY14" s="852">
        <v>3</v>
      </c>
      <c r="FZ14" s="853">
        <v>3</v>
      </c>
      <c r="GA14" s="850">
        <v>43</v>
      </c>
      <c r="GB14" s="855">
        <v>43</v>
      </c>
      <c r="GC14" s="854">
        <v>45</v>
      </c>
      <c r="GD14" s="852">
        <v>50</v>
      </c>
      <c r="GE14" s="852">
        <v>52</v>
      </c>
      <c r="GF14" s="852">
        <v>57</v>
      </c>
      <c r="GG14" s="852">
        <v>61</v>
      </c>
      <c r="GH14" s="852">
        <v>61</v>
      </c>
      <c r="GI14" s="853">
        <v>61</v>
      </c>
      <c r="GJ14" s="850">
        <v>6</v>
      </c>
      <c r="GK14" s="855">
        <v>21</v>
      </c>
      <c r="GL14" s="854">
        <v>25</v>
      </c>
      <c r="GM14" s="852">
        <v>26</v>
      </c>
      <c r="GN14" s="852">
        <v>27</v>
      </c>
      <c r="GO14" s="852">
        <v>26</v>
      </c>
      <c r="GP14" s="852">
        <v>13</v>
      </c>
      <c r="GQ14" s="852">
        <v>4</v>
      </c>
      <c r="GR14" s="853">
        <v>4</v>
      </c>
      <c r="GS14" s="851">
        <v>3</v>
      </c>
      <c r="GT14" s="855">
        <v>3</v>
      </c>
      <c r="GU14" s="854">
        <v>3</v>
      </c>
      <c r="GV14" s="852">
        <v>3</v>
      </c>
      <c r="GW14" s="852">
        <v>4</v>
      </c>
      <c r="GX14" s="852">
        <v>4</v>
      </c>
      <c r="GY14" s="852">
        <v>4</v>
      </c>
      <c r="GZ14" s="852">
        <v>5</v>
      </c>
      <c r="HA14" s="853">
        <v>7</v>
      </c>
      <c r="HB14" s="850">
        <v>6</v>
      </c>
      <c r="HC14" s="855">
        <v>6</v>
      </c>
      <c r="HD14" s="854">
        <v>9</v>
      </c>
      <c r="HE14" s="852">
        <v>9</v>
      </c>
      <c r="HF14" s="852">
        <v>10</v>
      </c>
      <c r="HG14" s="852">
        <v>11</v>
      </c>
      <c r="HH14" s="852">
        <v>11</v>
      </c>
      <c r="HI14" s="852">
        <v>11</v>
      </c>
      <c r="HJ14" s="853">
        <v>16</v>
      </c>
      <c r="HK14" s="850">
        <v>296</v>
      </c>
      <c r="HL14" s="855">
        <f t="shared" si="0"/>
        <v>307</v>
      </c>
      <c r="HM14" s="857">
        <v>312</v>
      </c>
      <c r="HN14" s="853">
        <v>301</v>
      </c>
      <c r="HO14" s="853">
        <v>315</v>
      </c>
      <c r="HP14" s="853">
        <v>324</v>
      </c>
      <c r="HQ14" s="853">
        <v>318</v>
      </c>
      <c r="HR14" s="853">
        <v>299</v>
      </c>
      <c r="HS14" s="853">
        <v>304</v>
      </c>
      <c r="HT14" s="850">
        <v>584</v>
      </c>
      <c r="HU14" s="855">
        <f t="shared" si="1"/>
        <v>595</v>
      </c>
      <c r="HV14" s="855">
        <v>600</v>
      </c>
      <c r="HW14" s="858">
        <v>590</v>
      </c>
      <c r="HX14" s="849">
        <v>604</v>
      </c>
      <c r="HY14" s="849">
        <v>615</v>
      </c>
      <c r="HZ14" s="849">
        <v>611</v>
      </c>
      <c r="IA14" s="849">
        <v>594</v>
      </c>
      <c r="IB14" s="853">
        <v>599</v>
      </c>
    </row>
    <row r="15" spans="1:237" ht="15" customHeight="1" x14ac:dyDescent="0.2">
      <c r="A15" s="829">
        <v>12</v>
      </c>
      <c r="B15" s="849" t="s">
        <v>140</v>
      </c>
      <c r="C15" s="850">
        <v>240</v>
      </c>
      <c r="D15" s="855">
        <v>241</v>
      </c>
      <c r="E15" s="855">
        <v>241</v>
      </c>
      <c r="F15" s="852">
        <v>241</v>
      </c>
      <c r="G15" s="852">
        <v>241</v>
      </c>
      <c r="H15" s="852">
        <v>242</v>
      </c>
      <c r="I15" s="852">
        <v>246</v>
      </c>
      <c r="J15" s="852">
        <v>246</v>
      </c>
      <c r="K15" s="853">
        <v>246</v>
      </c>
      <c r="L15" s="849">
        <v>30</v>
      </c>
      <c r="M15" s="849">
        <v>24</v>
      </c>
      <c r="N15" s="849">
        <v>24</v>
      </c>
      <c r="O15" s="849">
        <v>19</v>
      </c>
      <c r="P15" s="849">
        <v>19</v>
      </c>
      <c r="Q15" s="849">
        <v>19</v>
      </c>
      <c r="R15" s="849">
        <v>17</v>
      </c>
      <c r="S15" s="849">
        <v>17</v>
      </c>
      <c r="T15" s="853">
        <v>16</v>
      </c>
      <c r="U15" s="855">
        <v>4</v>
      </c>
      <c r="V15" s="855">
        <v>4</v>
      </c>
      <c r="W15" s="854">
        <v>0</v>
      </c>
      <c r="X15" s="852">
        <v>0</v>
      </c>
      <c r="Y15" s="852">
        <v>0</v>
      </c>
      <c r="Z15" s="852">
        <v>0</v>
      </c>
      <c r="AA15" s="852">
        <v>0</v>
      </c>
      <c r="AB15" s="852">
        <v>0</v>
      </c>
      <c r="AC15" s="853">
        <v>0</v>
      </c>
      <c r="AD15" s="850">
        <v>5</v>
      </c>
      <c r="AE15" s="855">
        <v>5</v>
      </c>
      <c r="AF15" s="854">
        <v>5</v>
      </c>
      <c r="AG15" s="852">
        <v>5</v>
      </c>
      <c r="AH15" s="852">
        <v>5</v>
      </c>
      <c r="AI15" s="852">
        <v>5</v>
      </c>
      <c r="AJ15" s="852">
        <v>5</v>
      </c>
      <c r="AK15" s="852">
        <v>5</v>
      </c>
      <c r="AL15" s="853">
        <v>5</v>
      </c>
      <c r="AM15" s="850">
        <v>6</v>
      </c>
      <c r="AN15" s="855">
        <v>6</v>
      </c>
      <c r="AO15" s="857">
        <v>6</v>
      </c>
      <c r="AP15" s="853">
        <v>5</v>
      </c>
      <c r="AQ15" s="853">
        <v>5</v>
      </c>
      <c r="AR15" s="853">
        <v>5</v>
      </c>
      <c r="AS15" s="853">
        <v>5</v>
      </c>
      <c r="AT15" s="853">
        <v>5</v>
      </c>
      <c r="AU15" s="853">
        <v>5</v>
      </c>
      <c r="AV15" s="850">
        <v>62</v>
      </c>
      <c r="AW15" s="855">
        <v>61</v>
      </c>
      <c r="AX15" s="854">
        <v>57</v>
      </c>
      <c r="AY15" s="852">
        <v>55</v>
      </c>
      <c r="AZ15" s="852">
        <v>48</v>
      </c>
      <c r="BA15" s="852">
        <v>45</v>
      </c>
      <c r="BB15" s="852">
        <v>43</v>
      </c>
      <c r="BC15" s="852">
        <v>38</v>
      </c>
      <c r="BD15" s="853">
        <v>38</v>
      </c>
      <c r="BE15" s="850">
        <v>8</v>
      </c>
      <c r="BF15" s="855">
        <v>8</v>
      </c>
      <c r="BG15" s="854">
        <v>8</v>
      </c>
      <c r="BH15" s="852">
        <v>8</v>
      </c>
      <c r="BI15" s="852">
        <v>9</v>
      </c>
      <c r="BJ15" s="852">
        <v>9</v>
      </c>
      <c r="BK15" s="852">
        <v>9</v>
      </c>
      <c r="BL15" s="852">
        <v>9</v>
      </c>
      <c r="BM15" s="853">
        <v>9</v>
      </c>
      <c r="BN15" s="850">
        <v>2</v>
      </c>
      <c r="BO15" s="855">
        <v>2</v>
      </c>
      <c r="BP15" s="854">
        <v>2</v>
      </c>
      <c r="BQ15" s="852">
        <v>2</v>
      </c>
      <c r="BR15" s="852">
        <v>2</v>
      </c>
      <c r="BS15" s="852">
        <v>3</v>
      </c>
      <c r="BT15" s="852">
        <v>3</v>
      </c>
      <c r="BU15" s="852">
        <v>3</v>
      </c>
      <c r="BV15" s="853">
        <v>3</v>
      </c>
      <c r="BW15" s="851">
        <v>1</v>
      </c>
      <c r="BX15" s="855">
        <v>1</v>
      </c>
      <c r="BY15" s="854">
        <v>2</v>
      </c>
      <c r="BZ15" s="852">
        <v>2</v>
      </c>
      <c r="CA15" s="852">
        <v>6</v>
      </c>
      <c r="CB15" s="852">
        <v>6</v>
      </c>
      <c r="CC15" s="852">
        <v>6</v>
      </c>
      <c r="CD15" s="852">
        <v>6</v>
      </c>
      <c r="CE15" s="853">
        <v>6</v>
      </c>
      <c r="CF15" s="850">
        <v>9</v>
      </c>
      <c r="CG15" s="855">
        <v>9</v>
      </c>
      <c r="CH15" s="854">
        <v>9</v>
      </c>
      <c r="CI15" s="852">
        <v>9</v>
      </c>
      <c r="CJ15" s="852">
        <v>9</v>
      </c>
      <c r="CK15" s="852">
        <v>9</v>
      </c>
      <c r="CL15" s="852">
        <v>9</v>
      </c>
      <c r="CM15" s="852">
        <v>9</v>
      </c>
      <c r="CN15" s="853">
        <v>9</v>
      </c>
      <c r="CO15" s="856">
        <v>4</v>
      </c>
      <c r="CP15" s="855">
        <v>4</v>
      </c>
      <c r="CQ15" s="854">
        <v>4</v>
      </c>
      <c r="CR15" s="852">
        <v>4</v>
      </c>
      <c r="CS15" s="852">
        <v>6</v>
      </c>
      <c r="CT15" s="852">
        <v>6</v>
      </c>
      <c r="CU15" s="852">
        <v>7</v>
      </c>
      <c r="CV15" s="852">
        <v>7</v>
      </c>
      <c r="CW15" s="853">
        <v>7</v>
      </c>
      <c r="CX15" s="850">
        <v>47</v>
      </c>
      <c r="CY15" s="855">
        <v>45</v>
      </c>
      <c r="CZ15" s="854">
        <v>40</v>
      </c>
      <c r="DA15" s="852">
        <v>40</v>
      </c>
      <c r="DB15" s="852">
        <v>40</v>
      </c>
      <c r="DC15" s="852">
        <v>39</v>
      </c>
      <c r="DD15" s="852">
        <v>39</v>
      </c>
      <c r="DE15" s="852">
        <v>35</v>
      </c>
      <c r="DF15" s="853">
        <v>34</v>
      </c>
      <c r="DG15" s="850">
        <v>36</v>
      </c>
      <c r="DH15" s="855">
        <v>35</v>
      </c>
      <c r="DI15" s="854">
        <v>35</v>
      </c>
      <c r="DJ15" s="852">
        <v>34</v>
      </c>
      <c r="DK15" s="852">
        <v>34</v>
      </c>
      <c r="DL15" s="852">
        <v>34</v>
      </c>
      <c r="DM15" s="852">
        <v>34</v>
      </c>
      <c r="DN15" s="852">
        <v>34</v>
      </c>
      <c r="DO15" s="853">
        <v>29</v>
      </c>
      <c r="DP15" s="856">
        <v>2</v>
      </c>
      <c r="DQ15" s="855">
        <v>2</v>
      </c>
      <c r="DR15" s="854">
        <v>2</v>
      </c>
      <c r="DS15" s="852">
        <v>1</v>
      </c>
      <c r="DT15" s="852">
        <v>1</v>
      </c>
      <c r="DU15" s="852">
        <v>1</v>
      </c>
      <c r="DV15" s="852">
        <v>1</v>
      </c>
      <c r="DW15" s="852">
        <v>1</v>
      </c>
      <c r="DX15" s="853">
        <v>1</v>
      </c>
      <c r="DY15" s="850">
        <v>11</v>
      </c>
      <c r="DZ15" s="855">
        <v>11</v>
      </c>
      <c r="EA15" s="854">
        <v>11</v>
      </c>
      <c r="EB15" s="852">
        <v>9</v>
      </c>
      <c r="EC15" s="852">
        <v>9</v>
      </c>
      <c r="ED15" s="852">
        <v>12</v>
      </c>
      <c r="EE15" s="852">
        <v>12</v>
      </c>
      <c r="EF15" s="852">
        <v>10</v>
      </c>
      <c r="EG15" s="853">
        <v>10</v>
      </c>
      <c r="EH15" s="856">
        <v>11</v>
      </c>
      <c r="EI15" s="855">
        <v>8</v>
      </c>
      <c r="EJ15" s="854">
        <v>8</v>
      </c>
      <c r="EK15" s="852">
        <v>8</v>
      </c>
      <c r="EL15" s="852">
        <v>8</v>
      </c>
      <c r="EM15" s="852">
        <v>8</v>
      </c>
      <c r="EN15" s="852">
        <v>9</v>
      </c>
      <c r="EO15" s="852">
        <v>10</v>
      </c>
      <c r="EP15" s="853">
        <v>10</v>
      </c>
      <c r="EQ15" s="850">
        <v>18</v>
      </c>
      <c r="ER15" s="855">
        <v>15</v>
      </c>
      <c r="ES15" s="854">
        <v>15</v>
      </c>
      <c r="ET15" s="852">
        <v>13</v>
      </c>
      <c r="EU15" s="852">
        <v>13</v>
      </c>
      <c r="EV15" s="852">
        <v>13</v>
      </c>
      <c r="EW15" s="852">
        <v>13</v>
      </c>
      <c r="EX15" s="852">
        <v>13</v>
      </c>
      <c r="EY15" s="853">
        <v>13</v>
      </c>
      <c r="EZ15" s="851">
        <v>1</v>
      </c>
      <c r="FA15" s="855">
        <v>1</v>
      </c>
      <c r="FB15" s="854">
        <v>1</v>
      </c>
      <c r="FC15" s="852">
        <v>1</v>
      </c>
      <c r="FD15" s="852">
        <v>2</v>
      </c>
      <c r="FE15" s="852">
        <v>4</v>
      </c>
      <c r="FF15" s="852">
        <v>4</v>
      </c>
      <c r="FG15" s="852">
        <v>4</v>
      </c>
      <c r="FH15" s="853">
        <v>4</v>
      </c>
      <c r="FI15" s="850">
        <v>36</v>
      </c>
      <c r="FJ15" s="855">
        <v>36</v>
      </c>
      <c r="FK15" s="854">
        <v>36</v>
      </c>
      <c r="FL15" s="852">
        <v>27</v>
      </c>
      <c r="FM15" s="852">
        <v>27</v>
      </c>
      <c r="FN15" s="852">
        <v>26</v>
      </c>
      <c r="FO15" s="852">
        <v>26</v>
      </c>
      <c r="FP15" s="852">
        <v>26</v>
      </c>
      <c r="FQ15" s="853">
        <v>26</v>
      </c>
      <c r="FR15" s="851">
        <v>0</v>
      </c>
      <c r="FS15" s="855">
        <v>0</v>
      </c>
      <c r="FT15" s="854">
        <v>0</v>
      </c>
      <c r="FU15" s="852">
        <v>0</v>
      </c>
      <c r="FV15" s="852">
        <v>0</v>
      </c>
      <c r="FW15" s="852">
        <v>0</v>
      </c>
      <c r="FX15" s="852">
        <v>0</v>
      </c>
      <c r="FY15" s="852">
        <v>0</v>
      </c>
      <c r="FZ15" s="853">
        <v>0</v>
      </c>
      <c r="GA15" s="850">
        <v>59</v>
      </c>
      <c r="GB15" s="855">
        <v>57</v>
      </c>
      <c r="GC15" s="854">
        <v>60</v>
      </c>
      <c r="GD15" s="852">
        <v>64</v>
      </c>
      <c r="GE15" s="852">
        <v>64</v>
      </c>
      <c r="GF15" s="852">
        <v>72</v>
      </c>
      <c r="GG15" s="852">
        <v>72</v>
      </c>
      <c r="GH15" s="852">
        <v>72</v>
      </c>
      <c r="GI15" s="853">
        <v>71</v>
      </c>
      <c r="GJ15" s="850">
        <v>10</v>
      </c>
      <c r="GK15" s="855">
        <v>16</v>
      </c>
      <c r="GL15" s="854">
        <v>22</v>
      </c>
      <c r="GM15" s="852">
        <v>25</v>
      </c>
      <c r="GN15" s="852">
        <v>24</v>
      </c>
      <c r="GO15" s="852">
        <v>23</v>
      </c>
      <c r="GP15" s="852">
        <v>20</v>
      </c>
      <c r="GQ15" s="852">
        <v>19</v>
      </c>
      <c r="GR15" s="853">
        <v>14</v>
      </c>
      <c r="GS15" s="851">
        <v>3</v>
      </c>
      <c r="GT15" s="855">
        <v>3</v>
      </c>
      <c r="GU15" s="854">
        <v>3</v>
      </c>
      <c r="GV15" s="852">
        <v>3</v>
      </c>
      <c r="GW15" s="852">
        <v>3</v>
      </c>
      <c r="GX15" s="852">
        <v>3</v>
      </c>
      <c r="GY15" s="852">
        <v>3</v>
      </c>
      <c r="GZ15" s="852">
        <v>3</v>
      </c>
      <c r="HA15" s="853">
        <v>3</v>
      </c>
      <c r="HB15" s="850">
        <v>10</v>
      </c>
      <c r="HC15" s="855">
        <v>10</v>
      </c>
      <c r="HD15" s="854">
        <v>10</v>
      </c>
      <c r="HE15" s="852">
        <v>10</v>
      </c>
      <c r="HF15" s="852">
        <v>11</v>
      </c>
      <c r="HG15" s="852">
        <v>14</v>
      </c>
      <c r="HH15" s="852">
        <v>14</v>
      </c>
      <c r="HI15" s="852">
        <v>14</v>
      </c>
      <c r="HJ15" s="853">
        <v>14</v>
      </c>
      <c r="HK15" s="850">
        <v>375</v>
      </c>
      <c r="HL15" s="855">
        <f t="shared" si="0"/>
        <v>363</v>
      </c>
      <c r="HM15" s="860">
        <v>360</v>
      </c>
      <c r="HN15" s="861">
        <v>344</v>
      </c>
      <c r="HO15" s="861">
        <v>345</v>
      </c>
      <c r="HP15" s="861">
        <v>356</v>
      </c>
      <c r="HQ15" s="861">
        <v>351</v>
      </c>
      <c r="HR15" s="861">
        <v>340</v>
      </c>
      <c r="HS15" s="853">
        <v>327</v>
      </c>
      <c r="HT15" s="850">
        <v>615</v>
      </c>
      <c r="HU15" s="855">
        <f t="shared" si="1"/>
        <v>604</v>
      </c>
      <c r="HV15" s="855">
        <v>601</v>
      </c>
      <c r="HW15" s="858">
        <v>585</v>
      </c>
      <c r="HX15" s="849">
        <v>586</v>
      </c>
      <c r="HY15" s="849">
        <v>598</v>
      </c>
      <c r="HZ15" s="849">
        <v>597</v>
      </c>
      <c r="IA15" s="849">
        <v>586</v>
      </c>
      <c r="IB15" s="853">
        <v>573</v>
      </c>
    </row>
    <row r="16" spans="1:237" ht="15" customHeight="1" x14ac:dyDescent="0.2">
      <c r="A16" s="829">
        <v>13</v>
      </c>
      <c r="B16" s="849" t="s">
        <v>141</v>
      </c>
      <c r="C16" s="850">
        <v>337</v>
      </c>
      <c r="D16" s="855">
        <v>337</v>
      </c>
      <c r="E16" s="855">
        <v>337</v>
      </c>
      <c r="F16" s="852">
        <v>337</v>
      </c>
      <c r="G16" s="852">
        <v>337</v>
      </c>
      <c r="H16" s="852">
        <v>338</v>
      </c>
      <c r="I16" s="852">
        <v>338</v>
      </c>
      <c r="J16" s="852">
        <v>339</v>
      </c>
      <c r="K16" s="853">
        <v>341</v>
      </c>
      <c r="L16" s="849">
        <v>26</v>
      </c>
      <c r="M16" s="849">
        <v>23</v>
      </c>
      <c r="N16" s="849">
        <v>23</v>
      </c>
      <c r="O16" s="849">
        <v>19</v>
      </c>
      <c r="P16" s="849">
        <v>19</v>
      </c>
      <c r="Q16" s="849">
        <v>19</v>
      </c>
      <c r="R16" s="849">
        <v>19</v>
      </c>
      <c r="S16" s="849">
        <v>17</v>
      </c>
      <c r="T16" s="853">
        <v>16</v>
      </c>
      <c r="U16" s="855">
        <v>6</v>
      </c>
      <c r="V16" s="855">
        <v>5</v>
      </c>
      <c r="W16" s="854">
        <v>4</v>
      </c>
      <c r="X16" s="852">
        <v>4</v>
      </c>
      <c r="Y16" s="852">
        <v>4</v>
      </c>
      <c r="Z16" s="852">
        <v>4</v>
      </c>
      <c r="AA16" s="852">
        <v>4</v>
      </c>
      <c r="AB16" s="852">
        <v>1</v>
      </c>
      <c r="AC16" s="853">
        <v>0</v>
      </c>
      <c r="AD16" s="850">
        <v>2</v>
      </c>
      <c r="AE16" s="855">
        <v>2</v>
      </c>
      <c r="AF16" s="854">
        <v>2</v>
      </c>
      <c r="AG16" s="852">
        <v>2</v>
      </c>
      <c r="AH16" s="852">
        <v>2</v>
      </c>
      <c r="AI16" s="852">
        <v>2</v>
      </c>
      <c r="AJ16" s="852">
        <v>3</v>
      </c>
      <c r="AK16" s="852">
        <v>3</v>
      </c>
      <c r="AL16" s="853">
        <v>3</v>
      </c>
      <c r="AM16" s="850">
        <v>6</v>
      </c>
      <c r="AN16" s="855">
        <v>6</v>
      </c>
      <c r="AO16" s="857">
        <v>6</v>
      </c>
      <c r="AP16" s="853">
        <v>6</v>
      </c>
      <c r="AQ16" s="853">
        <v>6</v>
      </c>
      <c r="AR16" s="853">
        <v>2</v>
      </c>
      <c r="AS16" s="853">
        <v>2</v>
      </c>
      <c r="AT16" s="853">
        <v>2</v>
      </c>
      <c r="AU16" s="853">
        <v>2</v>
      </c>
      <c r="AV16" s="850">
        <v>37</v>
      </c>
      <c r="AW16" s="855">
        <v>34</v>
      </c>
      <c r="AX16" s="854">
        <v>34</v>
      </c>
      <c r="AY16" s="852">
        <v>31</v>
      </c>
      <c r="AZ16" s="852">
        <v>30</v>
      </c>
      <c r="BA16" s="852">
        <v>31</v>
      </c>
      <c r="BB16" s="852">
        <v>27</v>
      </c>
      <c r="BC16" s="852">
        <v>24</v>
      </c>
      <c r="BD16" s="853">
        <v>24</v>
      </c>
      <c r="BE16" s="850">
        <v>5</v>
      </c>
      <c r="BF16" s="855">
        <v>5</v>
      </c>
      <c r="BG16" s="854">
        <v>5</v>
      </c>
      <c r="BH16" s="852">
        <v>6</v>
      </c>
      <c r="BI16" s="852">
        <v>8</v>
      </c>
      <c r="BJ16" s="852">
        <v>10</v>
      </c>
      <c r="BK16" s="852">
        <v>10</v>
      </c>
      <c r="BL16" s="852">
        <v>10</v>
      </c>
      <c r="BM16" s="853">
        <v>10</v>
      </c>
      <c r="BN16" s="850">
        <v>1</v>
      </c>
      <c r="BO16" s="855">
        <v>1</v>
      </c>
      <c r="BP16" s="854">
        <v>1</v>
      </c>
      <c r="BQ16" s="852">
        <v>1</v>
      </c>
      <c r="BR16" s="852">
        <v>1</v>
      </c>
      <c r="BS16" s="852">
        <v>1</v>
      </c>
      <c r="BT16" s="852">
        <v>1</v>
      </c>
      <c r="BU16" s="852">
        <v>2</v>
      </c>
      <c r="BV16" s="853">
        <v>2</v>
      </c>
      <c r="BW16" s="851">
        <v>2</v>
      </c>
      <c r="BX16" s="855">
        <v>2</v>
      </c>
      <c r="BY16" s="854">
        <v>2</v>
      </c>
      <c r="BZ16" s="852">
        <v>3</v>
      </c>
      <c r="CA16" s="852">
        <v>4</v>
      </c>
      <c r="CB16" s="852">
        <v>4</v>
      </c>
      <c r="CC16" s="852">
        <v>4</v>
      </c>
      <c r="CD16" s="852">
        <v>4</v>
      </c>
      <c r="CE16" s="853">
        <v>4</v>
      </c>
      <c r="CF16" s="850">
        <v>6</v>
      </c>
      <c r="CG16" s="855">
        <v>6</v>
      </c>
      <c r="CH16" s="854">
        <v>6</v>
      </c>
      <c r="CI16" s="852">
        <v>6</v>
      </c>
      <c r="CJ16" s="852">
        <v>6</v>
      </c>
      <c r="CK16" s="852">
        <v>6</v>
      </c>
      <c r="CL16" s="852">
        <v>6</v>
      </c>
      <c r="CM16" s="852">
        <v>6</v>
      </c>
      <c r="CN16" s="853">
        <v>6</v>
      </c>
      <c r="CO16" s="856">
        <v>4</v>
      </c>
      <c r="CP16" s="855">
        <v>4</v>
      </c>
      <c r="CQ16" s="854">
        <v>3</v>
      </c>
      <c r="CR16" s="852">
        <v>3</v>
      </c>
      <c r="CS16" s="852">
        <v>4</v>
      </c>
      <c r="CT16" s="852">
        <v>5</v>
      </c>
      <c r="CU16" s="852">
        <v>4</v>
      </c>
      <c r="CV16" s="852">
        <v>4</v>
      </c>
      <c r="CW16" s="853">
        <v>4</v>
      </c>
      <c r="CX16" s="850">
        <v>26</v>
      </c>
      <c r="CY16" s="855">
        <v>21</v>
      </c>
      <c r="CZ16" s="854">
        <v>21</v>
      </c>
      <c r="DA16" s="852">
        <v>20</v>
      </c>
      <c r="DB16" s="852">
        <v>20</v>
      </c>
      <c r="DC16" s="852">
        <v>20</v>
      </c>
      <c r="DD16" s="852">
        <v>20</v>
      </c>
      <c r="DE16" s="852">
        <v>17</v>
      </c>
      <c r="DF16" s="853">
        <v>16</v>
      </c>
      <c r="DG16" s="850">
        <v>27</v>
      </c>
      <c r="DH16" s="855">
        <v>23</v>
      </c>
      <c r="DI16" s="854">
        <v>23</v>
      </c>
      <c r="DJ16" s="852">
        <v>23</v>
      </c>
      <c r="DK16" s="852">
        <v>23</v>
      </c>
      <c r="DL16" s="852">
        <v>22</v>
      </c>
      <c r="DM16" s="852">
        <v>22</v>
      </c>
      <c r="DN16" s="852">
        <v>22</v>
      </c>
      <c r="DO16" s="853">
        <v>22</v>
      </c>
      <c r="DP16" s="856">
        <v>4</v>
      </c>
      <c r="DQ16" s="855">
        <v>4</v>
      </c>
      <c r="DR16" s="854">
        <v>3</v>
      </c>
      <c r="DS16" s="852">
        <v>2</v>
      </c>
      <c r="DT16" s="852">
        <v>2</v>
      </c>
      <c r="DU16" s="852">
        <v>2</v>
      </c>
      <c r="DV16" s="852">
        <v>2</v>
      </c>
      <c r="DW16" s="852">
        <v>2</v>
      </c>
      <c r="DX16" s="853">
        <v>2</v>
      </c>
      <c r="DY16" s="850">
        <v>6</v>
      </c>
      <c r="DZ16" s="855">
        <v>6</v>
      </c>
      <c r="EA16" s="854">
        <v>6</v>
      </c>
      <c r="EB16" s="852">
        <v>6</v>
      </c>
      <c r="EC16" s="852">
        <v>6</v>
      </c>
      <c r="ED16" s="852">
        <v>6</v>
      </c>
      <c r="EE16" s="852">
        <v>6</v>
      </c>
      <c r="EF16" s="852">
        <v>6</v>
      </c>
      <c r="EG16" s="853">
        <v>8</v>
      </c>
      <c r="EH16" s="850">
        <v>8</v>
      </c>
      <c r="EI16" s="855">
        <v>6</v>
      </c>
      <c r="EJ16" s="854">
        <v>6</v>
      </c>
      <c r="EK16" s="852">
        <v>6</v>
      </c>
      <c r="EL16" s="852">
        <v>6</v>
      </c>
      <c r="EM16" s="852">
        <v>8</v>
      </c>
      <c r="EN16" s="852">
        <v>9</v>
      </c>
      <c r="EO16" s="852">
        <v>8</v>
      </c>
      <c r="EP16" s="853">
        <v>8</v>
      </c>
      <c r="EQ16" s="856">
        <v>5</v>
      </c>
      <c r="ER16" s="855">
        <v>5</v>
      </c>
      <c r="ES16" s="854">
        <v>4</v>
      </c>
      <c r="ET16" s="852">
        <v>4</v>
      </c>
      <c r="EU16" s="852">
        <v>4</v>
      </c>
      <c r="EV16" s="852">
        <v>4</v>
      </c>
      <c r="EW16" s="852">
        <v>4</v>
      </c>
      <c r="EX16" s="852">
        <v>4</v>
      </c>
      <c r="EY16" s="853">
        <v>4</v>
      </c>
      <c r="EZ16" s="851">
        <v>3</v>
      </c>
      <c r="FA16" s="855">
        <v>5</v>
      </c>
      <c r="FB16" s="854">
        <v>5</v>
      </c>
      <c r="FC16" s="852">
        <v>5</v>
      </c>
      <c r="FD16" s="852">
        <v>5</v>
      </c>
      <c r="FE16" s="852">
        <v>5</v>
      </c>
      <c r="FF16" s="852">
        <v>5</v>
      </c>
      <c r="FG16" s="852">
        <v>5</v>
      </c>
      <c r="FH16" s="853">
        <v>5</v>
      </c>
      <c r="FI16" s="850">
        <v>57</v>
      </c>
      <c r="FJ16" s="855">
        <v>56</v>
      </c>
      <c r="FK16" s="854">
        <v>49</v>
      </c>
      <c r="FL16" s="852">
        <v>44</v>
      </c>
      <c r="FM16" s="852">
        <v>44</v>
      </c>
      <c r="FN16" s="852">
        <v>42</v>
      </c>
      <c r="FO16" s="852">
        <v>41</v>
      </c>
      <c r="FP16" s="852">
        <v>41</v>
      </c>
      <c r="FQ16" s="853">
        <v>41</v>
      </c>
      <c r="FR16" s="850">
        <v>6</v>
      </c>
      <c r="FS16" s="855">
        <v>6</v>
      </c>
      <c r="FT16" s="854">
        <v>6</v>
      </c>
      <c r="FU16" s="852">
        <v>6</v>
      </c>
      <c r="FV16" s="852">
        <v>6</v>
      </c>
      <c r="FW16" s="852">
        <v>6</v>
      </c>
      <c r="FX16" s="852">
        <v>6</v>
      </c>
      <c r="FY16" s="852">
        <v>6</v>
      </c>
      <c r="FZ16" s="853">
        <v>6</v>
      </c>
      <c r="GA16" s="850">
        <v>40</v>
      </c>
      <c r="GB16" s="855">
        <v>40</v>
      </c>
      <c r="GC16" s="854">
        <v>41</v>
      </c>
      <c r="GD16" s="852">
        <v>42</v>
      </c>
      <c r="GE16" s="852">
        <v>45</v>
      </c>
      <c r="GF16" s="852">
        <v>49</v>
      </c>
      <c r="GG16" s="852">
        <v>50</v>
      </c>
      <c r="GH16" s="852">
        <v>50</v>
      </c>
      <c r="GI16" s="853">
        <v>50</v>
      </c>
      <c r="GJ16" s="850">
        <v>20</v>
      </c>
      <c r="GK16" s="855">
        <v>33</v>
      </c>
      <c r="GL16" s="854">
        <v>43</v>
      </c>
      <c r="GM16" s="852">
        <v>46</v>
      </c>
      <c r="GN16" s="852">
        <v>46</v>
      </c>
      <c r="GO16" s="852">
        <v>47</v>
      </c>
      <c r="GP16" s="852">
        <v>42</v>
      </c>
      <c r="GQ16" s="852">
        <v>31</v>
      </c>
      <c r="GR16" s="853">
        <v>30</v>
      </c>
      <c r="GS16" s="851">
        <v>4</v>
      </c>
      <c r="GT16" s="855">
        <v>4</v>
      </c>
      <c r="GU16" s="854">
        <v>6</v>
      </c>
      <c r="GV16" s="852">
        <v>7</v>
      </c>
      <c r="GW16" s="852">
        <v>7</v>
      </c>
      <c r="GX16" s="852">
        <v>7</v>
      </c>
      <c r="GY16" s="852">
        <v>7</v>
      </c>
      <c r="GZ16" s="852">
        <v>7</v>
      </c>
      <c r="HA16" s="853">
        <v>7</v>
      </c>
      <c r="HB16" s="850">
        <v>3</v>
      </c>
      <c r="HC16" s="855">
        <v>4</v>
      </c>
      <c r="HD16" s="854">
        <v>4</v>
      </c>
      <c r="HE16" s="852">
        <v>3</v>
      </c>
      <c r="HF16" s="852">
        <v>3</v>
      </c>
      <c r="HG16" s="852">
        <v>3</v>
      </c>
      <c r="HH16" s="852">
        <v>3</v>
      </c>
      <c r="HI16" s="852">
        <v>3</v>
      </c>
      <c r="HJ16" s="853">
        <v>7</v>
      </c>
      <c r="HK16" s="850">
        <v>304</v>
      </c>
      <c r="HL16" s="855">
        <f t="shared" si="0"/>
        <v>301</v>
      </c>
      <c r="HM16" s="857">
        <v>303</v>
      </c>
      <c r="HN16" s="853">
        <v>295</v>
      </c>
      <c r="HO16" s="853">
        <v>301</v>
      </c>
      <c r="HP16" s="853">
        <v>305</v>
      </c>
      <c r="HQ16" s="853">
        <v>297</v>
      </c>
      <c r="HR16" s="853">
        <v>275</v>
      </c>
      <c r="HS16" s="853">
        <v>277</v>
      </c>
      <c r="HT16" s="850">
        <v>641</v>
      </c>
      <c r="HU16" s="855">
        <f t="shared" si="1"/>
        <v>638</v>
      </c>
      <c r="HV16" s="855">
        <v>640</v>
      </c>
      <c r="HW16" s="858">
        <v>632</v>
      </c>
      <c r="HX16" s="849">
        <v>638</v>
      </c>
      <c r="HY16" s="849">
        <v>643</v>
      </c>
      <c r="HZ16" s="849">
        <v>635</v>
      </c>
      <c r="IA16" s="849">
        <v>614</v>
      </c>
      <c r="IB16" s="853">
        <v>618</v>
      </c>
    </row>
    <row r="17" spans="1:236" ht="15" customHeight="1" x14ac:dyDescent="0.2">
      <c r="A17" s="829">
        <v>14</v>
      </c>
      <c r="B17" s="849" t="s">
        <v>142</v>
      </c>
      <c r="C17" s="850">
        <v>483</v>
      </c>
      <c r="D17" s="855">
        <v>487</v>
      </c>
      <c r="E17" s="855">
        <v>486</v>
      </c>
      <c r="F17" s="852">
        <v>488</v>
      </c>
      <c r="G17" s="852">
        <v>489</v>
      </c>
      <c r="H17" s="852">
        <v>494</v>
      </c>
      <c r="I17" s="852">
        <v>508</v>
      </c>
      <c r="J17" s="852">
        <v>511</v>
      </c>
      <c r="K17" s="853">
        <v>512</v>
      </c>
      <c r="L17" s="849">
        <v>58</v>
      </c>
      <c r="M17" s="849">
        <v>53</v>
      </c>
      <c r="N17" s="849">
        <v>53</v>
      </c>
      <c r="O17" s="849">
        <v>43</v>
      </c>
      <c r="P17" s="849">
        <v>43</v>
      </c>
      <c r="Q17" s="849">
        <v>43</v>
      </c>
      <c r="R17" s="849">
        <v>40</v>
      </c>
      <c r="S17" s="849">
        <v>35</v>
      </c>
      <c r="T17" s="853">
        <v>33</v>
      </c>
      <c r="U17" s="855">
        <v>15</v>
      </c>
      <c r="V17" s="855">
        <v>15</v>
      </c>
      <c r="W17" s="854">
        <v>15</v>
      </c>
      <c r="X17" s="852">
        <v>16</v>
      </c>
      <c r="Y17" s="852">
        <v>16</v>
      </c>
      <c r="Z17" s="852">
        <v>16</v>
      </c>
      <c r="AA17" s="852">
        <v>16</v>
      </c>
      <c r="AB17" s="852">
        <v>5</v>
      </c>
      <c r="AC17" s="853">
        <v>2</v>
      </c>
      <c r="AD17" s="850">
        <v>10</v>
      </c>
      <c r="AE17" s="855">
        <v>10</v>
      </c>
      <c r="AF17" s="854">
        <v>11</v>
      </c>
      <c r="AG17" s="852">
        <v>10</v>
      </c>
      <c r="AH17" s="852">
        <v>10</v>
      </c>
      <c r="AI17" s="852">
        <v>10</v>
      </c>
      <c r="AJ17" s="852">
        <v>10</v>
      </c>
      <c r="AK17" s="852">
        <v>10</v>
      </c>
      <c r="AL17" s="853">
        <v>10</v>
      </c>
      <c r="AM17" s="850">
        <v>13</v>
      </c>
      <c r="AN17" s="855">
        <v>13</v>
      </c>
      <c r="AO17" s="857">
        <v>13</v>
      </c>
      <c r="AP17" s="853">
        <v>13</v>
      </c>
      <c r="AQ17" s="853">
        <v>13</v>
      </c>
      <c r="AR17" s="853">
        <v>12</v>
      </c>
      <c r="AS17" s="853">
        <v>12</v>
      </c>
      <c r="AT17" s="853">
        <v>11</v>
      </c>
      <c r="AU17" s="853">
        <v>11</v>
      </c>
      <c r="AV17" s="850">
        <v>61</v>
      </c>
      <c r="AW17" s="855">
        <v>61</v>
      </c>
      <c r="AX17" s="854">
        <v>52</v>
      </c>
      <c r="AY17" s="852">
        <v>48</v>
      </c>
      <c r="AZ17" s="852">
        <v>48</v>
      </c>
      <c r="BA17" s="852">
        <v>48</v>
      </c>
      <c r="BB17" s="852">
        <v>47</v>
      </c>
      <c r="BC17" s="852">
        <v>43</v>
      </c>
      <c r="BD17" s="853">
        <v>43</v>
      </c>
      <c r="BE17" s="850">
        <v>18</v>
      </c>
      <c r="BF17" s="855">
        <v>18</v>
      </c>
      <c r="BG17" s="854">
        <v>18</v>
      </c>
      <c r="BH17" s="852">
        <v>16</v>
      </c>
      <c r="BI17" s="852">
        <v>24</v>
      </c>
      <c r="BJ17" s="852">
        <v>29</v>
      </c>
      <c r="BK17" s="852">
        <v>29</v>
      </c>
      <c r="BL17" s="852">
        <v>29</v>
      </c>
      <c r="BM17" s="853">
        <v>22</v>
      </c>
      <c r="BN17" s="850">
        <v>3</v>
      </c>
      <c r="BO17" s="855">
        <v>2</v>
      </c>
      <c r="BP17" s="854">
        <v>2</v>
      </c>
      <c r="BQ17" s="852">
        <v>2</v>
      </c>
      <c r="BR17" s="852">
        <v>3</v>
      </c>
      <c r="BS17" s="852">
        <v>3</v>
      </c>
      <c r="BT17" s="852">
        <v>4</v>
      </c>
      <c r="BU17" s="852">
        <v>4</v>
      </c>
      <c r="BV17" s="853">
        <v>4</v>
      </c>
      <c r="BW17" s="851">
        <v>15</v>
      </c>
      <c r="BX17" s="855">
        <v>15</v>
      </c>
      <c r="BY17" s="854">
        <v>15</v>
      </c>
      <c r="BZ17" s="852">
        <v>22</v>
      </c>
      <c r="CA17" s="852">
        <v>23</v>
      </c>
      <c r="CB17" s="852">
        <v>23</v>
      </c>
      <c r="CC17" s="852">
        <v>23</v>
      </c>
      <c r="CD17" s="852">
        <v>21</v>
      </c>
      <c r="CE17" s="853">
        <v>20</v>
      </c>
      <c r="CF17" s="850">
        <v>13</v>
      </c>
      <c r="CG17" s="855">
        <v>13</v>
      </c>
      <c r="CH17" s="854">
        <v>13</v>
      </c>
      <c r="CI17" s="852">
        <v>13</v>
      </c>
      <c r="CJ17" s="852">
        <v>14</v>
      </c>
      <c r="CK17" s="852">
        <v>14</v>
      </c>
      <c r="CL17" s="852">
        <v>17</v>
      </c>
      <c r="CM17" s="852">
        <v>16</v>
      </c>
      <c r="CN17" s="853">
        <v>16</v>
      </c>
      <c r="CO17" s="850">
        <v>14</v>
      </c>
      <c r="CP17" s="855">
        <v>14</v>
      </c>
      <c r="CQ17" s="854">
        <v>14</v>
      </c>
      <c r="CR17" s="852">
        <v>15</v>
      </c>
      <c r="CS17" s="852">
        <v>18</v>
      </c>
      <c r="CT17" s="852">
        <v>19</v>
      </c>
      <c r="CU17" s="852">
        <v>19</v>
      </c>
      <c r="CV17" s="852">
        <v>18</v>
      </c>
      <c r="CW17" s="853">
        <v>16</v>
      </c>
      <c r="CX17" s="850">
        <v>45</v>
      </c>
      <c r="CY17" s="855">
        <v>45</v>
      </c>
      <c r="CZ17" s="854">
        <v>44</v>
      </c>
      <c r="DA17" s="852">
        <v>48</v>
      </c>
      <c r="DB17" s="852">
        <v>48</v>
      </c>
      <c r="DC17" s="852">
        <v>47</v>
      </c>
      <c r="DD17" s="852">
        <v>49</v>
      </c>
      <c r="DE17" s="852">
        <v>49</v>
      </c>
      <c r="DF17" s="853">
        <v>46</v>
      </c>
      <c r="DG17" s="850">
        <v>55</v>
      </c>
      <c r="DH17" s="855">
        <v>53</v>
      </c>
      <c r="DI17" s="854">
        <v>49</v>
      </c>
      <c r="DJ17" s="852">
        <v>49</v>
      </c>
      <c r="DK17" s="852">
        <v>48</v>
      </c>
      <c r="DL17" s="852">
        <v>47</v>
      </c>
      <c r="DM17" s="852">
        <v>47</v>
      </c>
      <c r="DN17" s="852">
        <v>47</v>
      </c>
      <c r="DO17" s="853">
        <v>45</v>
      </c>
      <c r="DP17" s="850">
        <v>6</v>
      </c>
      <c r="DQ17" s="855">
        <v>6</v>
      </c>
      <c r="DR17" s="854">
        <v>5</v>
      </c>
      <c r="DS17" s="852">
        <v>3</v>
      </c>
      <c r="DT17" s="852">
        <v>3</v>
      </c>
      <c r="DU17" s="852">
        <v>3</v>
      </c>
      <c r="DV17" s="852">
        <v>3</v>
      </c>
      <c r="DW17" s="852">
        <v>3</v>
      </c>
      <c r="DX17" s="853">
        <v>3</v>
      </c>
      <c r="DY17" s="850">
        <v>33</v>
      </c>
      <c r="DZ17" s="855">
        <v>30</v>
      </c>
      <c r="EA17" s="854">
        <v>30</v>
      </c>
      <c r="EB17" s="852">
        <v>27</v>
      </c>
      <c r="EC17" s="852">
        <v>29</v>
      </c>
      <c r="ED17" s="852">
        <v>31</v>
      </c>
      <c r="EE17" s="852">
        <v>31</v>
      </c>
      <c r="EF17" s="852">
        <v>30</v>
      </c>
      <c r="EG17" s="853">
        <v>32</v>
      </c>
      <c r="EH17" s="850">
        <v>37</v>
      </c>
      <c r="EI17" s="855">
        <v>36</v>
      </c>
      <c r="EJ17" s="854">
        <v>34</v>
      </c>
      <c r="EK17" s="852">
        <v>34</v>
      </c>
      <c r="EL17" s="852">
        <v>34</v>
      </c>
      <c r="EM17" s="852">
        <v>41</v>
      </c>
      <c r="EN17" s="852">
        <v>42</v>
      </c>
      <c r="EO17" s="852">
        <v>43</v>
      </c>
      <c r="EP17" s="853">
        <v>42</v>
      </c>
      <c r="EQ17" s="850">
        <v>14</v>
      </c>
      <c r="ER17" s="855">
        <v>16</v>
      </c>
      <c r="ES17" s="854">
        <v>17</v>
      </c>
      <c r="ET17" s="852">
        <v>7</v>
      </c>
      <c r="EU17" s="852">
        <v>7</v>
      </c>
      <c r="EV17" s="852">
        <v>7</v>
      </c>
      <c r="EW17" s="852">
        <v>10</v>
      </c>
      <c r="EX17" s="852">
        <v>10</v>
      </c>
      <c r="EY17" s="853">
        <v>13</v>
      </c>
      <c r="EZ17" s="851">
        <v>5</v>
      </c>
      <c r="FA17" s="855">
        <v>6</v>
      </c>
      <c r="FB17" s="854">
        <v>6</v>
      </c>
      <c r="FC17" s="852">
        <v>9</v>
      </c>
      <c r="FD17" s="852">
        <v>9</v>
      </c>
      <c r="FE17" s="852">
        <v>10</v>
      </c>
      <c r="FF17" s="852">
        <v>12</v>
      </c>
      <c r="FG17" s="852">
        <v>12</v>
      </c>
      <c r="FH17" s="853">
        <v>12</v>
      </c>
      <c r="FI17" s="850">
        <v>73</v>
      </c>
      <c r="FJ17" s="855">
        <v>73</v>
      </c>
      <c r="FK17" s="854">
        <v>63</v>
      </c>
      <c r="FL17" s="852">
        <v>56</v>
      </c>
      <c r="FM17" s="852">
        <v>56</v>
      </c>
      <c r="FN17" s="852">
        <v>55</v>
      </c>
      <c r="FO17" s="852">
        <v>54</v>
      </c>
      <c r="FP17" s="852">
        <v>52</v>
      </c>
      <c r="FQ17" s="853">
        <v>52</v>
      </c>
      <c r="FR17" s="850">
        <v>3</v>
      </c>
      <c r="FS17" s="855">
        <v>3</v>
      </c>
      <c r="FT17" s="854">
        <v>3</v>
      </c>
      <c r="FU17" s="852">
        <v>3</v>
      </c>
      <c r="FV17" s="852">
        <v>3</v>
      </c>
      <c r="FW17" s="852">
        <v>3</v>
      </c>
      <c r="FX17" s="852">
        <v>3</v>
      </c>
      <c r="FY17" s="852">
        <v>3</v>
      </c>
      <c r="FZ17" s="853">
        <v>3</v>
      </c>
      <c r="GA17" s="850">
        <v>77</v>
      </c>
      <c r="GB17" s="855">
        <v>77</v>
      </c>
      <c r="GC17" s="854">
        <v>77</v>
      </c>
      <c r="GD17" s="852">
        <v>76</v>
      </c>
      <c r="GE17" s="852">
        <v>76</v>
      </c>
      <c r="GF17" s="852">
        <v>79</v>
      </c>
      <c r="GG17" s="852">
        <v>80</v>
      </c>
      <c r="GH17" s="852">
        <v>78</v>
      </c>
      <c r="GI17" s="853">
        <v>78</v>
      </c>
      <c r="GJ17" s="850">
        <v>10</v>
      </c>
      <c r="GK17" s="855">
        <v>20</v>
      </c>
      <c r="GL17" s="854">
        <v>28</v>
      </c>
      <c r="GM17" s="852">
        <v>28</v>
      </c>
      <c r="GN17" s="852">
        <v>27</v>
      </c>
      <c r="GO17" s="852">
        <v>26</v>
      </c>
      <c r="GP17" s="852">
        <v>24</v>
      </c>
      <c r="GQ17" s="852">
        <v>15</v>
      </c>
      <c r="GR17" s="853">
        <v>11</v>
      </c>
      <c r="GS17" s="850">
        <v>12</v>
      </c>
      <c r="GT17" s="855">
        <v>12</v>
      </c>
      <c r="GU17" s="854">
        <v>18</v>
      </c>
      <c r="GV17" s="852">
        <v>23</v>
      </c>
      <c r="GW17" s="852">
        <v>27</v>
      </c>
      <c r="GX17" s="852">
        <v>28</v>
      </c>
      <c r="GY17" s="852">
        <v>30</v>
      </c>
      <c r="GZ17" s="852">
        <v>32</v>
      </c>
      <c r="HA17" s="853">
        <v>42</v>
      </c>
      <c r="HB17" s="850">
        <v>17</v>
      </c>
      <c r="HC17" s="855">
        <v>18</v>
      </c>
      <c r="HD17" s="854">
        <v>20</v>
      </c>
      <c r="HE17" s="852">
        <v>20</v>
      </c>
      <c r="HF17" s="852">
        <v>21</v>
      </c>
      <c r="HG17" s="852">
        <v>25</v>
      </c>
      <c r="HH17" s="852">
        <v>25</v>
      </c>
      <c r="HI17" s="852">
        <v>25</v>
      </c>
      <c r="HJ17" s="853">
        <v>39</v>
      </c>
      <c r="HK17" s="850">
        <v>607</v>
      </c>
      <c r="HL17" s="855">
        <f t="shared" si="0"/>
        <v>609</v>
      </c>
      <c r="HM17" s="860">
        <v>600</v>
      </c>
      <c r="HN17" s="861">
        <v>581</v>
      </c>
      <c r="HO17" s="861">
        <v>600</v>
      </c>
      <c r="HP17" s="861">
        <v>619</v>
      </c>
      <c r="HQ17" s="861">
        <v>627</v>
      </c>
      <c r="HR17" s="861">
        <v>591</v>
      </c>
      <c r="HS17" s="853">
        <v>595</v>
      </c>
      <c r="HT17" s="850">
        <v>1090</v>
      </c>
      <c r="HU17" s="855">
        <f t="shared" si="1"/>
        <v>1096</v>
      </c>
      <c r="HV17" s="855">
        <v>1086</v>
      </c>
      <c r="HW17" s="858">
        <v>1069</v>
      </c>
      <c r="HX17" s="849">
        <v>1089</v>
      </c>
      <c r="HY17" s="849">
        <v>1113</v>
      </c>
      <c r="HZ17" s="849">
        <v>1135</v>
      </c>
      <c r="IA17" s="849">
        <v>1102</v>
      </c>
      <c r="IB17" s="853">
        <v>1107</v>
      </c>
    </row>
    <row r="18" spans="1:236" ht="15" customHeight="1" x14ac:dyDescent="0.2">
      <c r="A18" s="829">
        <v>15</v>
      </c>
      <c r="B18" s="849" t="s">
        <v>143</v>
      </c>
      <c r="C18" s="850">
        <v>14</v>
      </c>
      <c r="D18" s="851">
        <v>15</v>
      </c>
      <c r="E18" s="851">
        <v>15</v>
      </c>
      <c r="F18" s="852">
        <v>15</v>
      </c>
      <c r="G18" s="852">
        <v>15</v>
      </c>
      <c r="H18" s="852">
        <v>16</v>
      </c>
      <c r="I18" s="852">
        <v>15</v>
      </c>
      <c r="J18" s="852">
        <v>15</v>
      </c>
      <c r="K18" s="853">
        <v>15</v>
      </c>
      <c r="L18" s="849">
        <v>1</v>
      </c>
      <c r="M18" s="849">
        <v>1</v>
      </c>
      <c r="N18" s="849">
        <v>1</v>
      </c>
      <c r="O18" s="849">
        <v>1</v>
      </c>
      <c r="P18" s="849">
        <v>1</v>
      </c>
      <c r="Q18" s="849">
        <v>1</v>
      </c>
      <c r="R18" s="849">
        <v>1</v>
      </c>
      <c r="S18" s="849">
        <v>1</v>
      </c>
      <c r="T18" s="853">
        <v>1</v>
      </c>
      <c r="U18" s="851">
        <v>0</v>
      </c>
      <c r="V18" s="851">
        <v>0</v>
      </c>
      <c r="W18" s="854">
        <v>0</v>
      </c>
      <c r="X18" s="852">
        <v>0</v>
      </c>
      <c r="Y18" s="852">
        <v>0</v>
      </c>
      <c r="Z18" s="852">
        <v>0</v>
      </c>
      <c r="AA18" s="852">
        <v>0</v>
      </c>
      <c r="AB18" s="852">
        <v>0</v>
      </c>
      <c r="AC18" s="853">
        <v>0</v>
      </c>
      <c r="AD18" s="855">
        <v>0</v>
      </c>
      <c r="AE18" s="851">
        <v>0</v>
      </c>
      <c r="AF18" s="854">
        <v>0</v>
      </c>
      <c r="AG18" s="852">
        <v>0</v>
      </c>
      <c r="AH18" s="852">
        <v>0</v>
      </c>
      <c r="AI18" s="852">
        <v>0</v>
      </c>
      <c r="AJ18" s="852">
        <v>0</v>
      </c>
      <c r="AK18" s="852">
        <v>0</v>
      </c>
      <c r="AL18" s="853">
        <v>0</v>
      </c>
      <c r="AM18" s="851">
        <v>0</v>
      </c>
      <c r="AN18" s="851">
        <v>0</v>
      </c>
      <c r="AO18" s="857">
        <v>0</v>
      </c>
      <c r="AP18" s="853">
        <v>0</v>
      </c>
      <c r="AQ18" s="853">
        <v>0</v>
      </c>
      <c r="AR18" s="853">
        <v>0</v>
      </c>
      <c r="AS18" s="853">
        <v>0</v>
      </c>
      <c r="AT18" s="853">
        <v>0</v>
      </c>
      <c r="AU18" s="853">
        <v>0</v>
      </c>
      <c r="AV18" s="851">
        <v>1</v>
      </c>
      <c r="AW18" s="851">
        <v>1</v>
      </c>
      <c r="AX18" s="854">
        <v>1</v>
      </c>
      <c r="AY18" s="852">
        <v>1</v>
      </c>
      <c r="AZ18" s="852">
        <v>1</v>
      </c>
      <c r="BA18" s="852">
        <v>1</v>
      </c>
      <c r="BB18" s="852">
        <v>1</v>
      </c>
      <c r="BC18" s="852">
        <v>1</v>
      </c>
      <c r="BD18" s="853">
        <v>1</v>
      </c>
      <c r="BE18" s="851">
        <v>0</v>
      </c>
      <c r="BF18" s="851">
        <v>0</v>
      </c>
      <c r="BG18" s="854">
        <v>0</v>
      </c>
      <c r="BH18" s="852">
        <v>0</v>
      </c>
      <c r="BI18" s="852">
        <v>0</v>
      </c>
      <c r="BJ18" s="852">
        <v>0</v>
      </c>
      <c r="BK18" s="852">
        <v>0</v>
      </c>
      <c r="BL18" s="852">
        <v>0</v>
      </c>
      <c r="BM18" s="853">
        <v>0</v>
      </c>
      <c r="BN18" s="851">
        <v>0</v>
      </c>
      <c r="BO18" s="851">
        <v>0</v>
      </c>
      <c r="BP18" s="854">
        <v>0</v>
      </c>
      <c r="BQ18" s="852">
        <v>0</v>
      </c>
      <c r="BR18" s="852">
        <v>0</v>
      </c>
      <c r="BS18" s="852">
        <v>0</v>
      </c>
      <c r="BT18" s="852">
        <v>0</v>
      </c>
      <c r="BU18" s="852">
        <v>0</v>
      </c>
      <c r="BV18" s="853">
        <v>0</v>
      </c>
      <c r="BW18" s="851">
        <v>0</v>
      </c>
      <c r="BX18" s="851">
        <v>0</v>
      </c>
      <c r="BY18" s="854">
        <v>0</v>
      </c>
      <c r="BZ18" s="852">
        <v>0</v>
      </c>
      <c r="CA18" s="852">
        <v>0</v>
      </c>
      <c r="CB18" s="852">
        <v>0</v>
      </c>
      <c r="CC18" s="852">
        <v>0</v>
      </c>
      <c r="CD18" s="852">
        <v>0</v>
      </c>
      <c r="CE18" s="853">
        <v>0</v>
      </c>
      <c r="CF18" s="850">
        <v>0</v>
      </c>
      <c r="CG18" s="851">
        <v>0</v>
      </c>
      <c r="CH18" s="854">
        <v>0</v>
      </c>
      <c r="CI18" s="852">
        <v>0</v>
      </c>
      <c r="CJ18" s="852">
        <v>0</v>
      </c>
      <c r="CK18" s="852">
        <v>0</v>
      </c>
      <c r="CL18" s="852">
        <v>0</v>
      </c>
      <c r="CM18" s="852">
        <v>0</v>
      </c>
      <c r="CN18" s="853">
        <v>0</v>
      </c>
      <c r="CO18" s="851">
        <v>0</v>
      </c>
      <c r="CP18" s="851">
        <v>0</v>
      </c>
      <c r="CQ18" s="854">
        <v>0</v>
      </c>
      <c r="CR18" s="852">
        <v>0</v>
      </c>
      <c r="CS18" s="852">
        <v>0</v>
      </c>
      <c r="CT18" s="852">
        <v>0</v>
      </c>
      <c r="CU18" s="852">
        <v>0</v>
      </c>
      <c r="CV18" s="852">
        <v>0</v>
      </c>
      <c r="CW18" s="853">
        <v>0</v>
      </c>
      <c r="CX18" s="851">
        <v>1</v>
      </c>
      <c r="CY18" s="851">
        <v>1</v>
      </c>
      <c r="CZ18" s="854">
        <v>1</v>
      </c>
      <c r="DA18" s="852">
        <v>1</v>
      </c>
      <c r="DB18" s="852">
        <v>1</v>
      </c>
      <c r="DC18" s="852">
        <v>1</v>
      </c>
      <c r="DD18" s="852">
        <v>1</v>
      </c>
      <c r="DE18" s="852">
        <v>1</v>
      </c>
      <c r="DF18" s="853">
        <v>1</v>
      </c>
      <c r="DG18" s="851">
        <v>2</v>
      </c>
      <c r="DH18" s="851">
        <v>3</v>
      </c>
      <c r="DI18" s="854">
        <v>3</v>
      </c>
      <c r="DJ18" s="852">
        <v>3</v>
      </c>
      <c r="DK18" s="852">
        <v>3</v>
      </c>
      <c r="DL18" s="852">
        <v>3</v>
      </c>
      <c r="DM18" s="852">
        <v>3</v>
      </c>
      <c r="DN18" s="852">
        <v>3</v>
      </c>
      <c r="DO18" s="853">
        <v>3</v>
      </c>
      <c r="DP18" s="851">
        <v>0</v>
      </c>
      <c r="DQ18" s="851">
        <v>0</v>
      </c>
      <c r="DR18" s="854">
        <v>0</v>
      </c>
      <c r="DS18" s="852">
        <v>0</v>
      </c>
      <c r="DT18" s="852">
        <v>0</v>
      </c>
      <c r="DU18" s="852">
        <v>0</v>
      </c>
      <c r="DV18" s="852">
        <v>0</v>
      </c>
      <c r="DW18" s="852">
        <v>0</v>
      </c>
      <c r="DX18" s="853">
        <v>0</v>
      </c>
      <c r="DY18" s="851">
        <v>0</v>
      </c>
      <c r="DZ18" s="851">
        <v>0</v>
      </c>
      <c r="EA18" s="854">
        <v>0</v>
      </c>
      <c r="EB18" s="852">
        <v>0</v>
      </c>
      <c r="EC18" s="852">
        <v>0</v>
      </c>
      <c r="ED18" s="852">
        <v>0</v>
      </c>
      <c r="EE18" s="852">
        <v>0</v>
      </c>
      <c r="EF18" s="852">
        <v>0</v>
      </c>
      <c r="EG18" s="853">
        <v>0</v>
      </c>
      <c r="EH18" s="851">
        <v>0</v>
      </c>
      <c r="EI18" s="851">
        <v>0</v>
      </c>
      <c r="EJ18" s="854">
        <v>0</v>
      </c>
      <c r="EK18" s="852">
        <v>0</v>
      </c>
      <c r="EL18" s="852">
        <v>0</v>
      </c>
      <c r="EM18" s="852">
        <v>0</v>
      </c>
      <c r="EN18" s="852">
        <v>0</v>
      </c>
      <c r="EO18" s="852">
        <v>0</v>
      </c>
      <c r="EP18" s="853">
        <v>0</v>
      </c>
      <c r="EQ18" s="851">
        <v>0</v>
      </c>
      <c r="ER18" s="851">
        <v>0</v>
      </c>
      <c r="ES18" s="854">
        <v>0</v>
      </c>
      <c r="ET18" s="852">
        <v>0</v>
      </c>
      <c r="EU18" s="852">
        <v>0</v>
      </c>
      <c r="EV18" s="852">
        <v>0</v>
      </c>
      <c r="EW18" s="852">
        <v>0</v>
      </c>
      <c r="EX18" s="852">
        <v>0</v>
      </c>
      <c r="EY18" s="853">
        <v>0</v>
      </c>
      <c r="EZ18" s="851">
        <v>0</v>
      </c>
      <c r="FA18" s="851">
        <v>0</v>
      </c>
      <c r="FB18" s="854">
        <v>0</v>
      </c>
      <c r="FC18" s="852">
        <v>1</v>
      </c>
      <c r="FD18" s="852">
        <v>1</v>
      </c>
      <c r="FE18" s="852">
        <v>1</v>
      </c>
      <c r="FF18" s="852">
        <v>1</v>
      </c>
      <c r="FG18" s="852">
        <v>1</v>
      </c>
      <c r="FH18" s="853">
        <v>1</v>
      </c>
      <c r="FI18" s="851">
        <v>0</v>
      </c>
      <c r="FJ18" s="851">
        <v>0</v>
      </c>
      <c r="FK18" s="854">
        <v>0</v>
      </c>
      <c r="FL18" s="852">
        <v>1</v>
      </c>
      <c r="FM18" s="852">
        <v>1</v>
      </c>
      <c r="FN18" s="852">
        <v>1</v>
      </c>
      <c r="FO18" s="852">
        <v>1</v>
      </c>
      <c r="FP18" s="852">
        <v>1</v>
      </c>
      <c r="FQ18" s="853">
        <v>1</v>
      </c>
      <c r="FR18" s="851">
        <v>0</v>
      </c>
      <c r="FS18" s="851">
        <v>0</v>
      </c>
      <c r="FT18" s="854">
        <v>0</v>
      </c>
      <c r="FU18" s="852">
        <v>0</v>
      </c>
      <c r="FV18" s="852">
        <v>0</v>
      </c>
      <c r="FW18" s="852">
        <v>0</v>
      </c>
      <c r="FX18" s="852">
        <v>0</v>
      </c>
      <c r="FY18" s="852">
        <v>0</v>
      </c>
      <c r="FZ18" s="853">
        <v>0</v>
      </c>
      <c r="GA18" s="851">
        <v>1</v>
      </c>
      <c r="GB18" s="851">
        <v>1</v>
      </c>
      <c r="GC18" s="854">
        <v>1</v>
      </c>
      <c r="GD18" s="852">
        <v>1</v>
      </c>
      <c r="GE18" s="852">
        <v>1</v>
      </c>
      <c r="GF18" s="852">
        <v>1</v>
      </c>
      <c r="GG18" s="852">
        <v>1</v>
      </c>
      <c r="GH18" s="852">
        <v>1</v>
      </c>
      <c r="GI18" s="853">
        <v>1</v>
      </c>
      <c r="GJ18" s="851">
        <v>0</v>
      </c>
      <c r="GK18" s="851">
        <v>0</v>
      </c>
      <c r="GL18" s="854">
        <v>0</v>
      </c>
      <c r="GM18" s="852">
        <v>0</v>
      </c>
      <c r="GN18" s="852">
        <v>0</v>
      </c>
      <c r="GO18" s="852">
        <v>0</v>
      </c>
      <c r="GP18" s="852">
        <v>0</v>
      </c>
      <c r="GQ18" s="852">
        <v>0</v>
      </c>
      <c r="GR18" s="853">
        <v>0</v>
      </c>
      <c r="GS18" s="851">
        <v>0</v>
      </c>
      <c r="GT18" s="851">
        <v>0</v>
      </c>
      <c r="GU18" s="854">
        <v>0</v>
      </c>
      <c r="GV18" s="852">
        <v>0</v>
      </c>
      <c r="GW18" s="852">
        <v>0</v>
      </c>
      <c r="GX18" s="852">
        <v>0</v>
      </c>
      <c r="GY18" s="852">
        <v>0</v>
      </c>
      <c r="GZ18" s="852">
        <v>0</v>
      </c>
      <c r="HA18" s="853">
        <v>0</v>
      </c>
      <c r="HB18" s="851">
        <v>0</v>
      </c>
      <c r="HC18" s="851">
        <v>0</v>
      </c>
      <c r="HD18" s="854">
        <v>1</v>
      </c>
      <c r="HE18" s="852">
        <v>1</v>
      </c>
      <c r="HF18" s="852">
        <v>1</v>
      </c>
      <c r="HG18" s="852">
        <v>1</v>
      </c>
      <c r="HH18" s="852">
        <v>1</v>
      </c>
      <c r="HI18" s="852">
        <v>1</v>
      </c>
      <c r="HJ18" s="853">
        <v>1</v>
      </c>
      <c r="HK18" s="850">
        <v>6</v>
      </c>
      <c r="HL18" s="855">
        <f t="shared" si="0"/>
        <v>7</v>
      </c>
      <c r="HM18" s="857">
        <v>8</v>
      </c>
      <c r="HN18" s="853">
        <v>10</v>
      </c>
      <c r="HO18" s="853">
        <v>10</v>
      </c>
      <c r="HP18" s="853">
        <v>10</v>
      </c>
      <c r="HQ18" s="853">
        <v>10</v>
      </c>
      <c r="HR18" s="853">
        <v>10</v>
      </c>
      <c r="HS18" s="853">
        <v>10</v>
      </c>
      <c r="HT18" s="850">
        <v>20</v>
      </c>
      <c r="HU18" s="855">
        <f t="shared" si="1"/>
        <v>22</v>
      </c>
      <c r="HV18" s="855">
        <v>23</v>
      </c>
      <c r="HW18" s="858">
        <v>25</v>
      </c>
      <c r="HX18" s="849">
        <v>25</v>
      </c>
      <c r="HY18" s="849">
        <v>26</v>
      </c>
      <c r="HZ18" s="849">
        <v>25</v>
      </c>
      <c r="IA18" s="849">
        <v>25</v>
      </c>
      <c r="IB18" s="853">
        <v>25</v>
      </c>
    </row>
    <row r="19" spans="1:236" ht="15" customHeight="1" x14ac:dyDescent="0.2">
      <c r="A19" s="829">
        <v>16</v>
      </c>
      <c r="B19" s="849" t="s">
        <v>144</v>
      </c>
      <c r="C19" s="850">
        <v>9</v>
      </c>
      <c r="D19" s="851">
        <v>9</v>
      </c>
      <c r="E19" s="851">
        <v>9</v>
      </c>
      <c r="F19" s="852">
        <v>9</v>
      </c>
      <c r="G19" s="852">
        <v>9</v>
      </c>
      <c r="H19" s="852">
        <v>9</v>
      </c>
      <c r="I19" s="852">
        <v>9</v>
      </c>
      <c r="J19" s="852">
        <v>9</v>
      </c>
      <c r="K19" s="853">
        <v>9</v>
      </c>
      <c r="L19" s="849">
        <v>3</v>
      </c>
      <c r="M19" s="849">
        <v>3</v>
      </c>
      <c r="N19" s="849">
        <v>3</v>
      </c>
      <c r="O19" s="849">
        <v>3</v>
      </c>
      <c r="P19" s="849">
        <v>3</v>
      </c>
      <c r="Q19" s="849">
        <v>3</v>
      </c>
      <c r="R19" s="849">
        <v>2</v>
      </c>
      <c r="S19" s="849">
        <v>2</v>
      </c>
      <c r="T19" s="853">
        <v>2</v>
      </c>
      <c r="U19" s="851">
        <v>0</v>
      </c>
      <c r="V19" s="851">
        <v>0</v>
      </c>
      <c r="W19" s="854">
        <v>0</v>
      </c>
      <c r="X19" s="852">
        <v>0</v>
      </c>
      <c r="Y19" s="852">
        <v>0</v>
      </c>
      <c r="Z19" s="852">
        <v>0</v>
      </c>
      <c r="AA19" s="852">
        <v>0</v>
      </c>
      <c r="AB19" s="852">
        <v>0</v>
      </c>
      <c r="AC19" s="853">
        <v>0</v>
      </c>
      <c r="AD19" s="850">
        <v>0</v>
      </c>
      <c r="AE19" s="851">
        <v>0</v>
      </c>
      <c r="AF19" s="854">
        <v>0</v>
      </c>
      <c r="AG19" s="852">
        <v>0</v>
      </c>
      <c r="AH19" s="852">
        <v>0</v>
      </c>
      <c r="AI19" s="852">
        <v>0</v>
      </c>
      <c r="AJ19" s="852">
        <v>0</v>
      </c>
      <c r="AK19" s="852">
        <v>0</v>
      </c>
      <c r="AL19" s="853">
        <v>0</v>
      </c>
      <c r="AM19" s="850">
        <v>1</v>
      </c>
      <c r="AN19" s="851">
        <v>1</v>
      </c>
      <c r="AO19" s="857">
        <v>1</v>
      </c>
      <c r="AP19" s="853">
        <v>0</v>
      </c>
      <c r="AQ19" s="853">
        <v>0</v>
      </c>
      <c r="AR19" s="853">
        <v>0</v>
      </c>
      <c r="AS19" s="853">
        <v>0</v>
      </c>
      <c r="AT19" s="853">
        <v>0</v>
      </c>
      <c r="AU19" s="853">
        <v>0</v>
      </c>
      <c r="AV19" s="850">
        <v>1</v>
      </c>
      <c r="AW19" s="851">
        <v>1</v>
      </c>
      <c r="AX19" s="854">
        <v>1</v>
      </c>
      <c r="AY19" s="852">
        <v>1</v>
      </c>
      <c r="AZ19" s="852">
        <v>1</v>
      </c>
      <c r="BA19" s="852">
        <v>1</v>
      </c>
      <c r="BB19" s="852">
        <v>1</v>
      </c>
      <c r="BC19" s="852">
        <v>1</v>
      </c>
      <c r="BD19" s="853">
        <v>1</v>
      </c>
      <c r="BE19" s="856">
        <v>0</v>
      </c>
      <c r="BF19" s="851">
        <v>0</v>
      </c>
      <c r="BG19" s="854">
        <v>0</v>
      </c>
      <c r="BH19" s="852">
        <v>0</v>
      </c>
      <c r="BI19" s="852">
        <v>1</v>
      </c>
      <c r="BJ19" s="852">
        <v>1</v>
      </c>
      <c r="BK19" s="852">
        <v>1</v>
      </c>
      <c r="BL19" s="852">
        <v>1</v>
      </c>
      <c r="BM19" s="853">
        <v>1</v>
      </c>
      <c r="BN19" s="851">
        <v>0</v>
      </c>
      <c r="BO19" s="851">
        <v>0</v>
      </c>
      <c r="BP19" s="854">
        <v>0</v>
      </c>
      <c r="BQ19" s="852">
        <v>0</v>
      </c>
      <c r="BR19" s="852">
        <v>0</v>
      </c>
      <c r="BS19" s="852">
        <v>0</v>
      </c>
      <c r="BT19" s="852">
        <v>0</v>
      </c>
      <c r="BU19" s="852">
        <v>0</v>
      </c>
      <c r="BV19" s="853">
        <v>0</v>
      </c>
      <c r="BW19" s="851">
        <v>0</v>
      </c>
      <c r="BX19" s="851">
        <v>0</v>
      </c>
      <c r="BY19" s="854">
        <v>0</v>
      </c>
      <c r="BZ19" s="852">
        <v>0</v>
      </c>
      <c r="CA19" s="852">
        <v>0</v>
      </c>
      <c r="CB19" s="852">
        <v>0</v>
      </c>
      <c r="CC19" s="852">
        <v>0</v>
      </c>
      <c r="CD19" s="852">
        <v>0</v>
      </c>
      <c r="CE19" s="853">
        <v>0</v>
      </c>
      <c r="CF19" s="851">
        <v>0</v>
      </c>
      <c r="CG19" s="851">
        <v>0</v>
      </c>
      <c r="CH19" s="854">
        <v>0</v>
      </c>
      <c r="CI19" s="852">
        <v>0</v>
      </c>
      <c r="CJ19" s="852">
        <v>0</v>
      </c>
      <c r="CK19" s="852">
        <v>0</v>
      </c>
      <c r="CL19" s="852">
        <v>0</v>
      </c>
      <c r="CM19" s="852">
        <v>0</v>
      </c>
      <c r="CN19" s="853">
        <v>0</v>
      </c>
      <c r="CO19" s="851">
        <v>0</v>
      </c>
      <c r="CP19" s="851">
        <v>0</v>
      </c>
      <c r="CQ19" s="854">
        <v>0</v>
      </c>
      <c r="CR19" s="852">
        <v>0</v>
      </c>
      <c r="CS19" s="852">
        <v>0</v>
      </c>
      <c r="CT19" s="852">
        <v>0</v>
      </c>
      <c r="CU19" s="852">
        <v>0</v>
      </c>
      <c r="CV19" s="852">
        <v>0</v>
      </c>
      <c r="CW19" s="853">
        <v>0</v>
      </c>
      <c r="CX19" s="850">
        <v>3</v>
      </c>
      <c r="CY19" s="851">
        <v>3</v>
      </c>
      <c r="CZ19" s="854">
        <v>2</v>
      </c>
      <c r="DA19" s="852">
        <v>2</v>
      </c>
      <c r="DB19" s="852">
        <v>2</v>
      </c>
      <c r="DC19" s="852">
        <v>2</v>
      </c>
      <c r="DD19" s="852">
        <v>2</v>
      </c>
      <c r="DE19" s="852">
        <v>1</v>
      </c>
      <c r="DF19" s="853">
        <v>1</v>
      </c>
      <c r="DG19" s="850">
        <v>2</v>
      </c>
      <c r="DH19" s="851">
        <v>3</v>
      </c>
      <c r="DI19" s="854">
        <v>3</v>
      </c>
      <c r="DJ19" s="852">
        <v>3</v>
      </c>
      <c r="DK19" s="852">
        <v>3</v>
      </c>
      <c r="DL19" s="852">
        <v>3</v>
      </c>
      <c r="DM19" s="852">
        <v>3</v>
      </c>
      <c r="DN19" s="852">
        <v>3</v>
      </c>
      <c r="DO19" s="853">
        <v>1</v>
      </c>
      <c r="DP19" s="851">
        <v>0</v>
      </c>
      <c r="DQ19" s="851">
        <v>0</v>
      </c>
      <c r="DR19" s="854">
        <v>0</v>
      </c>
      <c r="DS19" s="852">
        <v>0</v>
      </c>
      <c r="DT19" s="852">
        <v>0</v>
      </c>
      <c r="DU19" s="852">
        <v>0</v>
      </c>
      <c r="DV19" s="852">
        <v>0</v>
      </c>
      <c r="DW19" s="852">
        <v>0</v>
      </c>
      <c r="DX19" s="853">
        <v>0</v>
      </c>
      <c r="DY19" s="851">
        <v>0</v>
      </c>
      <c r="DZ19" s="851">
        <v>0</v>
      </c>
      <c r="EA19" s="854">
        <v>0</v>
      </c>
      <c r="EB19" s="852">
        <v>1</v>
      </c>
      <c r="EC19" s="852">
        <v>1</v>
      </c>
      <c r="ED19" s="852">
        <v>1</v>
      </c>
      <c r="EE19" s="852">
        <v>1</v>
      </c>
      <c r="EF19" s="852">
        <v>1</v>
      </c>
      <c r="EG19" s="853">
        <v>1</v>
      </c>
      <c r="EH19" s="856">
        <v>1</v>
      </c>
      <c r="EI19" s="851">
        <v>0</v>
      </c>
      <c r="EJ19" s="854">
        <v>0</v>
      </c>
      <c r="EK19" s="852">
        <v>0</v>
      </c>
      <c r="EL19" s="852">
        <v>0</v>
      </c>
      <c r="EM19" s="852">
        <v>0</v>
      </c>
      <c r="EN19" s="852">
        <v>0</v>
      </c>
      <c r="EO19" s="852">
        <v>0</v>
      </c>
      <c r="EP19" s="853">
        <v>0</v>
      </c>
      <c r="EQ19" s="851">
        <v>0</v>
      </c>
      <c r="ER19" s="851">
        <v>0</v>
      </c>
      <c r="ES19" s="854">
        <v>0</v>
      </c>
      <c r="ET19" s="852">
        <v>0</v>
      </c>
      <c r="EU19" s="852">
        <v>0</v>
      </c>
      <c r="EV19" s="852">
        <v>0</v>
      </c>
      <c r="EW19" s="852">
        <v>0</v>
      </c>
      <c r="EX19" s="852">
        <v>0</v>
      </c>
      <c r="EY19" s="853">
        <v>0</v>
      </c>
      <c r="EZ19" s="851">
        <v>0</v>
      </c>
      <c r="FA19" s="851">
        <v>0</v>
      </c>
      <c r="FB19" s="854">
        <v>0</v>
      </c>
      <c r="FC19" s="852">
        <v>0</v>
      </c>
      <c r="FD19" s="852">
        <v>0</v>
      </c>
      <c r="FE19" s="852">
        <v>0</v>
      </c>
      <c r="FF19" s="852">
        <v>0</v>
      </c>
      <c r="FG19" s="852">
        <v>0</v>
      </c>
      <c r="FH19" s="853">
        <v>0</v>
      </c>
      <c r="FI19" s="856">
        <v>2</v>
      </c>
      <c r="FJ19" s="851">
        <v>2</v>
      </c>
      <c r="FK19" s="854">
        <v>2</v>
      </c>
      <c r="FL19" s="852">
        <v>2</v>
      </c>
      <c r="FM19" s="852">
        <v>2</v>
      </c>
      <c r="FN19" s="852">
        <v>2</v>
      </c>
      <c r="FO19" s="852">
        <v>2</v>
      </c>
      <c r="FP19" s="852">
        <v>2</v>
      </c>
      <c r="FQ19" s="853">
        <v>2</v>
      </c>
      <c r="FR19" s="851">
        <v>0</v>
      </c>
      <c r="FS19" s="851">
        <v>0</v>
      </c>
      <c r="FT19" s="854">
        <v>0</v>
      </c>
      <c r="FU19" s="852">
        <v>0</v>
      </c>
      <c r="FV19" s="852">
        <v>0</v>
      </c>
      <c r="FW19" s="852">
        <v>0</v>
      </c>
      <c r="FX19" s="852">
        <v>0</v>
      </c>
      <c r="FY19" s="852">
        <v>0</v>
      </c>
      <c r="FZ19" s="853">
        <v>0</v>
      </c>
      <c r="GA19" s="850">
        <v>3</v>
      </c>
      <c r="GB19" s="851">
        <v>3</v>
      </c>
      <c r="GC19" s="854">
        <v>3</v>
      </c>
      <c r="GD19" s="852">
        <v>3</v>
      </c>
      <c r="GE19" s="852">
        <v>3</v>
      </c>
      <c r="GF19" s="852">
        <v>3</v>
      </c>
      <c r="GG19" s="852">
        <v>3</v>
      </c>
      <c r="GH19" s="852">
        <v>3</v>
      </c>
      <c r="GI19" s="853">
        <v>3</v>
      </c>
      <c r="GJ19" s="851">
        <v>0</v>
      </c>
      <c r="GK19" s="851">
        <v>0</v>
      </c>
      <c r="GL19" s="854">
        <v>0</v>
      </c>
      <c r="GM19" s="852">
        <v>0</v>
      </c>
      <c r="GN19" s="852">
        <v>0</v>
      </c>
      <c r="GO19" s="852">
        <v>0</v>
      </c>
      <c r="GP19" s="852">
        <v>0</v>
      </c>
      <c r="GQ19" s="852">
        <v>0</v>
      </c>
      <c r="GR19" s="853">
        <v>0</v>
      </c>
      <c r="GS19" s="851">
        <v>1</v>
      </c>
      <c r="GT19" s="851">
        <v>1</v>
      </c>
      <c r="GU19" s="854">
        <v>1</v>
      </c>
      <c r="GV19" s="852">
        <v>1</v>
      </c>
      <c r="GW19" s="852">
        <v>1</v>
      </c>
      <c r="GX19" s="852">
        <v>1</v>
      </c>
      <c r="GY19" s="852">
        <v>1</v>
      </c>
      <c r="GZ19" s="852">
        <v>1</v>
      </c>
      <c r="HA19" s="853">
        <v>1</v>
      </c>
      <c r="HB19" s="856">
        <v>0</v>
      </c>
      <c r="HC19" s="851">
        <v>0</v>
      </c>
      <c r="HD19" s="854">
        <v>0</v>
      </c>
      <c r="HE19" s="852">
        <v>0</v>
      </c>
      <c r="HF19" s="852">
        <v>0</v>
      </c>
      <c r="HG19" s="852">
        <v>0</v>
      </c>
      <c r="HH19" s="852">
        <v>0</v>
      </c>
      <c r="HI19" s="852">
        <v>0</v>
      </c>
      <c r="HJ19" s="853">
        <v>1</v>
      </c>
      <c r="HK19" s="850">
        <v>17</v>
      </c>
      <c r="HL19" s="855">
        <f t="shared" si="0"/>
        <v>17</v>
      </c>
      <c r="HM19" s="860">
        <v>16</v>
      </c>
      <c r="HN19" s="861">
        <v>16</v>
      </c>
      <c r="HO19" s="861">
        <v>17</v>
      </c>
      <c r="HP19" s="861">
        <v>17</v>
      </c>
      <c r="HQ19" s="861">
        <v>16</v>
      </c>
      <c r="HR19" s="861">
        <v>15</v>
      </c>
      <c r="HS19" s="853">
        <v>14</v>
      </c>
      <c r="HT19" s="850">
        <v>26</v>
      </c>
      <c r="HU19" s="855">
        <f t="shared" si="1"/>
        <v>26</v>
      </c>
      <c r="HV19" s="855">
        <v>25</v>
      </c>
      <c r="HW19" s="858">
        <v>25</v>
      </c>
      <c r="HX19" s="849">
        <v>26</v>
      </c>
      <c r="HY19" s="849">
        <v>26</v>
      </c>
      <c r="HZ19" s="849">
        <v>25</v>
      </c>
      <c r="IA19" s="849">
        <v>24</v>
      </c>
      <c r="IB19" s="853">
        <v>23</v>
      </c>
    </row>
    <row r="20" spans="1:236" ht="15" customHeight="1" x14ac:dyDescent="0.2">
      <c r="A20" s="829">
        <v>17</v>
      </c>
      <c r="B20" s="849" t="s">
        <v>145</v>
      </c>
      <c r="C20" s="850">
        <v>7</v>
      </c>
      <c r="D20" s="851">
        <v>7</v>
      </c>
      <c r="E20" s="851">
        <v>7</v>
      </c>
      <c r="F20" s="852">
        <v>7</v>
      </c>
      <c r="G20" s="852">
        <v>7</v>
      </c>
      <c r="H20" s="852">
        <v>7</v>
      </c>
      <c r="I20" s="852">
        <v>7</v>
      </c>
      <c r="J20" s="852">
        <v>7</v>
      </c>
      <c r="K20" s="853">
        <v>7</v>
      </c>
      <c r="L20" s="849">
        <v>1</v>
      </c>
      <c r="M20" s="849">
        <v>1</v>
      </c>
      <c r="N20" s="849">
        <v>1</v>
      </c>
      <c r="O20" s="849">
        <v>0</v>
      </c>
      <c r="P20" s="849">
        <v>0</v>
      </c>
      <c r="Q20" s="849">
        <v>0</v>
      </c>
      <c r="R20" s="849">
        <v>0</v>
      </c>
      <c r="S20" s="849">
        <v>0</v>
      </c>
      <c r="T20" s="853">
        <v>0</v>
      </c>
      <c r="U20" s="851">
        <v>0</v>
      </c>
      <c r="V20" s="851">
        <v>0</v>
      </c>
      <c r="W20" s="854">
        <v>0</v>
      </c>
      <c r="X20" s="852">
        <v>0</v>
      </c>
      <c r="Y20" s="852">
        <v>0</v>
      </c>
      <c r="Z20" s="852">
        <v>0</v>
      </c>
      <c r="AA20" s="852">
        <v>0</v>
      </c>
      <c r="AB20" s="852">
        <v>0</v>
      </c>
      <c r="AC20" s="853">
        <v>0</v>
      </c>
      <c r="AD20" s="859">
        <v>0</v>
      </c>
      <c r="AE20" s="851">
        <v>0</v>
      </c>
      <c r="AF20" s="854">
        <v>0</v>
      </c>
      <c r="AG20" s="852">
        <v>0</v>
      </c>
      <c r="AH20" s="852">
        <v>0</v>
      </c>
      <c r="AI20" s="852">
        <v>0</v>
      </c>
      <c r="AJ20" s="852">
        <v>0</v>
      </c>
      <c r="AK20" s="852">
        <v>0</v>
      </c>
      <c r="AL20" s="853">
        <v>0</v>
      </c>
      <c r="AM20" s="851">
        <v>0</v>
      </c>
      <c r="AN20" s="851">
        <v>0</v>
      </c>
      <c r="AO20" s="857">
        <v>0</v>
      </c>
      <c r="AP20" s="853">
        <v>0</v>
      </c>
      <c r="AQ20" s="853">
        <v>0</v>
      </c>
      <c r="AR20" s="853">
        <v>0</v>
      </c>
      <c r="AS20" s="853">
        <v>0</v>
      </c>
      <c r="AT20" s="853">
        <v>0</v>
      </c>
      <c r="AU20" s="853">
        <v>0</v>
      </c>
      <c r="AV20" s="850">
        <v>1</v>
      </c>
      <c r="AW20" s="851">
        <v>1</v>
      </c>
      <c r="AX20" s="854">
        <v>1</v>
      </c>
      <c r="AY20" s="852">
        <v>1</v>
      </c>
      <c r="AZ20" s="852">
        <v>1</v>
      </c>
      <c r="BA20" s="852">
        <v>1</v>
      </c>
      <c r="BB20" s="852">
        <v>1</v>
      </c>
      <c r="BC20" s="852">
        <v>0</v>
      </c>
      <c r="BD20" s="853">
        <v>0</v>
      </c>
      <c r="BE20" s="851">
        <v>0</v>
      </c>
      <c r="BF20" s="851">
        <v>0</v>
      </c>
      <c r="BG20" s="854">
        <v>0</v>
      </c>
      <c r="BH20" s="852">
        <v>0</v>
      </c>
      <c r="BI20" s="852">
        <v>0</v>
      </c>
      <c r="BJ20" s="852">
        <v>0</v>
      </c>
      <c r="BK20" s="852">
        <v>1</v>
      </c>
      <c r="BL20" s="852">
        <v>1</v>
      </c>
      <c r="BM20" s="853">
        <v>1</v>
      </c>
      <c r="BN20" s="851">
        <v>0</v>
      </c>
      <c r="BO20" s="851">
        <v>0</v>
      </c>
      <c r="BP20" s="854">
        <v>0</v>
      </c>
      <c r="BQ20" s="852">
        <v>0</v>
      </c>
      <c r="BR20" s="852">
        <v>0</v>
      </c>
      <c r="BS20" s="852">
        <v>0</v>
      </c>
      <c r="BT20" s="852">
        <v>0</v>
      </c>
      <c r="BU20" s="852">
        <v>0</v>
      </c>
      <c r="BV20" s="853">
        <v>0</v>
      </c>
      <c r="BW20" s="851">
        <v>0</v>
      </c>
      <c r="BX20" s="851">
        <v>0</v>
      </c>
      <c r="BY20" s="854">
        <v>0</v>
      </c>
      <c r="BZ20" s="852">
        <v>0</v>
      </c>
      <c r="CA20" s="852">
        <v>0</v>
      </c>
      <c r="CB20" s="852">
        <v>0</v>
      </c>
      <c r="CC20" s="852">
        <v>0</v>
      </c>
      <c r="CD20" s="852">
        <v>0</v>
      </c>
      <c r="CE20" s="853">
        <v>0</v>
      </c>
      <c r="CF20" s="851">
        <v>0</v>
      </c>
      <c r="CG20" s="851">
        <v>0</v>
      </c>
      <c r="CH20" s="854">
        <v>0</v>
      </c>
      <c r="CI20" s="852">
        <v>0</v>
      </c>
      <c r="CJ20" s="852">
        <v>0</v>
      </c>
      <c r="CK20" s="852">
        <v>0</v>
      </c>
      <c r="CL20" s="852">
        <v>0</v>
      </c>
      <c r="CM20" s="852">
        <v>0</v>
      </c>
      <c r="CN20" s="853">
        <v>0</v>
      </c>
      <c r="CO20" s="851">
        <v>0</v>
      </c>
      <c r="CP20" s="851">
        <v>0</v>
      </c>
      <c r="CQ20" s="854">
        <v>0</v>
      </c>
      <c r="CR20" s="852">
        <v>0</v>
      </c>
      <c r="CS20" s="852">
        <v>0</v>
      </c>
      <c r="CT20" s="852">
        <v>0</v>
      </c>
      <c r="CU20" s="852">
        <v>0</v>
      </c>
      <c r="CV20" s="852">
        <v>0</v>
      </c>
      <c r="CW20" s="853">
        <v>0</v>
      </c>
      <c r="CX20" s="851">
        <v>1</v>
      </c>
      <c r="CY20" s="851">
        <v>1</v>
      </c>
      <c r="CZ20" s="854">
        <v>1</v>
      </c>
      <c r="DA20" s="852">
        <v>1</v>
      </c>
      <c r="DB20" s="852">
        <v>1</v>
      </c>
      <c r="DC20" s="852">
        <v>1</v>
      </c>
      <c r="DD20" s="852">
        <v>1</v>
      </c>
      <c r="DE20" s="852">
        <v>1</v>
      </c>
      <c r="DF20" s="853">
        <v>1</v>
      </c>
      <c r="DG20" s="856">
        <v>1</v>
      </c>
      <c r="DH20" s="851">
        <v>1</v>
      </c>
      <c r="DI20" s="854">
        <v>1</v>
      </c>
      <c r="DJ20" s="852">
        <v>1</v>
      </c>
      <c r="DK20" s="852">
        <v>1</v>
      </c>
      <c r="DL20" s="852">
        <v>1</v>
      </c>
      <c r="DM20" s="852">
        <v>1</v>
      </c>
      <c r="DN20" s="852">
        <v>1</v>
      </c>
      <c r="DO20" s="853">
        <v>1</v>
      </c>
      <c r="DP20" s="851">
        <v>0</v>
      </c>
      <c r="DQ20" s="851">
        <v>0</v>
      </c>
      <c r="DR20" s="854">
        <v>0</v>
      </c>
      <c r="DS20" s="852">
        <v>0</v>
      </c>
      <c r="DT20" s="852">
        <v>0</v>
      </c>
      <c r="DU20" s="852">
        <v>0</v>
      </c>
      <c r="DV20" s="852">
        <v>0</v>
      </c>
      <c r="DW20" s="852">
        <v>0</v>
      </c>
      <c r="DX20" s="853">
        <v>0</v>
      </c>
      <c r="DY20" s="851">
        <v>0</v>
      </c>
      <c r="DZ20" s="851">
        <v>0</v>
      </c>
      <c r="EA20" s="854">
        <v>0</v>
      </c>
      <c r="EB20" s="852">
        <v>0</v>
      </c>
      <c r="EC20" s="852">
        <v>0</v>
      </c>
      <c r="ED20" s="852">
        <v>0</v>
      </c>
      <c r="EE20" s="852">
        <v>0</v>
      </c>
      <c r="EF20" s="852">
        <v>0</v>
      </c>
      <c r="EG20" s="853">
        <v>0</v>
      </c>
      <c r="EH20" s="851">
        <v>0</v>
      </c>
      <c r="EI20" s="851">
        <v>0</v>
      </c>
      <c r="EJ20" s="854">
        <v>0</v>
      </c>
      <c r="EK20" s="852">
        <v>0</v>
      </c>
      <c r="EL20" s="852">
        <v>0</v>
      </c>
      <c r="EM20" s="852">
        <v>0</v>
      </c>
      <c r="EN20" s="852">
        <v>0</v>
      </c>
      <c r="EO20" s="852">
        <v>0</v>
      </c>
      <c r="EP20" s="853">
        <v>0</v>
      </c>
      <c r="EQ20" s="851">
        <v>0</v>
      </c>
      <c r="ER20" s="851">
        <v>0</v>
      </c>
      <c r="ES20" s="854">
        <v>0</v>
      </c>
      <c r="ET20" s="852">
        <v>0</v>
      </c>
      <c r="EU20" s="852">
        <v>0</v>
      </c>
      <c r="EV20" s="852">
        <v>0</v>
      </c>
      <c r="EW20" s="852">
        <v>0</v>
      </c>
      <c r="EX20" s="852">
        <v>0</v>
      </c>
      <c r="EY20" s="853">
        <v>0</v>
      </c>
      <c r="EZ20" s="851">
        <v>0</v>
      </c>
      <c r="FA20" s="851">
        <v>0</v>
      </c>
      <c r="FB20" s="854">
        <v>0</v>
      </c>
      <c r="FC20" s="852">
        <v>0</v>
      </c>
      <c r="FD20" s="852">
        <v>0</v>
      </c>
      <c r="FE20" s="852">
        <v>0</v>
      </c>
      <c r="FF20" s="852">
        <v>0</v>
      </c>
      <c r="FG20" s="852">
        <v>0</v>
      </c>
      <c r="FH20" s="853">
        <v>0</v>
      </c>
      <c r="FI20" s="856">
        <v>1</v>
      </c>
      <c r="FJ20" s="851">
        <v>1</v>
      </c>
      <c r="FK20" s="854">
        <v>1</v>
      </c>
      <c r="FL20" s="852">
        <v>1</v>
      </c>
      <c r="FM20" s="852">
        <v>1</v>
      </c>
      <c r="FN20" s="852">
        <v>1</v>
      </c>
      <c r="FO20" s="852">
        <v>1</v>
      </c>
      <c r="FP20" s="852">
        <v>1</v>
      </c>
      <c r="FQ20" s="853">
        <v>1</v>
      </c>
      <c r="FR20" s="851">
        <v>0</v>
      </c>
      <c r="FS20" s="851">
        <v>0</v>
      </c>
      <c r="FT20" s="854">
        <v>0</v>
      </c>
      <c r="FU20" s="852">
        <v>0</v>
      </c>
      <c r="FV20" s="852">
        <v>0</v>
      </c>
      <c r="FW20" s="852">
        <v>0</v>
      </c>
      <c r="FX20" s="852">
        <v>0</v>
      </c>
      <c r="FY20" s="852">
        <v>0</v>
      </c>
      <c r="FZ20" s="853">
        <v>0</v>
      </c>
      <c r="GA20" s="856">
        <v>1</v>
      </c>
      <c r="GB20" s="851">
        <v>1</v>
      </c>
      <c r="GC20" s="854">
        <v>1</v>
      </c>
      <c r="GD20" s="852">
        <v>1</v>
      </c>
      <c r="GE20" s="852">
        <v>1</v>
      </c>
      <c r="GF20" s="852">
        <v>1</v>
      </c>
      <c r="GG20" s="852">
        <v>1</v>
      </c>
      <c r="GH20" s="852">
        <v>1</v>
      </c>
      <c r="GI20" s="853">
        <v>1</v>
      </c>
      <c r="GJ20" s="851">
        <v>0</v>
      </c>
      <c r="GK20" s="851">
        <v>0</v>
      </c>
      <c r="GL20" s="854">
        <v>0</v>
      </c>
      <c r="GM20" s="852">
        <v>0</v>
      </c>
      <c r="GN20" s="852">
        <v>0</v>
      </c>
      <c r="GO20" s="852">
        <v>0</v>
      </c>
      <c r="GP20" s="852">
        <v>0</v>
      </c>
      <c r="GQ20" s="852">
        <v>0</v>
      </c>
      <c r="GR20" s="853">
        <v>0</v>
      </c>
      <c r="GS20" s="851">
        <v>0</v>
      </c>
      <c r="GT20" s="851">
        <v>0</v>
      </c>
      <c r="GU20" s="854">
        <v>0</v>
      </c>
      <c r="GV20" s="852">
        <v>0</v>
      </c>
      <c r="GW20" s="852">
        <v>0</v>
      </c>
      <c r="GX20" s="852">
        <v>0</v>
      </c>
      <c r="GY20" s="852">
        <v>0</v>
      </c>
      <c r="GZ20" s="852">
        <v>0</v>
      </c>
      <c r="HA20" s="853">
        <v>0</v>
      </c>
      <c r="HB20" s="856">
        <v>1</v>
      </c>
      <c r="HC20" s="851">
        <v>0</v>
      </c>
      <c r="HD20" s="854">
        <v>0</v>
      </c>
      <c r="HE20" s="852">
        <v>0</v>
      </c>
      <c r="HF20" s="852">
        <v>0</v>
      </c>
      <c r="HG20" s="852">
        <v>0</v>
      </c>
      <c r="HH20" s="852">
        <v>0</v>
      </c>
      <c r="HI20" s="852">
        <v>0</v>
      </c>
      <c r="HJ20" s="853">
        <v>0</v>
      </c>
      <c r="HK20" s="850">
        <v>7</v>
      </c>
      <c r="HL20" s="855">
        <f t="shared" si="0"/>
        <v>6</v>
      </c>
      <c r="HM20" s="857">
        <v>6</v>
      </c>
      <c r="HN20" s="853">
        <v>5</v>
      </c>
      <c r="HO20" s="853">
        <v>5</v>
      </c>
      <c r="HP20" s="853">
        <v>5</v>
      </c>
      <c r="HQ20" s="853">
        <v>6</v>
      </c>
      <c r="HR20" s="853">
        <v>5</v>
      </c>
      <c r="HS20" s="853">
        <v>5</v>
      </c>
      <c r="HT20" s="850">
        <v>14</v>
      </c>
      <c r="HU20" s="855">
        <f t="shared" si="1"/>
        <v>13</v>
      </c>
      <c r="HV20" s="855">
        <v>13</v>
      </c>
      <c r="HW20" s="858">
        <v>12</v>
      </c>
      <c r="HX20" s="849">
        <v>12</v>
      </c>
      <c r="HY20" s="849">
        <v>12</v>
      </c>
      <c r="HZ20" s="849">
        <v>13</v>
      </c>
      <c r="IA20" s="849">
        <v>12</v>
      </c>
      <c r="IB20" s="853">
        <v>12</v>
      </c>
    </row>
    <row r="21" spans="1:236" ht="15" customHeight="1" x14ac:dyDescent="0.2">
      <c r="A21" s="829">
        <v>18</v>
      </c>
      <c r="B21" s="849" t="s">
        <v>146</v>
      </c>
      <c r="C21" s="850">
        <v>8</v>
      </c>
      <c r="D21" s="851">
        <v>8</v>
      </c>
      <c r="E21" s="851">
        <v>8</v>
      </c>
      <c r="F21" s="852">
        <v>8</v>
      </c>
      <c r="G21" s="852">
        <v>8</v>
      </c>
      <c r="H21" s="852">
        <v>8</v>
      </c>
      <c r="I21" s="852">
        <v>8</v>
      </c>
      <c r="J21" s="852">
        <v>8</v>
      </c>
      <c r="K21" s="853">
        <v>8</v>
      </c>
      <c r="L21" s="849">
        <v>2</v>
      </c>
      <c r="M21" s="849">
        <v>2</v>
      </c>
      <c r="N21" s="849">
        <v>2</v>
      </c>
      <c r="O21" s="849">
        <v>2</v>
      </c>
      <c r="P21" s="849">
        <v>2</v>
      </c>
      <c r="Q21" s="849">
        <v>2</v>
      </c>
      <c r="R21" s="849">
        <v>2</v>
      </c>
      <c r="S21" s="849">
        <v>1</v>
      </c>
      <c r="T21" s="853">
        <v>1</v>
      </c>
      <c r="U21" s="851">
        <v>0</v>
      </c>
      <c r="V21" s="851">
        <v>0</v>
      </c>
      <c r="W21" s="854">
        <v>0</v>
      </c>
      <c r="X21" s="852">
        <v>0</v>
      </c>
      <c r="Y21" s="852">
        <v>0</v>
      </c>
      <c r="Z21" s="852">
        <v>0</v>
      </c>
      <c r="AA21" s="852">
        <v>0</v>
      </c>
      <c r="AB21" s="852">
        <v>0</v>
      </c>
      <c r="AC21" s="853">
        <v>0</v>
      </c>
      <c r="AD21" s="855">
        <v>0</v>
      </c>
      <c r="AE21" s="851">
        <v>0</v>
      </c>
      <c r="AF21" s="854">
        <v>0</v>
      </c>
      <c r="AG21" s="852">
        <v>0</v>
      </c>
      <c r="AH21" s="852">
        <v>0</v>
      </c>
      <c r="AI21" s="852">
        <v>0</v>
      </c>
      <c r="AJ21" s="852">
        <v>0</v>
      </c>
      <c r="AK21" s="852">
        <v>0</v>
      </c>
      <c r="AL21" s="853">
        <v>0</v>
      </c>
      <c r="AM21" s="851">
        <v>0</v>
      </c>
      <c r="AN21" s="851">
        <v>0</v>
      </c>
      <c r="AO21" s="857">
        <v>0</v>
      </c>
      <c r="AP21" s="853">
        <v>0</v>
      </c>
      <c r="AQ21" s="853">
        <v>0</v>
      </c>
      <c r="AR21" s="853">
        <v>0</v>
      </c>
      <c r="AS21" s="853">
        <v>0</v>
      </c>
      <c r="AT21" s="853">
        <v>0</v>
      </c>
      <c r="AU21" s="853">
        <v>0</v>
      </c>
      <c r="AV21" s="851">
        <v>0</v>
      </c>
      <c r="AW21" s="851">
        <v>0</v>
      </c>
      <c r="AX21" s="854">
        <v>0</v>
      </c>
      <c r="AY21" s="852">
        <v>0</v>
      </c>
      <c r="AZ21" s="852">
        <v>0</v>
      </c>
      <c r="BA21" s="852">
        <v>0</v>
      </c>
      <c r="BB21" s="852">
        <v>0</v>
      </c>
      <c r="BC21" s="852">
        <v>0</v>
      </c>
      <c r="BD21" s="853">
        <v>0</v>
      </c>
      <c r="BE21" s="851">
        <v>0</v>
      </c>
      <c r="BF21" s="851">
        <v>0</v>
      </c>
      <c r="BG21" s="854">
        <v>0</v>
      </c>
      <c r="BH21" s="852">
        <v>0</v>
      </c>
      <c r="BI21" s="852">
        <v>0</v>
      </c>
      <c r="BJ21" s="852">
        <v>0</v>
      </c>
      <c r="BK21" s="852">
        <v>0</v>
      </c>
      <c r="BL21" s="852">
        <v>0</v>
      </c>
      <c r="BM21" s="853">
        <v>0</v>
      </c>
      <c r="BN21" s="851">
        <v>0</v>
      </c>
      <c r="BO21" s="851">
        <v>0</v>
      </c>
      <c r="BP21" s="854">
        <v>0</v>
      </c>
      <c r="BQ21" s="852">
        <v>0</v>
      </c>
      <c r="BR21" s="852">
        <v>0</v>
      </c>
      <c r="BS21" s="852">
        <v>0</v>
      </c>
      <c r="BT21" s="852">
        <v>0</v>
      </c>
      <c r="BU21" s="852">
        <v>0</v>
      </c>
      <c r="BV21" s="853">
        <v>0</v>
      </c>
      <c r="BW21" s="851">
        <v>0</v>
      </c>
      <c r="BX21" s="851">
        <v>0</v>
      </c>
      <c r="BY21" s="854">
        <v>0</v>
      </c>
      <c r="BZ21" s="852">
        <v>0</v>
      </c>
      <c r="CA21" s="852">
        <v>0</v>
      </c>
      <c r="CB21" s="852">
        <v>0</v>
      </c>
      <c r="CC21" s="852">
        <v>0</v>
      </c>
      <c r="CD21" s="852">
        <v>0</v>
      </c>
      <c r="CE21" s="853">
        <v>0</v>
      </c>
      <c r="CF21" s="851">
        <v>0</v>
      </c>
      <c r="CG21" s="851">
        <v>0</v>
      </c>
      <c r="CH21" s="854">
        <v>0</v>
      </c>
      <c r="CI21" s="852">
        <v>0</v>
      </c>
      <c r="CJ21" s="852">
        <v>0</v>
      </c>
      <c r="CK21" s="852">
        <v>0</v>
      </c>
      <c r="CL21" s="852">
        <v>0</v>
      </c>
      <c r="CM21" s="852">
        <v>0</v>
      </c>
      <c r="CN21" s="853">
        <v>0</v>
      </c>
      <c r="CO21" s="851">
        <v>0</v>
      </c>
      <c r="CP21" s="851">
        <v>0</v>
      </c>
      <c r="CQ21" s="854">
        <v>0</v>
      </c>
      <c r="CR21" s="852">
        <v>0</v>
      </c>
      <c r="CS21" s="852">
        <v>0</v>
      </c>
      <c r="CT21" s="852">
        <v>0</v>
      </c>
      <c r="CU21" s="852">
        <v>1</v>
      </c>
      <c r="CV21" s="852">
        <v>1</v>
      </c>
      <c r="CW21" s="853">
        <v>1</v>
      </c>
      <c r="CX21" s="851">
        <v>1</v>
      </c>
      <c r="CY21" s="851">
        <v>1</v>
      </c>
      <c r="CZ21" s="854">
        <v>1</v>
      </c>
      <c r="DA21" s="852">
        <v>1</v>
      </c>
      <c r="DB21" s="852">
        <v>1</v>
      </c>
      <c r="DC21" s="852">
        <v>1</v>
      </c>
      <c r="DD21" s="852">
        <v>1</v>
      </c>
      <c r="DE21" s="852">
        <v>1</v>
      </c>
      <c r="DF21" s="853">
        <v>1</v>
      </c>
      <c r="DG21" s="851">
        <v>2</v>
      </c>
      <c r="DH21" s="851">
        <v>2</v>
      </c>
      <c r="DI21" s="854">
        <v>2</v>
      </c>
      <c r="DJ21" s="852">
        <v>2</v>
      </c>
      <c r="DK21" s="852">
        <v>2</v>
      </c>
      <c r="DL21" s="852">
        <v>2</v>
      </c>
      <c r="DM21" s="852">
        <v>2</v>
      </c>
      <c r="DN21" s="852">
        <v>2</v>
      </c>
      <c r="DO21" s="853">
        <v>2</v>
      </c>
      <c r="DP21" s="851">
        <v>0</v>
      </c>
      <c r="DQ21" s="851">
        <v>0</v>
      </c>
      <c r="DR21" s="854">
        <v>0</v>
      </c>
      <c r="DS21" s="852">
        <v>0</v>
      </c>
      <c r="DT21" s="852">
        <v>0</v>
      </c>
      <c r="DU21" s="852">
        <v>0</v>
      </c>
      <c r="DV21" s="852">
        <v>0</v>
      </c>
      <c r="DW21" s="852">
        <v>0</v>
      </c>
      <c r="DX21" s="853">
        <v>0</v>
      </c>
      <c r="DY21" s="851">
        <v>0</v>
      </c>
      <c r="DZ21" s="851">
        <v>0</v>
      </c>
      <c r="EA21" s="854">
        <v>0</v>
      </c>
      <c r="EB21" s="852">
        <v>0</v>
      </c>
      <c r="EC21" s="852">
        <v>0</v>
      </c>
      <c r="ED21" s="852">
        <v>0</v>
      </c>
      <c r="EE21" s="852">
        <v>0</v>
      </c>
      <c r="EF21" s="852">
        <v>0</v>
      </c>
      <c r="EG21" s="853">
        <v>0</v>
      </c>
      <c r="EH21" s="851">
        <v>0</v>
      </c>
      <c r="EI21" s="851">
        <v>0</v>
      </c>
      <c r="EJ21" s="854">
        <v>0</v>
      </c>
      <c r="EK21" s="852">
        <v>0</v>
      </c>
      <c r="EL21" s="852">
        <v>0</v>
      </c>
      <c r="EM21" s="852">
        <v>0</v>
      </c>
      <c r="EN21" s="852">
        <v>1</v>
      </c>
      <c r="EO21" s="852">
        <v>1</v>
      </c>
      <c r="EP21" s="853">
        <v>1</v>
      </c>
      <c r="EQ21" s="851">
        <v>0</v>
      </c>
      <c r="ER21" s="851">
        <v>0</v>
      </c>
      <c r="ES21" s="854">
        <v>0</v>
      </c>
      <c r="ET21" s="852">
        <v>0</v>
      </c>
      <c r="EU21" s="852">
        <v>0</v>
      </c>
      <c r="EV21" s="852">
        <v>0</v>
      </c>
      <c r="EW21" s="852">
        <v>0</v>
      </c>
      <c r="EX21" s="852">
        <v>0</v>
      </c>
      <c r="EY21" s="853">
        <v>0</v>
      </c>
      <c r="EZ21" s="851">
        <v>0</v>
      </c>
      <c r="FA21" s="851">
        <v>0</v>
      </c>
      <c r="FB21" s="854">
        <v>1</v>
      </c>
      <c r="FC21" s="852">
        <v>1</v>
      </c>
      <c r="FD21" s="852">
        <v>1</v>
      </c>
      <c r="FE21" s="852">
        <v>1</v>
      </c>
      <c r="FF21" s="852">
        <v>1</v>
      </c>
      <c r="FG21" s="852">
        <v>1</v>
      </c>
      <c r="FH21" s="853">
        <v>1</v>
      </c>
      <c r="FI21" s="856">
        <v>0</v>
      </c>
      <c r="FJ21" s="851">
        <v>0</v>
      </c>
      <c r="FK21" s="854">
        <v>0</v>
      </c>
      <c r="FL21" s="852">
        <v>0</v>
      </c>
      <c r="FM21" s="852">
        <v>0</v>
      </c>
      <c r="FN21" s="852">
        <v>0</v>
      </c>
      <c r="FO21" s="852">
        <v>0</v>
      </c>
      <c r="FP21" s="852">
        <v>0</v>
      </c>
      <c r="FQ21" s="853">
        <v>0</v>
      </c>
      <c r="FR21" s="851">
        <v>0</v>
      </c>
      <c r="FS21" s="851">
        <v>0</v>
      </c>
      <c r="FT21" s="854">
        <v>0</v>
      </c>
      <c r="FU21" s="852">
        <v>0</v>
      </c>
      <c r="FV21" s="852">
        <v>0</v>
      </c>
      <c r="FW21" s="852">
        <v>0</v>
      </c>
      <c r="FX21" s="852">
        <v>0</v>
      </c>
      <c r="FY21" s="852">
        <v>0</v>
      </c>
      <c r="FZ21" s="853">
        <v>0</v>
      </c>
      <c r="GA21" s="856">
        <v>3</v>
      </c>
      <c r="GB21" s="851">
        <v>3</v>
      </c>
      <c r="GC21" s="854">
        <v>3</v>
      </c>
      <c r="GD21" s="852">
        <v>3</v>
      </c>
      <c r="GE21" s="852">
        <v>3</v>
      </c>
      <c r="GF21" s="852">
        <v>3</v>
      </c>
      <c r="GG21" s="852">
        <v>3</v>
      </c>
      <c r="GH21" s="852">
        <v>3</v>
      </c>
      <c r="GI21" s="853">
        <v>3</v>
      </c>
      <c r="GJ21" s="851">
        <v>0</v>
      </c>
      <c r="GK21" s="851">
        <v>0</v>
      </c>
      <c r="GL21" s="854">
        <v>0</v>
      </c>
      <c r="GM21" s="852">
        <v>0</v>
      </c>
      <c r="GN21" s="852">
        <v>0</v>
      </c>
      <c r="GO21" s="852">
        <v>0</v>
      </c>
      <c r="GP21" s="852">
        <v>0</v>
      </c>
      <c r="GQ21" s="852">
        <v>0</v>
      </c>
      <c r="GR21" s="853">
        <v>0</v>
      </c>
      <c r="GS21" s="851">
        <v>0</v>
      </c>
      <c r="GT21" s="851">
        <v>0</v>
      </c>
      <c r="GU21" s="854">
        <v>0</v>
      </c>
      <c r="GV21" s="852">
        <v>0</v>
      </c>
      <c r="GW21" s="852">
        <v>0</v>
      </c>
      <c r="GX21" s="852">
        <v>0</v>
      </c>
      <c r="GY21" s="852">
        <v>0</v>
      </c>
      <c r="GZ21" s="852">
        <v>0</v>
      </c>
      <c r="HA21" s="853">
        <v>0</v>
      </c>
      <c r="HB21" s="851">
        <v>0</v>
      </c>
      <c r="HC21" s="851">
        <v>0</v>
      </c>
      <c r="HD21" s="854">
        <v>0</v>
      </c>
      <c r="HE21" s="852">
        <v>0</v>
      </c>
      <c r="HF21" s="852">
        <v>0</v>
      </c>
      <c r="HG21" s="852">
        <v>0</v>
      </c>
      <c r="HH21" s="852">
        <v>0</v>
      </c>
      <c r="HI21" s="852">
        <v>0</v>
      </c>
      <c r="HJ21" s="853">
        <v>0</v>
      </c>
      <c r="HK21" s="850">
        <v>8</v>
      </c>
      <c r="HL21" s="855">
        <f t="shared" si="0"/>
        <v>8</v>
      </c>
      <c r="HM21" s="860">
        <v>9</v>
      </c>
      <c r="HN21" s="861">
        <v>9</v>
      </c>
      <c r="HO21" s="861">
        <v>9</v>
      </c>
      <c r="HP21" s="861">
        <v>9</v>
      </c>
      <c r="HQ21" s="861">
        <v>11</v>
      </c>
      <c r="HR21" s="861">
        <v>10</v>
      </c>
      <c r="HS21" s="853">
        <v>10</v>
      </c>
      <c r="HT21" s="850">
        <v>16</v>
      </c>
      <c r="HU21" s="855">
        <f t="shared" si="1"/>
        <v>16</v>
      </c>
      <c r="HV21" s="855">
        <v>17</v>
      </c>
      <c r="HW21" s="858">
        <v>17</v>
      </c>
      <c r="HX21" s="849">
        <v>17</v>
      </c>
      <c r="HY21" s="849">
        <v>17</v>
      </c>
      <c r="HZ21" s="849">
        <v>19</v>
      </c>
      <c r="IA21" s="849">
        <v>18</v>
      </c>
      <c r="IB21" s="853">
        <v>18</v>
      </c>
    </row>
    <row r="22" spans="1:236" ht="15" customHeight="1" x14ac:dyDescent="0.2">
      <c r="A22" s="829">
        <v>19</v>
      </c>
      <c r="B22" s="849" t="s">
        <v>147</v>
      </c>
      <c r="C22" s="850">
        <v>144</v>
      </c>
      <c r="D22" s="855">
        <v>145</v>
      </c>
      <c r="E22" s="855">
        <v>145</v>
      </c>
      <c r="F22" s="852">
        <v>145</v>
      </c>
      <c r="G22" s="852">
        <v>146</v>
      </c>
      <c r="H22" s="852">
        <v>147</v>
      </c>
      <c r="I22" s="852">
        <v>147</v>
      </c>
      <c r="J22" s="852">
        <v>147</v>
      </c>
      <c r="K22" s="853">
        <v>148</v>
      </c>
      <c r="L22" s="849">
        <v>24</v>
      </c>
      <c r="M22" s="849">
        <v>22</v>
      </c>
      <c r="N22" s="849">
        <v>22</v>
      </c>
      <c r="O22" s="849">
        <v>23</v>
      </c>
      <c r="P22" s="849">
        <v>23</v>
      </c>
      <c r="Q22" s="849">
        <v>21</v>
      </c>
      <c r="R22" s="849">
        <v>19</v>
      </c>
      <c r="S22" s="849">
        <v>19</v>
      </c>
      <c r="T22" s="853">
        <v>18</v>
      </c>
      <c r="U22" s="855">
        <v>3</v>
      </c>
      <c r="V22" s="855">
        <v>3</v>
      </c>
      <c r="W22" s="854">
        <v>3</v>
      </c>
      <c r="X22" s="852">
        <v>3</v>
      </c>
      <c r="Y22" s="852">
        <v>3</v>
      </c>
      <c r="Z22" s="852">
        <v>2</v>
      </c>
      <c r="AA22" s="852">
        <v>2</v>
      </c>
      <c r="AB22" s="852">
        <v>1</v>
      </c>
      <c r="AC22" s="853">
        <v>0</v>
      </c>
      <c r="AD22" s="850">
        <v>1</v>
      </c>
      <c r="AE22" s="855">
        <v>1</v>
      </c>
      <c r="AF22" s="854">
        <v>1</v>
      </c>
      <c r="AG22" s="852">
        <v>1</v>
      </c>
      <c r="AH22" s="852">
        <v>1</v>
      </c>
      <c r="AI22" s="852">
        <v>1</v>
      </c>
      <c r="AJ22" s="852">
        <v>1</v>
      </c>
      <c r="AK22" s="852">
        <v>1</v>
      </c>
      <c r="AL22" s="853">
        <v>1</v>
      </c>
      <c r="AM22" s="850">
        <v>6</v>
      </c>
      <c r="AN22" s="855">
        <v>6</v>
      </c>
      <c r="AO22" s="857">
        <v>6</v>
      </c>
      <c r="AP22" s="853">
        <v>6</v>
      </c>
      <c r="AQ22" s="853">
        <v>4</v>
      </c>
      <c r="AR22" s="853">
        <v>1</v>
      </c>
      <c r="AS22" s="853">
        <v>1</v>
      </c>
      <c r="AT22" s="853">
        <v>1</v>
      </c>
      <c r="AU22" s="853">
        <v>1</v>
      </c>
      <c r="AV22" s="850">
        <v>46</v>
      </c>
      <c r="AW22" s="855">
        <v>45</v>
      </c>
      <c r="AX22" s="854">
        <v>41</v>
      </c>
      <c r="AY22" s="852">
        <v>40</v>
      </c>
      <c r="AZ22" s="852">
        <v>40</v>
      </c>
      <c r="BA22" s="852">
        <v>39</v>
      </c>
      <c r="BB22" s="852">
        <v>39</v>
      </c>
      <c r="BC22" s="852">
        <v>39</v>
      </c>
      <c r="BD22" s="853">
        <v>39</v>
      </c>
      <c r="BE22" s="850">
        <v>4</v>
      </c>
      <c r="BF22" s="855">
        <v>4</v>
      </c>
      <c r="BG22" s="854">
        <v>4</v>
      </c>
      <c r="BH22" s="852">
        <v>5</v>
      </c>
      <c r="BI22" s="852">
        <v>6</v>
      </c>
      <c r="BJ22" s="852">
        <v>7</v>
      </c>
      <c r="BK22" s="852">
        <v>9</v>
      </c>
      <c r="BL22" s="852">
        <v>9</v>
      </c>
      <c r="BM22" s="853">
        <v>9</v>
      </c>
      <c r="BN22" s="850">
        <v>1</v>
      </c>
      <c r="BO22" s="855">
        <v>1</v>
      </c>
      <c r="BP22" s="854">
        <v>1</v>
      </c>
      <c r="BQ22" s="852">
        <v>1</v>
      </c>
      <c r="BR22" s="852">
        <v>1</v>
      </c>
      <c r="BS22" s="852">
        <v>1</v>
      </c>
      <c r="BT22" s="852">
        <v>1</v>
      </c>
      <c r="BU22" s="852">
        <v>1</v>
      </c>
      <c r="BV22" s="853">
        <v>1</v>
      </c>
      <c r="BW22" s="851">
        <v>1</v>
      </c>
      <c r="BX22" s="855">
        <v>1</v>
      </c>
      <c r="BY22" s="854">
        <v>2</v>
      </c>
      <c r="BZ22" s="852">
        <v>3</v>
      </c>
      <c r="CA22" s="852">
        <v>3</v>
      </c>
      <c r="CB22" s="852">
        <v>3</v>
      </c>
      <c r="CC22" s="852">
        <v>3</v>
      </c>
      <c r="CD22" s="852">
        <v>3</v>
      </c>
      <c r="CE22" s="853">
        <v>3</v>
      </c>
      <c r="CF22" s="851">
        <v>5</v>
      </c>
      <c r="CG22" s="855">
        <v>5</v>
      </c>
      <c r="CH22" s="854">
        <v>6</v>
      </c>
      <c r="CI22" s="852">
        <v>6</v>
      </c>
      <c r="CJ22" s="852">
        <v>6</v>
      </c>
      <c r="CK22" s="852">
        <v>6</v>
      </c>
      <c r="CL22" s="852">
        <v>6</v>
      </c>
      <c r="CM22" s="852">
        <v>5</v>
      </c>
      <c r="CN22" s="853">
        <v>5</v>
      </c>
      <c r="CO22" s="856">
        <v>2</v>
      </c>
      <c r="CP22" s="855">
        <v>2</v>
      </c>
      <c r="CQ22" s="854">
        <v>2</v>
      </c>
      <c r="CR22" s="852">
        <v>2</v>
      </c>
      <c r="CS22" s="852">
        <v>3</v>
      </c>
      <c r="CT22" s="852">
        <v>5</v>
      </c>
      <c r="CU22" s="852">
        <v>6</v>
      </c>
      <c r="CV22" s="852">
        <v>5</v>
      </c>
      <c r="CW22" s="853">
        <v>5</v>
      </c>
      <c r="CX22" s="850">
        <v>9</v>
      </c>
      <c r="CY22" s="855">
        <v>10</v>
      </c>
      <c r="CZ22" s="854">
        <v>10</v>
      </c>
      <c r="DA22" s="852">
        <v>11</v>
      </c>
      <c r="DB22" s="852">
        <v>11</v>
      </c>
      <c r="DC22" s="852">
        <v>11</v>
      </c>
      <c r="DD22" s="852">
        <v>11</v>
      </c>
      <c r="DE22" s="852">
        <v>10</v>
      </c>
      <c r="DF22" s="853">
        <v>8</v>
      </c>
      <c r="DG22" s="850">
        <v>20</v>
      </c>
      <c r="DH22" s="855">
        <v>20</v>
      </c>
      <c r="DI22" s="854">
        <v>19</v>
      </c>
      <c r="DJ22" s="852">
        <v>19</v>
      </c>
      <c r="DK22" s="852">
        <v>19</v>
      </c>
      <c r="DL22" s="852">
        <v>19</v>
      </c>
      <c r="DM22" s="852">
        <v>20</v>
      </c>
      <c r="DN22" s="852">
        <v>20</v>
      </c>
      <c r="DO22" s="853">
        <v>19</v>
      </c>
      <c r="DP22" s="851">
        <v>2</v>
      </c>
      <c r="DQ22" s="855">
        <v>2</v>
      </c>
      <c r="DR22" s="854">
        <v>2</v>
      </c>
      <c r="DS22" s="852">
        <v>1</v>
      </c>
      <c r="DT22" s="852">
        <v>1</v>
      </c>
      <c r="DU22" s="852">
        <v>1</v>
      </c>
      <c r="DV22" s="852">
        <v>1</v>
      </c>
      <c r="DW22" s="852">
        <v>1</v>
      </c>
      <c r="DX22" s="853">
        <v>1</v>
      </c>
      <c r="DY22" s="856">
        <v>1</v>
      </c>
      <c r="DZ22" s="855">
        <v>2</v>
      </c>
      <c r="EA22" s="854">
        <v>3</v>
      </c>
      <c r="EB22" s="852">
        <v>4</v>
      </c>
      <c r="EC22" s="852">
        <v>5</v>
      </c>
      <c r="ED22" s="852">
        <v>4</v>
      </c>
      <c r="EE22" s="852">
        <v>5</v>
      </c>
      <c r="EF22" s="852">
        <v>5</v>
      </c>
      <c r="EG22" s="853">
        <v>5</v>
      </c>
      <c r="EH22" s="850">
        <v>8</v>
      </c>
      <c r="EI22" s="855">
        <v>5</v>
      </c>
      <c r="EJ22" s="854">
        <v>5</v>
      </c>
      <c r="EK22" s="852">
        <v>5</v>
      </c>
      <c r="EL22" s="852">
        <v>5</v>
      </c>
      <c r="EM22" s="852">
        <v>5</v>
      </c>
      <c r="EN22" s="852">
        <v>5</v>
      </c>
      <c r="EO22" s="852">
        <v>6</v>
      </c>
      <c r="EP22" s="853">
        <v>6</v>
      </c>
      <c r="EQ22" s="850">
        <v>5</v>
      </c>
      <c r="ER22" s="855">
        <v>5</v>
      </c>
      <c r="ES22" s="854">
        <v>5</v>
      </c>
      <c r="ET22" s="852">
        <v>5</v>
      </c>
      <c r="EU22" s="852">
        <v>4</v>
      </c>
      <c r="EV22" s="852">
        <v>4</v>
      </c>
      <c r="EW22" s="852">
        <v>4</v>
      </c>
      <c r="EX22" s="852">
        <v>4</v>
      </c>
      <c r="EY22" s="853">
        <v>4</v>
      </c>
      <c r="EZ22" s="851">
        <v>1</v>
      </c>
      <c r="FA22" s="855">
        <v>1</v>
      </c>
      <c r="FB22" s="854">
        <v>1</v>
      </c>
      <c r="FC22" s="852">
        <v>1</v>
      </c>
      <c r="FD22" s="852">
        <v>1</v>
      </c>
      <c r="FE22" s="852">
        <v>1</v>
      </c>
      <c r="FF22" s="852">
        <v>1</v>
      </c>
      <c r="FG22" s="852">
        <v>1</v>
      </c>
      <c r="FH22" s="853">
        <v>1</v>
      </c>
      <c r="FI22" s="850">
        <v>29</v>
      </c>
      <c r="FJ22" s="855">
        <v>29</v>
      </c>
      <c r="FK22" s="854">
        <v>28</v>
      </c>
      <c r="FL22" s="852">
        <v>25</v>
      </c>
      <c r="FM22" s="852">
        <v>25</v>
      </c>
      <c r="FN22" s="852">
        <v>25</v>
      </c>
      <c r="FO22" s="852">
        <v>25</v>
      </c>
      <c r="FP22" s="852">
        <v>25</v>
      </c>
      <c r="FQ22" s="853">
        <v>25</v>
      </c>
      <c r="FR22" s="850">
        <v>5</v>
      </c>
      <c r="FS22" s="855">
        <v>5</v>
      </c>
      <c r="FT22" s="854">
        <v>5</v>
      </c>
      <c r="FU22" s="852">
        <v>5</v>
      </c>
      <c r="FV22" s="852">
        <v>5</v>
      </c>
      <c r="FW22" s="852">
        <v>5</v>
      </c>
      <c r="FX22" s="852">
        <v>5</v>
      </c>
      <c r="FY22" s="852">
        <v>5</v>
      </c>
      <c r="FZ22" s="853">
        <v>5</v>
      </c>
      <c r="GA22" s="850">
        <v>30</v>
      </c>
      <c r="GB22" s="855">
        <v>29</v>
      </c>
      <c r="GC22" s="854">
        <v>30</v>
      </c>
      <c r="GD22" s="852">
        <v>35</v>
      </c>
      <c r="GE22" s="852">
        <v>37</v>
      </c>
      <c r="GF22" s="852">
        <v>40</v>
      </c>
      <c r="GG22" s="852">
        <v>40</v>
      </c>
      <c r="GH22" s="852">
        <v>43</v>
      </c>
      <c r="GI22" s="853">
        <v>43</v>
      </c>
      <c r="GJ22" s="851">
        <v>8</v>
      </c>
      <c r="GK22" s="855">
        <v>27</v>
      </c>
      <c r="GL22" s="854">
        <v>41</v>
      </c>
      <c r="GM22" s="852">
        <v>42</v>
      </c>
      <c r="GN22" s="852">
        <v>40</v>
      </c>
      <c r="GO22" s="852">
        <v>41</v>
      </c>
      <c r="GP22" s="852">
        <v>38</v>
      </c>
      <c r="GQ22" s="852">
        <v>38</v>
      </c>
      <c r="GR22" s="853">
        <v>36</v>
      </c>
      <c r="GS22" s="851">
        <v>1</v>
      </c>
      <c r="GT22" s="855">
        <v>1</v>
      </c>
      <c r="GU22" s="854">
        <v>2</v>
      </c>
      <c r="GV22" s="852">
        <v>2</v>
      </c>
      <c r="GW22" s="852">
        <v>2</v>
      </c>
      <c r="GX22" s="852">
        <v>2</v>
      </c>
      <c r="GY22" s="852">
        <v>2</v>
      </c>
      <c r="GZ22" s="852">
        <v>2</v>
      </c>
      <c r="HA22" s="853">
        <v>3</v>
      </c>
      <c r="HB22" s="850">
        <v>7</v>
      </c>
      <c r="HC22" s="855">
        <v>5</v>
      </c>
      <c r="HD22" s="854">
        <v>6</v>
      </c>
      <c r="HE22" s="852">
        <v>6</v>
      </c>
      <c r="HF22" s="852">
        <v>8</v>
      </c>
      <c r="HG22" s="852">
        <v>11</v>
      </c>
      <c r="HH22" s="852">
        <v>11</v>
      </c>
      <c r="HI22" s="852">
        <v>11</v>
      </c>
      <c r="HJ22" s="853">
        <v>15</v>
      </c>
      <c r="HK22" s="850">
        <v>219</v>
      </c>
      <c r="HL22" s="855">
        <f t="shared" si="0"/>
        <v>231</v>
      </c>
      <c r="HM22" s="857">
        <v>245</v>
      </c>
      <c r="HN22" s="853">
        <v>251</v>
      </c>
      <c r="HO22" s="853">
        <v>253</v>
      </c>
      <c r="HP22" s="853">
        <v>255</v>
      </c>
      <c r="HQ22" s="853">
        <v>255</v>
      </c>
      <c r="HR22" s="853">
        <v>255</v>
      </c>
      <c r="HS22" s="853">
        <v>253</v>
      </c>
      <c r="HT22" s="850">
        <v>363</v>
      </c>
      <c r="HU22" s="855">
        <f t="shared" si="1"/>
        <v>376</v>
      </c>
      <c r="HV22" s="855">
        <v>390</v>
      </c>
      <c r="HW22" s="858">
        <v>396</v>
      </c>
      <c r="HX22" s="849">
        <v>399</v>
      </c>
      <c r="HY22" s="849">
        <v>402</v>
      </c>
      <c r="HZ22" s="849">
        <v>402</v>
      </c>
      <c r="IA22" s="849">
        <v>402</v>
      </c>
      <c r="IB22" s="853">
        <v>401</v>
      </c>
    </row>
    <row r="23" spans="1:236" ht="15" customHeight="1" x14ac:dyDescent="0.2">
      <c r="A23" s="829">
        <v>20</v>
      </c>
      <c r="B23" s="849" t="s">
        <v>148</v>
      </c>
      <c r="C23" s="850">
        <v>147</v>
      </c>
      <c r="D23" s="855">
        <v>150</v>
      </c>
      <c r="E23" s="855">
        <v>150</v>
      </c>
      <c r="F23" s="852">
        <v>150</v>
      </c>
      <c r="G23" s="852">
        <v>150</v>
      </c>
      <c r="H23" s="852">
        <v>150</v>
      </c>
      <c r="I23" s="852">
        <v>150</v>
      </c>
      <c r="J23" s="852">
        <v>150</v>
      </c>
      <c r="K23" s="853">
        <v>150</v>
      </c>
      <c r="L23" s="849">
        <v>27</v>
      </c>
      <c r="M23" s="849">
        <v>17</v>
      </c>
      <c r="N23" s="849">
        <v>17</v>
      </c>
      <c r="O23" s="849">
        <v>9</v>
      </c>
      <c r="P23" s="849">
        <v>9</v>
      </c>
      <c r="Q23" s="849">
        <v>9</v>
      </c>
      <c r="R23" s="849">
        <v>8</v>
      </c>
      <c r="S23" s="849">
        <v>5</v>
      </c>
      <c r="T23" s="853">
        <v>5</v>
      </c>
      <c r="U23" s="855">
        <v>5</v>
      </c>
      <c r="V23" s="855">
        <v>5</v>
      </c>
      <c r="W23" s="854">
        <v>5</v>
      </c>
      <c r="X23" s="852">
        <v>5</v>
      </c>
      <c r="Y23" s="852">
        <v>5</v>
      </c>
      <c r="Z23" s="852">
        <v>5</v>
      </c>
      <c r="AA23" s="852">
        <v>5</v>
      </c>
      <c r="AB23" s="852">
        <v>4</v>
      </c>
      <c r="AC23" s="853">
        <v>0</v>
      </c>
      <c r="AD23" s="850">
        <v>2</v>
      </c>
      <c r="AE23" s="855">
        <v>2</v>
      </c>
      <c r="AF23" s="854">
        <v>2</v>
      </c>
      <c r="AG23" s="852">
        <v>2</v>
      </c>
      <c r="AH23" s="852">
        <v>2</v>
      </c>
      <c r="AI23" s="852">
        <v>2</v>
      </c>
      <c r="AJ23" s="852">
        <v>2</v>
      </c>
      <c r="AK23" s="852">
        <v>2</v>
      </c>
      <c r="AL23" s="853">
        <v>2</v>
      </c>
      <c r="AM23" s="850">
        <v>9</v>
      </c>
      <c r="AN23" s="855">
        <v>9</v>
      </c>
      <c r="AO23" s="857">
        <v>9</v>
      </c>
      <c r="AP23" s="853">
        <v>7</v>
      </c>
      <c r="AQ23" s="853">
        <v>4</v>
      </c>
      <c r="AR23" s="853">
        <v>3</v>
      </c>
      <c r="AS23" s="853">
        <v>3</v>
      </c>
      <c r="AT23" s="853">
        <v>3</v>
      </c>
      <c r="AU23" s="853">
        <v>3</v>
      </c>
      <c r="AV23" s="850">
        <v>24</v>
      </c>
      <c r="AW23" s="855">
        <v>24</v>
      </c>
      <c r="AX23" s="854">
        <v>24</v>
      </c>
      <c r="AY23" s="852">
        <v>23</v>
      </c>
      <c r="AZ23" s="852">
        <v>22</v>
      </c>
      <c r="BA23" s="852">
        <v>19</v>
      </c>
      <c r="BB23" s="852">
        <v>13</v>
      </c>
      <c r="BC23" s="852">
        <v>12</v>
      </c>
      <c r="BD23" s="853">
        <v>12</v>
      </c>
      <c r="BE23" s="850">
        <v>6</v>
      </c>
      <c r="BF23" s="855">
        <v>6</v>
      </c>
      <c r="BG23" s="854">
        <v>6</v>
      </c>
      <c r="BH23" s="852">
        <v>7</v>
      </c>
      <c r="BI23" s="852">
        <v>8</v>
      </c>
      <c r="BJ23" s="852">
        <v>10</v>
      </c>
      <c r="BK23" s="852">
        <v>12</v>
      </c>
      <c r="BL23" s="852">
        <v>12</v>
      </c>
      <c r="BM23" s="853">
        <v>12</v>
      </c>
      <c r="BN23" s="850">
        <v>2</v>
      </c>
      <c r="BO23" s="855">
        <v>2</v>
      </c>
      <c r="BP23" s="854">
        <v>2</v>
      </c>
      <c r="BQ23" s="852">
        <v>3</v>
      </c>
      <c r="BR23" s="852">
        <v>3</v>
      </c>
      <c r="BS23" s="852">
        <v>3</v>
      </c>
      <c r="BT23" s="852">
        <v>3</v>
      </c>
      <c r="BU23" s="852">
        <v>4</v>
      </c>
      <c r="BV23" s="853">
        <v>4</v>
      </c>
      <c r="BW23" s="850">
        <v>3</v>
      </c>
      <c r="BX23" s="855">
        <v>3</v>
      </c>
      <c r="BY23" s="854">
        <v>3</v>
      </c>
      <c r="BZ23" s="852">
        <v>3</v>
      </c>
      <c r="CA23" s="852">
        <v>6</v>
      </c>
      <c r="CB23" s="852">
        <v>6</v>
      </c>
      <c r="CC23" s="852">
        <v>6</v>
      </c>
      <c r="CD23" s="852">
        <v>6</v>
      </c>
      <c r="CE23" s="853">
        <v>6</v>
      </c>
      <c r="CF23" s="850">
        <v>9</v>
      </c>
      <c r="CG23" s="855">
        <v>9</v>
      </c>
      <c r="CH23" s="854">
        <v>9</v>
      </c>
      <c r="CI23" s="852">
        <v>9</v>
      </c>
      <c r="CJ23" s="852">
        <v>9</v>
      </c>
      <c r="CK23" s="852">
        <v>9</v>
      </c>
      <c r="CL23" s="852">
        <v>9</v>
      </c>
      <c r="CM23" s="852">
        <v>9</v>
      </c>
      <c r="CN23" s="853">
        <v>9</v>
      </c>
      <c r="CO23" s="850">
        <v>3</v>
      </c>
      <c r="CP23" s="855">
        <v>3</v>
      </c>
      <c r="CQ23" s="854">
        <v>1</v>
      </c>
      <c r="CR23" s="852">
        <v>1</v>
      </c>
      <c r="CS23" s="852">
        <v>3</v>
      </c>
      <c r="CT23" s="852">
        <v>6</v>
      </c>
      <c r="CU23" s="852">
        <v>9</v>
      </c>
      <c r="CV23" s="852">
        <v>9</v>
      </c>
      <c r="CW23" s="853">
        <v>8</v>
      </c>
      <c r="CX23" s="850">
        <v>18</v>
      </c>
      <c r="CY23" s="855">
        <v>16</v>
      </c>
      <c r="CZ23" s="854">
        <v>17</v>
      </c>
      <c r="DA23" s="852">
        <v>18</v>
      </c>
      <c r="DB23" s="852">
        <v>18</v>
      </c>
      <c r="DC23" s="852">
        <v>18</v>
      </c>
      <c r="DD23" s="852">
        <v>19</v>
      </c>
      <c r="DE23" s="852">
        <v>18</v>
      </c>
      <c r="DF23" s="853">
        <v>18</v>
      </c>
      <c r="DG23" s="850">
        <v>31</v>
      </c>
      <c r="DH23" s="855">
        <v>31</v>
      </c>
      <c r="DI23" s="854">
        <v>28</v>
      </c>
      <c r="DJ23" s="852">
        <v>25</v>
      </c>
      <c r="DK23" s="852">
        <v>23</v>
      </c>
      <c r="DL23" s="852">
        <v>23</v>
      </c>
      <c r="DM23" s="852">
        <v>23</v>
      </c>
      <c r="DN23" s="852">
        <v>23</v>
      </c>
      <c r="DO23" s="853">
        <v>19</v>
      </c>
      <c r="DP23" s="856">
        <v>2</v>
      </c>
      <c r="DQ23" s="855">
        <v>2</v>
      </c>
      <c r="DR23" s="854">
        <v>1</v>
      </c>
      <c r="DS23" s="852">
        <v>1</v>
      </c>
      <c r="DT23" s="852">
        <v>1</v>
      </c>
      <c r="DU23" s="852">
        <v>1</v>
      </c>
      <c r="DV23" s="852">
        <v>1</v>
      </c>
      <c r="DW23" s="852">
        <v>1</v>
      </c>
      <c r="DX23" s="853">
        <v>1</v>
      </c>
      <c r="DY23" s="850">
        <v>13</v>
      </c>
      <c r="DZ23" s="855">
        <v>13</v>
      </c>
      <c r="EA23" s="854">
        <v>13</v>
      </c>
      <c r="EB23" s="852">
        <v>13</v>
      </c>
      <c r="EC23" s="852">
        <v>9</v>
      </c>
      <c r="ED23" s="852">
        <v>7</v>
      </c>
      <c r="EE23" s="852">
        <v>7</v>
      </c>
      <c r="EF23" s="852">
        <v>7</v>
      </c>
      <c r="EG23" s="853">
        <v>7</v>
      </c>
      <c r="EH23" s="850">
        <v>27</v>
      </c>
      <c r="EI23" s="855">
        <v>6</v>
      </c>
      <c r="EJ23" s="854">
        <v>6</v>
      </c>
      <c r="EK23" s="852">
        <v>6</v>
      </c>
      <c r="EL23" s="852">
        <v>6</v>
      </c>
      <c r="EM23" s="852">
        <v>7</v>
      </c>
      <c r="EN23" s="852">
        <v>9</v>
      </c>
      <c r="EO23" s="852">
        <v>10</v>
      </c>
      <c r="EP23" s="853">
        <v>10</v>
      </c>
      <c r="EQ23" s="850">
        <v>9</v>
      </c>
      <c r="ER23" s="855">
        <v>8</v>
      </c>
      <c r="ES23" s="854">
        <v>8</v>
      </c>
      <c r="ET23" s="852">
        <v>5</v>
      </c>
      <c r="EU23" s="852">
        <v>5</v>
      </c>
      <c r="EV23" s="852">
        <v>5</v>
      </c>
      <c r="EW23" s="852">
        <v>5</v>
      </c>
      <c r="EX23" s="852">
        <v>5</v>
      </c>
      <c r="EY23" s="853">
        <v>5</v>
      </c>
      <c r="EZ23" s="850">
        <v>15</v>
      </c>
      <c r="FA23" s="855">
        <v>9</v>
      </c>
      <c r="FB23" s="854">
        <v>9</v>
      </c>
      <c r="FC23" s="852">
        <v>10</v>
      </c>
      <c r="FD23" s="852">
        <v>10</v>
      </c>
      <c r="FE23" s="852">
        <v>10</v>
      </c>
      <c r="FF23" s="852">
        <v>10</v>
      </c>
      <c r="FG23" s="852">
        <v>9</v>
      </c>
      <c r="FH23" s="853">
        <v>9</v>
      </c>
      <c r="FI23" s="850">
        <v>34</v>
      </c>
      <c r="FJ23" s="855">
        <v>34</v>
      </c>
      <c r="FK23" s="854">
        <v>33</v>
      </c>
      <c r="FL23" s="852">
        <v>26</v>
      </c>
      <c r="FM23" s="852">
        <v>26</v>
      </c>
      <c r="FN23" s="852">
        <v>25</v>
      </c>
      <c r="FO23" s="852">
        <v>25</v>
      </c>
      <c r="FP23" s="852">
        <v>25</v>
      </c>
      <c r="FQ23" s="853">
        <v>25</v>
      </c>
      <c r="FR23" s="856">
        <v>1</v>
      </c>
      <c r="FS23" s="855">
        <v>1</v>
      </c>
      <c r="FT23" s="854">
        <v>1</v>
      </c>
      <c r="FU23" s="852">
        <v>1</v>
      </c>
      <c r="FV23" s="852">
        <v>2</v>
      </c>
      <c r="FW23" s="852">
        <v>2</v>
      </c>
      <c r="FX23" s="852">
        <v>1</v>
      </c>
      <c r="FY23" s="852">
        <v>1</v>
      </c>
      <c r="FZ23" s="853">
        <v>1</v>
      </c>
      <c r="GA23" s="850">
        <v>31</v>
      </c>
      <c r="GB23" s="855">
        <v>24</v>
      </c>
      <c r="GC23" s="854">
        <v>24</v>
      </c>
      <c r="GD23" s="852">
        <v>24</v>
      </c>
      <c r="GE23" s="852">
        <v>24</v>
      </c>
      <c r="GF23" s="852">
        <v>24</v>
      </c>
      <c r="GG23" s="852">
        <v>25</v>
      </c>
      <c r="GH23" s="852">
        <v>27</v>
      </c>
      <c r="GI23" s="853">
        <v>27</v>
      </c>
      <c r="GJ23" s="851">
        <v>5</v>
      </c>
      <c r="GK23" s="855">
        <v>7</v>
      </c>
      <c r="GL23" s="854">
        <v>8</v>
      </c>
      <c r="GM23" s="852">
        <v>9</v>
      </c>
      <c r="GN23" s="852">
        <v>10</v>
      </c>
      <c r="GO23" s="852">
        <v>10</v>
      </c>
      <c r="GP23" s="852">
        <v>10</v>
      </c>
      <c r="GQ23" s="852">
        <v>7</v>
      </c>
      <c r="GR23" s="853">
        <v>6</v>
      </c>
      <c r="GS23" s="851">
        <v>2</v>
      </c>
      <c r="GT23" s="855">
        <v>2</v>
      </c>
      <c r="GU23" s="854">
        <v>3</v>
      </c>
      <c r="GV23" s="852">
        <v>3</v>
      </c>
      <c r="GW23" s="852">
        <v>3</v>
      </c>
      <c r="GX23" s="852">
        <v>3</v>
      </c>
      <c r="GY23" s="852">
        <v>3</v>
      </c>
      <c r="GZ23" s="852">
        <v>3</v>
      </c>
      <c r="HA23" s="853">
        <v>3</v>
      </c>
      <c r="HB23" s="850">
        <v>3</v>
      </c>
      <c r="HC23" s="855">
        <v>3</v>
      </c>
      <c r="HD23" s="854">
        <v>4</v>
      </c>
      <c r="HE23" s="852">
        <v>3</v>
      </c>
      <c r="HF23" s="852">
        <v>5</v>
      </c>
      <c r="HG23" s="852">
        <v>6</v>
      </c>
      <c r="HH23" s="852">
        <v>6</v>
      </c>
      <c r="HI23" s="852">
        <v>5</v>
      </c>
      <c r="HJ23" s="853">
        <v>11</v>
      </c>
      <c r="HK23" s="850">
        <v>281</v>
      </c>
      <c r="HL23" s="855">
        <f t="shared" si="0"/>
        <v>236</v>
      </c>
      <c r="HM23" s="860">
        <v>233</v>
      </c>
      <c r="HN23" s="861">
        <v>213</v>
      </c>
      <c r="HO23" s="861">
        <v>213</v>
      </c>
      <c r="HP23" s="861">
        <v>213</v>
      </c>
      <c r="HQ23" s="861">
        <v>214</v>
      </c>
      <c r="HR23" s="861">
        <v>207</v>
      </c>
      <c r="HS23" s="853">
        <v>203</v>
      </c>
      <c r="HT23" s="850">
        <v>428</v>
      </c>
      <c r="HU23" s="855">
        <f t="shared" si="1"/>
        <v>386</v>
      </c>
      <c r="HV23" s="855">
        <v>383</v>
      </c>
      <c r="HW23" s="858">
        <v>363</v>
      </c>
      <c r="HX23" s="849">
        <v>363</v>
      </c>
      <c r="HY23" s="849">
        <v>363</v>
      </c>
      <c r="HZ23" s="849">
        <v>364</v>
      </c>
      <c r="IA23" s="849">
        <v>357</v>
      </c>
      <c r="IB23" s="853">
        <v>353</v>
      </c>
    </row>
    <row r="24" spans="1:236" ht="15" customHeight="1" x14ac:dyDescent="0.2">
      <c r="A24" s="829">
        <v>21</v>
      </c>
      <c r="B24" s="849" t="s">
        <v>149</v>
      </c>
      <c r="C24" s="850">
        <v>261</v>
      </c>
      <c r="D24" s="855">
        <v>263</v>
      </c>
      <c r="E24" s="855">
        <v>265</v>
      </c>
      <c r="F24" s="852">
        <v>265</v>
      </c>
      <c r="G24" s="852">
        <v>265</v>
      </c>
      <c r="H24" s="852">
        <v>266</v>
      </c>
      <c r="I24" s="852">
        <v>266</v>
      </c>
      <c r="J24" s="852">
        <v>267</v>
      </c>
      <c r="K24" s="853">
        <v>267</v>
      </c>
      <c r="L24" s="849">
        <v>27</v>
      </c>
      <c r="M24" s="849">
        <v>21</v>
      </c>
      <c r="N24" s="849">
        <v>21</v>
      </c>
      <c r="O24" s="849">
        <v>18</v>
      </c>
      <c r="P24" s="849">
        <v>18</v>
      </c>
      <c r="Q24" s="849">
        <v>18</v>
      </c>
      <c r="R24" s="849">
        <v>17</v>
      </c>
      <c r="S24" s="849">
        <v>17</v>
      </c>
      <c r="T24" s="853">
        <v>15</v>
      </c>
      <c r="U24" s="855">
        <v>2</v>
      </c>
      <c r="V24" s="855">
        <v>2</v>
      </c>
      <c r="W24" s="854">
        <v>2</v>
      </c>
      <c r="X24" s="852">
        <v>2</v>
      </c>
      <c r="Y24" s="852">
        <v>2</v>
      </c>
      <c r="Z24" s="852">
        <v>2</v>
      </c>
      <c r="AA24" s="852">
        <v>2</v>
      </c>
      <c r="AB24" s="852">
        <v>0</v>
      </c>
      <c r="AC24" s="853">
        <v>0</v>
      </c>
      <c r="AD24" s="850">
        <v>3</v>
      </c>
      <c r="AE24" s="855">
        <v>3</v>
      </c>
      <c r="AF24" s="854">
        <v>3</v>
      </c>
      <c r="AG24" s="852">
        <v>3</v>
      </c>
      <c r="AH24" s="852">
        <v>3</v>
      </c>
      <c r="AI24" s="852">
        <v>3</v>
      </c>
      <c r="AJ24" s="852">
        <v>3</v>
      </c>
      <c r="AK24" s="852">
        <v>3</v>
      </c>
      <c r="AL24" s="853">
        <v>3</v>
      </c>
      <c r="AM24" s="850">
        <v>6</v>
      </c>
      <c r="AN24" s="855">
        <v>6</v>
      </c>
      <c r="AO24" s="857">
        <v>6</v>
      </c>
      <c r="AP24" s="853">
        <v>4</v>
      </c>
      <c r="AQ24" s="853">
        <v>3</v>
      </c>
      <c r="AR24" s="853">
        <v>1</v>
      </c>
      <c r="AS24" s="853">
        <v>1</v>
      </c>
      <c r="AT24" s="853">
        <v>1</v>
      </c>
      <c r="AU24" s="853">
        <v>1</v>
      </c>
      <c r="AV24" s="850">
        <v>33</v>
      </c>
      <c r="AW24" s="855">
        <v>33</v>
      </c>
      <c r="AX24" s="854">
        <v>31</v>
      </c>
      <c r="AY24" s="852">
        <v>21</v>
      </c>
      <c r="AZ24" s="852">
        <v>21</v>
      </c>
      <c r="BA24" s="852">
        <v>21</v>
      </c>
      <c r="BB24" s="852">
        <v>18</v>
      </c>
      <c r="BC24" s="852">
        <v>16</v>
      </c>
      <c r="BD24" s="853">
        <v>16</v>
      </c>
      <c r="BE24" s="856">
        <v>4</v>
      </c>
      <c r="BF24" s="855">
        <v>4</v>
      </c>
      <c r="BG24" s="854">
        <v>4</v>
      </c>
      <c r="BH24" s="852">
        <v>6</v>
      </c>
      <c r="BI24" s="852">
        <v>8</v>
      </c>
      <c r="BJ24" s="852">
        <v>11</v>
      </c>
      <c r="BK24" s="852">
        <v>12</v>
      </c>
      <c r="BL24" s="852">
        <v>12</v>
      </c>
      <c r="BM24" s="853">
        <v>12</v>
      </c>
      <c r="BN24" s="850">
        <v>1</v>
      </c>
      <c r="BO24" s="855">
        <v>1</v>
      </c>
      <c r="BP24" s="854">
        <v>1</v>
      </c>
      <c r="BQ24" s="852">
        <v>1</v>
      </c>
      <c r="BR24" s="852">
        <v>1</v>
      </c>
      <c r="BS24" s="852">
        <v>1</v>
      </c>
      <c r="BT24" s="852">
        <v>2</v>
      </c>
      <c r="BU24" s="852">
        <v>2</v>
      </c>
      <c r="BV24" s="853">
        <v>2</v>
      </c>
      <c r="BW24" s="851">
        <v>2</v>
      </c>
      <c r="BX24" s="855">
        <v>2</v>
      </c>
      <c r="BY24" s="854">
        <v>3</v>
      </c>
      <c r="BZ24" s="852">
        <v>3</v>
      </c>
      <c r="CA24" s="852">
        <v>3</v>
      </c>
      <c r="CB24" s="852">
        <v>3</v>
      </c>
      <c r="CC24" s="852">
        <v>3</v>
      </c>
      <c r="CD24" s="852">
        <v>3</v>
      </c>
      <c r="CE24" s="853">
        <v>3</v>
      </c>
      <c r="CF24" s="850">
        <v>13</v>
      </c>
      <c r="CG24" s="855">
        <v>13</v>
      </c>
      <c r="CH24" s="854">
        <v>13</v>
      </c>
      <c r="CI24" s="852">
        <v>13</v>
      </c>
      <c r="CJ24" s="852">
        <v>13</v>
      </c>
      <c r="CK24" s="852">
        <v>12</v>
      </c>
      <c r="CL24" s="852">
        <v>12</v>
      </c>
      <c r="CM24" s="852">
        <v>10</v>
      </c>
      <c r="CN24" s="853">
        <v>10</v>
      </c>
      <c r="CO24" s="850">
        <v>5</v>
      </c>
      <c r="CP24" s="855">
        <v>5</v>
      </c>
      <c r="CQ24" s="854">
        <v>2</v>
      </c>
      <c r="CR24" s="852">
        <v>1</v>
      </c>
      <c r="CS24" s="852">
        <v>2</v>
      </c>
      <c r="CT24" s="852">
        <v>1</v>
      </c>
      <c r="CU24" s="852">
        <v>2</v>
      </c>
      <c r="CV24" s="852">
        <v>1</v>
      </c>
      <c r="CW24" s="853">
        <v>1</v>
      </c>
      <c r="CX24" s="850">
        <v>19</v>
      </c>
      <c r="CY24" s="855">
        <v>17</v>
      </c>
      <c r="CZ24" s="854">
        <v>16</v>
      </c>
      <c r="DA24" s="852">
        <v>17</v>
      </c>
      <c r="DB24" s="852">
        <v>17</v>
      </c>
      <c r="DC24" s="852">
        <v>17</v>
      </c>
      <c r="DD24" s="852">
        <v>17</v>
      </c>
      <c r="DE24" s="852">
        <v>16</v>
      </c>
      <c r="DF24" s="853">
        <v>15</v>
      </c>
      <c r="DG24" s="850">
        <v>24</v>
      </c>
      <c r="DH24" s="855">
        <v>24</v>
      </c>
      <c r="DI24" s="854">
        <v>24</v>
      </c>
      <c r="DJ24" s="852">
        <v>24</v>
      </c>
      <c r="DK24" s="852">
        <v>23</v>
      </c>
      <c r="DL24" s="852">
        <v>23</v>
      </c>
      <c r="DM24" s="852">
        <v>23</v>
      </c>
      <c r="DN24" s="852">
        <v>23</v>
      </c>
      <c r="DO24" s="853">
        <v>23</v>
      </c>
      <c r="DP24" s="856">
        <v>2</v>
      </c>
      <c r="DQ24" s="855">
        <v>2</v>
      </c>
      <c r="DR24" s="854">
        <v>2</v>
      </c>
      <c r="DS24" s="852">
        <v>2</v>
      </c>
      <c r="DT24" s="852">
        <v>2</v>
      </c>
      <c r="DU24" s="852">
        <v>2</v>
      </c>
      <c r="DV24" s="852">
        <v>2</v>
      </c>
      <c r="DW24" s="852">
        <v>2</v>
      </c>
      <c r="DX24" s="853">
        <v>2</v>
      </c>
      <c r="DY24" s="850">
        <v>8</v>
      </c>
      <c r="DZ24" s="855">
        <v>8</v>
      </c>
      <c r="EA24" s="854">
        <v>8</v>
      </c>
      <c r="EB24" s="852">
        <v>8</v>
      </c>
      <c r="EC24" s="852">
        <v>8</v>
      </c>
      <c r="ED24" s="852">
        <v>8</v>
      </c>
      <c r="EE24" s="852">
        <v>8</v>
      </c>
      <c r="EF24" s="852">
        <v>7</v>
      </c>
      <c r="EG24" s="853">
        <v>11</v>
      </c>
      <c r="EH24" s="850">
        <v>14</v>
      </c>
      <c r="EI24" s="855">
        <v>9</v>
      </c>
      <c r="EJ24" s="854">
        <v>9</v>
      </c>
      <c r="EK24" s="852">
        <v>9</v>
      </c>
      <c r="EL24" s="852">
        <v>9</v>
      </c>
      <c r="EM24" s="852">
        <v>10</v>
      </c>
      <c r="EN24" s="852">
        <v>11</v>
      </c>
      <c r="EO24" s="852">
        <v>10</v>
      </c>
      <c r="EP24" s="853">
        <v>10</v>
      </c>
      <c r="EQ24" s="850">
        <v>3</v>
      </c>
      <c r="ER24" s="855">
        <v>3</v>
      </c>
      <c r="ES24" s="854">
        <v>3</v>
      </c>
      <c r="ET24" s="852">
        <v>2</v>
      </c>
      <c r="EU24" s="852">
        <v>2</v>
      </c>
      <c r="EV24" s="852">
        <v>2</v>
      </c>
      <c r="EW24" s="852">
        <v>2</v>
      </c>
      <c r="EX24" s="852">
        <v>2</v>
      </c>
      <c r="EY24" s="853">
        <v>2</v>
      </c>
      <c r="EZ24" s="851">
        <v>6</v>
      </c>
      <c r="FA24" s="855">
        <v>9</v>
      </c>
      <c r="FB24" s="854">
        <v>9</v>
      </c>
      <c r="FC24" s="852">
        <v>11</v>
      </c>
      <c r="FD24" s="852">
        <v>11</v>
      </c>
      <c r="FE24" s="852">
        <v>13</v>
      </c>
      <c r="FF24" s="852">
        <v>15</v>
      </c>
      <c r="FG24" s="852">
        <v>15</v>
      </c>
      <c r="FH24" s="853">
        <v>13</v>
      </c>
      <c r="FI24" s="850">
        <v>40</v>
      </c>
      <c r="FJ24" s="855">
        <v>40</v>
      </c>
      <c r="FK24" s="854">
        <v>35</v>
      </c>
      <c r="FL24" s="852">
        <v>30</v>
      </c>
      <c r="FM24" s="852">
        <v>30</v>
      </c>
      <c r="FN24" s="852">
        <v>30</v>
      </c>
      <c r="FO24" s="852">
        <v>29</v>
      </c>
      <c r="FP24" s="852">
        <v>29</v>
      </c>
      <c r="FQ24" s="853">
        <v>29</v>
      </c>
      <c r="FR24" s="850">
        <v>15</v>
      </c>
      <c r="FS24" s="855">
        <v>15</v>
      </c>
      <c r="FT24" s="854">
        <v>15</v>
      </c>
      <c r="FU24" s="852">
        <v>15</v>
      </c>
      <c r="FV24" s="852">
        <v>15</v>
      </c>
      <c r="FW24" s="852">
        <v>15</v>
      </c>
      <c r="FX24" s="852">
        <v>15</v>
      </c>
      <c r="FY24" s="852">
        <v>15</v>
      </c>
      <c r="FZ24" s="853">
        <v>15</v>
      </c>
      <c r="GA24" s="850">
        <v>28</v>
      </c>
      <c r="GB24" s="855">
        <v>27</v>
      </c>
      <c r="GC24" s="854">
        <v>27</v>
      </c>
      <c r="GD24" s="852">
        <v>27</v>
      </c>
      <c r="GE24" s="852">
        <v>28</v>
      </c>
      <c r="GF24" s="852">
        <v>30</v>
      </c>
      <c r="GG24" s="852">
        <v>32</v>
      </c>
      <c r="GH24" s="852">
        <v>32</v>
      </c>
      <c r="GI24" s="853">
        <v>32</v>
      </c>
      <c r="GJ24" s="851">
        <v>6</v>
      </c>
      <c r="GK24" s="855">
        <v>16</v>
      </c>
      <c r="GL24" s="854">
        <v>26</v>
      </c>
      <c r="GM24" s="852">
        <v>26</v>
      </c>
      <c r="GN24" s="852">
        <v>27</v>
      </c>
      <c r="GO24" s="852">
        <v>22</v>
      </c>
      <c r="GP24" s="852">
        <v>19</v>
      </c>
      <c r="GQ24" s="852">
        <v>14</v>
      </c>
      <c r="GR24" s="853">
        <v>9</v>
      </c>
      <c r="GS24" s="851">
        <v>3</v>
      </c>
      <c r="GT24" s="855">
        <v>3</v>
      </c>
      <c r="GU24" s="854">
        <v>3</v>
      </c>
      <c r="GV24" s="852">
        <v>4</v>
      </c>
      <c r="GW24" s="852">
        <v>4</v>
      </c>
      <c r="GX24" s="852">
        <v>5</v>
      </c>
      <c r="GY24" s="852">
        <v>5</v>
      </c>
      <c r="GZ24" s="852">
        <v>5</v>
      </c>
      <c r="HA24" s="853">
        <v>5</v>
      </c>
      <c r="HB24" s="850">
        <v>4</v>
      </c>
      <c r="HC24" s="855">
        <v>4</v>
      </c>
      <c r="HD24" s="854">
        <v>5</v>
      </c>
      <c r="HE24" s="852">
        <v>5</v>
      </c>
      <c r="HF24" s="852">
        <v>5</v>
      </c>
      <c r="HG24" s="852">
        <v>5</v>
      </c>
      <c r="HH24" s="852">
        <v>5</v>
      </c>
      <c r="HI24" s="852">
        <v>5</v>
      </c>
      <c r="HJ24" s="853">
        <v>14</v>
      </c>
      <c r="HK24" s="850">
        <v>268</v>
      </c>
      <c r="HL24" s="855">
        <f t="shared" si="0"/>
        <v>267</v>
      </c>
      <c r="HM24" s="857">
        <v>268</v>
      </c>
      <c r="HN24" s="853">
        <v>252</v>
      </c>
      <c r="HO24" s="853">
        <v>255</v>
      </c>
      <c r="HP24" s="853">
        <v>255</v>
      </c>
      <c r="HQ24" s="853">
        <v>255</v>
      </c>
      <c r="HR24" s="853">
        <v>240</v>
      </c>
      <c r="HS24" s="853">
        <v>243</v>
      </c>
      <c r="HT24" s="850">
        <v>529</v>
      </c>
      <c r="HU24" s="855">
        <f t="shared" si="1"/>
        <v>530</v>
      </c>
      <c r="HV24" s="855">
        <v>533</v>
      </c>
      <c r="HW24" s="858">
        <v>517</v>
      </c>
      <c r="HX24" s="849">
        <v>520</v>
      </c>
      <c r="HY24" s="849">
        <v>521</v>
      </c>
      <c r="HZ24" s="849">
        <v>521</v>
      </c>
      <c r="IA24" s="849">
        <v>507</v>
      </c>
      <c r="IB24" s="853">
        <v>510</v>
      </c>
    </row>
    <row r="25" spans="1:236" ht="15" customHeight="1" x14ac:dyDescent="0.2">
      <c r="A25" s="829">
        <v>22</v>
      </c>
      <c r="B25" s="849" t="s">
        <v>150</v>
      </c>
      <c r="C25" s="850">
        <v>2</v>
      </c>
      <c r="D25" s="851">
        <v>2</v>
      </c>
      <c r="E25" s="851">
        <v>2</v>
      </c>
      <c r="F25" s="852">
        <v>2</v>
      </c>
      <c r="G25" s="852">
        <v>2</v>
      </c>
      <c r="H25" s="852">
        <v>2</v>
      </c>
      <c r="I25" s="852">
        <v>2</v>
      </c>
      <c r="J25" s="852">
        <v>2</v>
      </c>
      <c r="K25" s="853">
        <v>2</v>
      </c>
      <c r="L25" s="849">
        <v>1</v>
      </c>
      <c r="M25" s="849">
        <v>1</v>
      </c>
      <c r="N25" s="849">
        <v>1</v>
      </c>
      <c r="O25" s="849">
        <v>1</v>
      </c>
      <c r="P25" s="849">
        <v>1</v>
      </c>
      <c r="Q25" s="849">
        <v>1</v>
      </c>
      <c r="R25" s="849">
        <v>1</v>
      </c>
      <c r="S25" s="849">
        <v>1</v>
      </c>
      <c r="T25" s="853">
        <v>1</v>
      </c>
      <c r="U25" s="851">
        <v>1</v>
      </c>
      <c r="V25" s="851">
        <v>1</v>
      </c>
      <c r="W25" s="854">
        <v>0</v>
      </c>
      <c r="X25" s="852">
        <v>0</v>
      </c>
      <c r="Y25" s="852">
        <v>0</v>
      </c>
      <c r="Z25" s="852">
        <v>0</v>
      </c>
      <c r="AA25" s="852">
        <v>0</v>
      </c>
      <c r="AB25" s="852">
        <v>0</v>
      </c>
      <c r="AC25" s="853">
        <v>0</v>
      </c>
      <c r="AD25" s="850">
        <v>0</v>
      </c>
      <c r="AE25" s="851">
        <v>0</v>
      </c>
      <c r="AF25" s="854">
        <v>0</v>
      </c>
      <c r="AG25" s="852">
        <v>0</v>
      </c>
      <c r="AH25" s="852">
        <v>0</v>
      </c>
      <c r="AI25" s="852">
        <v>0</v>
      </c>
      <c r="AJ25" s="852">
        <v>0</v>
      </c>
      <c r="AK25" s="852">
        <v>0</v>
      </c>
      <c r="AL25" s="853">
        <v>0</v>
      </c>
      <c r="AM25" s="850">
        <v>0</v>
      </c>
      <c r="AN25" s="851">
        <v>0</v>
      </c>
      <c r="AO25" s="857">
        <v>0</v>
      </c>
      <c r="AP25" s="853">
        <v>0</v>
      </c>
      <c r="AQ25" s="853">
        <v>0</v>
      </c>
      <c r="AR25" s="853">
        <v>0</v>
      </c>
      <c r="AS25" s="853">
        <v>0</v>
      </c>
      <c r="AT25" s="853">
        <v>0</v>
      </c>
      <c r="AU25" s="853">
        <v>0</v>
      </c>
      <c r="AV25" s="850">
        <v>2</v>
      </c>
      <c r="AW25" s="851">
        <v>2</v>
      </c>
      <c r="AX25" s="854">
        <v>2</v>
      </c>
      <c r="AY25" s="852">
        <v>2</v>
      </c>
      <c r="AZ25" s="852">
        <v>2</v>
      </c>
      <c r="BA25" s="852">
        <v>1</v>
      </c>
      <c r="BB25" s="852">
        <v>1</v>
      </c>
      <c r="BC25" s="852">
        <v>1</v>
      </c>
      <c r="BD25" s="853">
        <v>1</v>
      </c>
      <c r="BE25" s="856">
        <v>0</v>
      </c>
      <c r="BF25" s="851">
        <v>0</v>
      </c>
      <c r="BG25" s="854">
        <v>0</v>
      </c>
      <c r="BH25" s="852">
        <v>0</v>
      </c>
      <c r="BI25" s="852">
        <v>0</v>
      </c>
      <c r="BJ25" s="852">
        <v>0</v>
      </c>
      <c r="BK25" s="852">
        <v>0</v>
      </c>
      <c r="BL25" s="852">
        <v>0</v>
      </c>
      <c r="BM25" s="853">
        <v>0</v>
      </c>
      <c r="BN25" s="851">
        <v>0</v>
      </c>
      <c r="BO25" s="851">
        <v>0</v>
      </c>
      <c r="BP25" s="854">
        <v>0</v>
      </c>
      <c r="BQ25" s="852">
        <v>0</v>
      </c>
      <c r="BR25" s="852">
        <v>0</v>
      </c>
      <c r="BS25" s="852">
        <v>0</v>
      </c>
      <c r="BT25" s="852">
        <v>0</v>
      </c>
      <c r="BU25" s="852">
        <v>0</v>
      </c>
      <c r="BV25" s="853">
        <v>0</v>
      </c>
      <c r="BW25" s="851">
        <v>0</v>
      </c>
      <c r="BX25" s="851">
        <v>0</v>
      </c>
      <c r="BY25" s="854">
        <v>0</v>
      </c>
      <c r="BZ25" s="852">
        <v>0</v>
      </c>
      <c r="CA25" s="852">
        <v>0</v>
      </c>
      <c r="CB25" s="852">
        <v>0</v>
      </c>
      <c r="CC25" s="852">
        <v>0</v>
      </c>
      <c r="CD25" s="852">
        <v>0</v>
      </c>
      <c r="CE25" s="853">
        <v>0</v>
      </c>
      <c r="CF25" s="850">
        <v>0</v>
      </c>
      <c r="CG25" s="851">
        <v>0</v>
      </c>
      <c r="CH25" s="854">
        <v>0</v>
      </c>
      <c r="CI25" s="852">
        <v>0</v>
      </c>
      <c r="CJ25" s="852">
        <v>0</v>
      </c>
      <c r="CK25" s="852">
        <v>0</v>
      </c>
      <c r="CL25" s="852">
        <v>0</v>
      </c>
      <c r="CM25" s="852">
        <v>0</v>
      </c>
      <c r="CN25" s="853">
        <v>0</v>
      </c>
      <c r="CO25" s="851">
        <v>0</v>
      </c>
      <c r="CP25" s="851">
        <v>0</v>
      </c>
      <c r="CQ25" s="854">
        <v>0</v>
      </c>
      <c r="CR25" s="852">
        <v>0</v>
      </c>
      <c r="CS25" s="852">
        <v>0</v>
      </c>
      <c r="CT25" s="852">
        <v>0</v>
      </c>
      <c r="CU25" s="852">
        <v>0</v>
      </c>
      <c r="CV25" s="852">
        <v>0</v>
      </c>
      <c r="CW25" s="853">
        <v>0</v>
      </c>
      <c r="CX25" s="850">
        <v>1</v>
      </c>
      <c r="CY25" s="851">
        <v>1</v>
      </c>
      <c r="CZ25" s="854">
        <v>1</v>
      </c>
      <c r="DA25" s="852">
        <v>1</v>
      </c>
      <c r="DB25" s="852">
        <v>1</v>
      </c>
      <c r="DC25" s="852">
        <v>1</v>
      </c>
      <c r="DD25" s="852">
        <v>1</v>
      </c>
      <c r="DE25" s="852">
        <v>1</v>
      </c>
      <c r="DF25" s="853">
        <v>1</v>
      </c>
      <c r="DG25" s="850">
        <v>1</v>
      </c>
      <c r="DH25" s="851">
        <v>1</v>
      </c>
      <c r="DI25" s="854">
        <v>1</v>
      </c>
      <c r="DJ25" s="852">
        <v>1</v>
      </c>
      <c r="DK25" s="852">
        <v>1</v>
      </c>
      <c r="DL25" s="852">
        <v>1</v>
      </c>
      <c r="DM25" s="852">
        <v>1</v>
      </c>
      <c r="DN25" s="852">
        <v>1</v>
      </c>
      <c r="DO25" s="853">
        <v>1</v>
      </c>
      <c r="DP25" s="851">
        <v>0</v>
      </c>
      <c r="DQ25" s="851">
        <v>0</v>
      </c>
      <c r="DR25" s="854">
        <v>0</v>
      </c>
      <c r="DS25" s="852">
        <v>0</v>
      </c>
      <c r="DT25" s="852">
        <v>0</v>
      </c>
      <c r="DU25" s="852">
        <v>0</v>
      </c>
      <c r="DV25" s="852">
        <v>0</v>
      </c>
      <c r="DW25" s="852">
        <v>0</v>
      </c>
      <c r="DX25" s="853">
        <v>0</v>
      </c>
      <c r="DY25" s="851">
        <v>0</v>
      </c>
      <c r="DZ25" s="851">
        <v>0</v>
      </c>
      <c r="EA25" s="854">
        <v>0</v>
      </c>
      <c r="EB25" s="852">
        <v>0</v>
      </c>
      <c r="EC25" s="852">
        <v>0</v>
      </c>
      <c r="ED25" s="852">
        <v>0</v>
      </c>
      <c r="EE25" s="852">
        <v>0</v>
      </c>
      <c r="EF25" s="852">
        <v>0</v>
      </c>
      <c r="EG25" s="853">
        <v>0</v>
      </c>
      <c r="EH25" s="851">
        <v>0</v>
      </c>
      <c r="EI25" s="851">
        <v>0</v>
      </c>
      <c r="EJ25" s="854">
        <v>0</v>
      </c>
      <c r="EK25" s="852">
        <v>0</v>
      </c>
      <c r="EL25" s="852">
        <v>0</v>
      </c>
      <c r="EM25" s="852">
        <v>0</v>
      </c>
      <c r="EN25" s="852">
        <v>1</v>
      </c>
      <c r="EO25" s="852">
        <v>1</v>
      </c>
      <c r="EP25" s="853">
        <v>1</v>
      </c>
      <c r="EQ25" s="851">
        <v>0</v>
      </c>
      <c r="ER25" s="851">
        <v>0</v>
      </c>
      <c r="ES25" s="854">
        <v>0</v>
      </c>
      <c r="ET25" s="852">
        <v>0</v>
      </c>
      <c r="EU25" s="852">
        <v>0</v>
      </c>
      <c r="EV25" s="852">
        <v>0</v>
      </c>
      <c r="EW25" s="852">
        <v>0</v>
      </c>
      <c r="EX25" s="852">
        <v>0</v>
      </c>
      <c r="EY25" s="853">
        <v>0</v>
      </c>
      <c r="EZ25" s="851">
        <v>0</v>
      </c>
      <c r="FA25" s="851">
        <v>0</v>
      </c>
      <c r="FB25" s="854">
        <v>0</v>
      </c>
      <c r="FC25" s="852">
        <v>1</v>
      </c>
      <c r="FD25" s="852">
        <v>1</v>
      </c>
      <c r="FE25" s="852">
        <v>1</v>
      </c>
      <c r="FF25" s="852">
        <v>1</v>
      </c>
      <c r="FG25" s="852">
        <v>1</v>
      </c>
      <c r="FH25" s="853">
        <v>1</v>
      </c>
      <c r="FI25" s="856">
        <v>1</v>
      </c>
      <c r="FJ25" s="851">
        <v>1</v>
      </c>
      <c r="FK25" s="854">
        <v>1</v>
      </c>
      <c r="FL25" s="852">
        <v>1</v>
      </c>
      <c r="FM25" s="852">
        <v>1</v>
      </c>
      <c r="FN25" s="852">
        <v>1</v>
      </c>
      <c r="FO25" s="852">
        <v>1</v>
      </c>
      <c r="FP25" s="852">
        <v>1</v>
      </c>
      <c r="FQ25" s="853">
        <v>1</v>
      </c>
      <c r="FR25" s="851">
        <v>0</v>
      </c>
      <c r="FS25" s="851">
        <v>0</v>
      </c>
      <c r="FT25" s="854">
        <v>0</v>
      </c>
      <c r="FU25" s="852">
        <v>0</v>
      </c>
      <c r="FV25" s="852">
        <v>0</v>
      </c>
      <c r="FW25" s="852">
        <v>0</v>
      </c>
      <c r="FX25" s="852">
        <v>0</v>
      </c>
      <c r="FY25" s="852">
        <v>0</v>
      </c>
      <c r="FZ25" s="853">
        <v>0</v>
      </c>
      <c r="GA25" s="850">
        <v>1</v>
      </c>
      <c r="GB25" s="851">
        <v>1</v>
      </c>
      <c r="GC25" s="854">
        <v>1</v>
      </c>
      <c r="GD25" s="852">
        <v>1</v>
      </c>
      <c r="GE25" s="852">
        <v>1</v>
      </c>
      <c r="GF25" s="852">
        <v>1</v>
      </c>
      <c r="GG25" s="852">
        <v>1</v>
      </c>
      <c r="GH25" s="852">
        <v>1</v>
      </c>
      <c r="GI25" s="853">
        <v>1</v>
      </c>
      <c r="GJ25" s="851">
        <v>0</v>
      </c>
      <c r="GK25" s="851">
        <v>0</v>
      </c>
      <c r="GL25" s="854">
        <v>0</v>
      </c>
      <c r="GM25" s="852">
        <v>0</v>
      </c>
      <c r="GN25" s="852">
        <v>0</v>
      </c>
      <c r="GO25" s="852">
        <v>0</v>
      </c>
      <c r="GP25" s="852">
        <v>0</v>
      </c>
      <c r="GQ25" s="852">
        <v>0</v>
      </c>
      <c r="GR25" s="853">
        <v>0</v>
      </c>
      <c r="GS25" s="851">
        <v>0</v>
      </c>
      <c r="GT25" s="851">
        <v>0</v>
      </c>
      <c r="GU25" s="854">
        <v>0</v>
      </c>
      <c r="GV25" s="852">
        <v>0</v>
      </c>
      <c r="GW25" s="852">
        <v>0</v>
      </c>
      <c r="GX25" s="852">
        <v>0</v>
      </c>
      <c r="GY25" s="852">
        <v>0</v>
      </c>
      <c r="GZ25" s="852">
        <v>0</v>
      </c>
      <c r="HA25" s="853">
        <v>0</v>
      </c>
      <c r="HB25" s="856">
        <v>0</v>
      </c>
      <c r="HC25" s="851">
        <v>0</v>
      </c>
      <c r="HD25" s="854">
        <v>0</v>
      </c>
      <c r="HE25" s="852">
        <v>0</v>
      </c>
      <c r="HF25" s="852">
        <v>0</v>
      </c>
      <c r="HG25" s="852">
        <v>0</v>
      </c>
      <c r="HH25" s="852">
        <v>0</v>
      </c>
      <c r="HI25" s="852">
        <v>0</v>
      </c>
      <c r="HJ25" s="853">
        <v>1</v>
      </c>
      <c r="HK25" s="850">
        <v>8</v>
      </c>
      <c r="HL25" s="855">
        <f t="shared" si="0"/>
        <v>8</v>
      </c>
      <c r="HM25" s="860">
        <v>7</v>
      </c>
      <c r="HN25" s="861">
        <v>8</v>
      </c>
      <c r="HO25" s="861">
        <v>8</v>
      </c>
      <c r="HP25" s="861">
        <v>7</v>
      </c>
      <c r="HQ25" s="861">
        <v>8</v>
      </c>
      <c r="HR25" s="861">
        <v>8</v>
      </c>
      <c r="HS25" s="853">
        <v>9</v>
      </c>
      <c r="HT25" s="850">
        <v>10</v>
      </c>
      <c r="HU25" s="855">
        <f t="shared" si="1"/>
        <v>10</v>
      </c>
      <c r="HV25" s="855">
        <v>9</v>
      </c>
      <c r="HW25" s="858">
        <v>10</v>
      </c>
      <c r="HX25" s="849">
        <v>10</v>
      </c>
      <c r="HY25" s="849">
        <v>9</v>
      </c>
      <c r="HZ25" s="849">
        <v>10</v>
      </c>
      <c r="IA25" s="849">
        <v>10</v>
      </c>
      <c r="IB25" s="853">
        <v>11</v>
      </c>
    </row>
    <row r="26" spans="1:236" ht="15" customHeight="1" x14ac:dyDescent="0.2">
      <c r="A26" s="829">
        <v>23</v>
      </c>
      <c r="B26" s="849" t="s">
        <v>151</v>
      </c>
      <c r="C26" s="850">
        <v>494</v>
      </c>
      <c r="D26" s="855">
        <v>496</v>
      </c>
      <c r="E26" s="855">
        <v>496</v>
      </c>
      <c r="F26" s="852">
        <v>496</v>
      </c>
      <c r="G26" s="852">
        <v>496</v>
      </c>
      <c r="H26" s="852">
        <v>496</v>
      </c>
      <c r="I26" s="852">
        <v>497</v>
      </c>
      <c r="J26" s="852">
        <v>497</v>
      </c>
      <c r="K26" s="853">
        <v>497</v>
      </c>
      <c r="L26" s="849">
        <v>33</v>
      </c>
      <c r="M26" s="849">
        <v>27</v>
      </c>
      <c r="N26" s="849">
        <v>27</v>
      </c>
      <c r="O26" s="849">
        <v>21</v>
      </c>
      <c r="P26" s="849">
        <v>21</v>
      </c>
      <c r="Q26" s="849">
        <v>21</v>
      </c>
      <c r="R26" s="849">
        <v>21</v>
      </c>
      <c r="S26" s="849">
        <v>17</v>
      </c>
      <c r="T26" s="853">
        <v>15</v>
      </c>
      <c r="U26" s="855">
        <v>8</v>
      </c>
      <c r="V26" s="855">
        <v>8</v>
      </c>
      <c r="W26" s="854">
        <v>8</v>
      </c>
      <c r="X26" s="852">
        <v>8</v>
      </c>
      <c r="Y26" s="852">
        <v>8</v>
      </c>
      <c r="Z26" s="852">
        <v>8</v>
      </c>
      <c r="AA26" s="852">
        <v>8</v>
      </c>
      <c r="AB26" s="852">
        <v>2</v>
      </c>
      <c r="AC26" s="853">
        <v>0</v>
      </c>
      <c r="AD26" s="850">
        <v>3</v>
      </c>
      <c r="AE26" s="855">
        <v>3</v>
      </c>
      <c r="AF26" s="854">
        <v>3</v>
      </c>
      <c r="AG26" s="852">
        <v>3</v>
      </c>
      <c r="AH26" s="852">
        <v>3</v>
      </c>
      <c r="AI26" s="852">
        <v>5</v>
      </c>
      <c r="AJ26" s="852">
        <v>7</v>
      </c>
      <c r="AK26" s="852">
        <v>7</v>
      </c>
      <c r="AL26" s="853">
        <v>7</v>
      </c>
      <c r="AM26" s="850">
        <v>5</v>
      </c>
      <c r="AN26" s="855">
        <v>5</v>
      </c>
      <c r="AO26" s="857">
        <v>5</v>
      </c>
      <c r="AP26" s="853">
        <v>4</v>
      </c>
      <c r="AQ26" s="853">
        <v>3</v>
      </c>
      <c r="AR26" s="853">
        <v>2</v>
      </c>
      <c r="AS26" s="853">
        <v>2</v>
      </c>
      <c r="AT26" s="853">
        <v>2</v>
      </c>
      <c r="AU26" s="853">
        <v>2</v>
      </c>
      <c r="AV26" s="850">
        <v>35</v>
      </c>
      <c r="AW26" s="855">
        <v>33</v>
      </c>
      <c r="AX26" s="854">
        <v>31</v>
      </c>
      <c r="AY26" s="852">
        <v>28</v>
      </c>
      <c r="AZ26" s="852">
        <v>28</v>
      </c>
      <c r="BA26" s="852">
        <v>25</v>
      </c>
      <c r="BB26" s="852">
        <v>19</v>
      </c>
      <c r="BC26" s="852">
        <v>17</v>
      </c>
      <c r="BD26" s="853">
        <v>17</v>
      </c>
      <c r="BE26" s="850">
        <v>8</v>
      </c>
      <c r="BF26" s="855">
        <v>8</v>
      </c>
      <c r="BG26" s="854">
        <v>8</v>
      </c>
      <c r="BH26" s="852">
        <v>9</v>
      </c>
      <c r="BI26" s="852">
        <v>14</v>
      </c>
      <c r="BJ26" s="852">
        <v>18</v>
      </c>
      <c r="BK26" s="852">
        <v>20</v>
      </c>
      <c r="BL26" s="852">
        <v>20</v>
      </c>
      <c r="BM26" s="853">
        <v>20</v>
      </c>
      <c r="BN26" s="850">
        <v>3</v>
      </c>
      <c r="BO26" s="855">
        <v>3</v>
      </c>
      <c r="BP26" s="854">
        <v>3</v>
      </c>
      <c r="BQ26" s="852">
        <v>4</v>
      </c>
      <c r="BR26" s="852">
        <v>4</v>
      </c>
      <c r="BS26" s="852">
        <v>5</v>
      </c>
      <c r="BT26" s="852">
        <v>5</v>
      </c>
      <c r="BU26" s="852">
        <v>6</v>
      </c>
      <c r="BV26" s="853">
        <v>6</v>
      </c>
      <c r="BW26" s="851">
        <v>0</v>
      </c>
      <c r="BX26" s="855">
        <v>1</v>
      </c>
      <c r="BY26" s="854">
        <v>3</v>
      </c>
      <c r="BZ26" s="852">
        <v>4</v>
      </c>
      <c r="CA26" s="852">
        <v>7</v>
      </c>
      <c r="CB26" s="852">
        <v>7</v>
      </c>
      <c r="CC26" s="852">
        <v>7</v>
      </c>
      <c r="CD26" s="852">
        <v>7</v>
      </c>
      <c r="CE26" s="853">
        <v>6</v>
      </c>
      <c r="CF26" s="851">
        <v>36</v>
      </c>
      <c r="CG26" s="855">
        <v>37</v>
      </c>
      <c r="CH26" s="854">
        <v>37</v>
      </c>
      <c r="CI26" s="852">
        <v>37</v>
      </c>
      <c r="CJ26" s="852">
        <v>37</v>
      </c>
      <c r="CK26" s="852">
        <v>35</v>
      </c>
      <c r="CL26" s="852">
        <v>34</v>
      </c>
      <c r="CM26" s="852">
        <v>33</v>
      </c>
      <c r="CN26" s="853">
        <v>33</v>
      </c>
      <c r="CO26" s="856">
        <v>5</v>
      </c>
      <c r="CP26" s="855">
        <v>5</v>
      </c>
      <c r="CQ26" s="854">
        <v>2</v>
      </c>
      <c r="CR26" s="852">
        <v>2</v>
      </c>
      <c r="CS26" s="852">
        <v>5</v>
      </c>
      <c r="CT26" s="852">
        <v>5</v>
      </c>
      <c r="CU26" s="852">
        <v>6</v>
      </c>
      <c r="CV26" s="852">
        <v>5</v>
      </c>
      <c r="CW26" s="853">
        <v>4</v>
      </c>
      <c r="CX26" s="850">
        <v>37</v>
      </c>
      <c r="CY26" s="855">
        <v>35</v>
      </c>
      <c r="CZ26" s="854">
        <v>26</v>
      </c>
      <c r="DA26" s="852">
        <v>27</v>
      </c>
      <c r="DB26" s="852">
        <v>27</v>
      </c>
      <c r="DC26" s="852">
        <v>27</v>
      </c>
      <c r="DD26" s="852">
        <v>27</v>
      </c>
      <c r="DE26" s="852">
        <v>21</v>
      </c>
      <c r="DF26" s="853">
        <v>21</v>
      </c>
      <c r="DG26" s="850">
        <v>35</v>
      </c>
      <c r="DH26" s="855">
        <v>33</v>
      </c>
      <c r="DI26" s="854">
        <v>29</v>
      </c>
      <c r="DJ26" s="852">
        <v>29</v>
      </c>
      <c r="DK26" s="852">
        <v>29</v>
      </c>
      <c r="DL26" s="852">
        <v>29</v>
      </c>
      <c r="DM26" s="852">
        <v>30</v>
      </c>
      <c r="DN26" s="852">
        <v>30</v>
      </c>
      <c r="DO26" s="853">
        <v>28</v>
      </c>
      <c r="DP26" s="856">
        <v>3</v>
      </c>
      <c r="DQ26" s="855">
        <v>3</v>
      </c>
      <c r="DR26" s="854">
        <v>2</v>
      </c>
      <c r="DS26" s="852">
        <v>1</v>
      </c>
      <c r="DT26" s="852">
        <v>1</v>
      </c>
      <c r="DU26" s="852">
        <v>1</v>
      </c>
      <c r="DV26" s="852">
        <v>1</v>
      </c>
      <c r="DW26" s="852">
        <v>1</v>
      </c>
      <c r="DX26" s="853">
        <v>1</v>
      </c>
      <c r="DY26" s="850">
        <v>13</v>
      </c>
      <c r="DZ26" s="855">
        <v>16</v>
      </c>
      <c r="EA26" s="854">
        <v>18</v>
      </c>
      <c r="EB26" s="852">
        <v>20</v>
      </c>
      <c r="EC26" s="852">
        <v>21</v>
      </c>
      <c r="ED26" s="852">
        <v>26</v>
      </c>
      <c r="EE26" s="852">
        <v>26</v>
      </c>
      <c r="EF26" s="852">
        <v>25</v>
      </c>
      <c r="EG26" s="853">
        <v>30</v>
      </c>
      <c r="EH26" s="850">
        <v>17</v>
      </c>
      <c r="EI26" s="855">
        <v>14</v>
      </c>
      <c r="EJ26" s="854">
        <v>14</v>
      </c>
      <c r="EK26" s="852">
        <v>14</v>
      </c>
      <c r="EL26" s="852">
        <v>14</v>
      </c>
      <c r="EM26" s="852">
        <v>17</v>
      </c>
      <c r="EN26" s="852">
        <v>19</v>
      </c>
      <c r="EO26" s="852">
        <v>19</v>
      </c>
      <c r="EP26" s="853">
        <v>18</v>
      </c>
      <c r="EQ26" s="850">
        <v>11</v>
      </c>
      <c r="ER26" s="855">
        <v>10</v>
      </c>
      <c r="ES26" s="854">
        <v>8</v>
      </c>
      <c r="ET26" s="852">
        <v>8</v>
      </c>
      <c r="EU26" s="852">
        <v>8</v>
      </c>
      <c r="EV26" s="852">
        <v>8</v>
      </c>
      <c r="EW26" s="852">
        <v>7</v>
      </c>
      <c r="EX26" s="852">
        <v>7</v>
      </c>
      <c r="EY26" s="853">
        <v>8</v>
      </c>
      <c r="EZ26" s="851">
        <v>1</v>
      </c>
      <c r="FA26" s="855">
        <v>1</v>
      </c>
      <c r="FB26" s="854">
        <v>1</v>
      </c>
      <c r="FC26" s="852">
        <v>4</v>
      </c>
      <c r="FD26" s="852">
        <v>6</v>
      </c>
      <c r="FE26" s="852">
        <v>7</v>
      </c>
      <c r="FF26" s="852">
        <v>9</v>
      </c>
      <c r="FG26" s="852">
        <v>9</v>
      </c>
      <c r="FH26" s="853">
        <v>8</v>
      </c>
      <c r="FI26" s="850">
        <v>65</v>
      </c>
      <c r="FJ26" s="855">
        <v>63</v>
      </c>
      <c r="FK26" s="854">
        <v>51</v>
      </c>
      <c r="FL26" s="852">
        <v>34</v>
      </c>
      <c r="FM26" s="852">
        <v>34</v>
      </c>
      <c r="FN26" s="852">
        <v>33</v>
      </c>
      <c r="FO26" s="852">
        <v>32</v>
      </c>
      <c r="FP26" s="852">
        <v>32</v>
      </c>
      <c r="FQ26" s="853">
        <v>32</v>
      </c>
      <c r="FR26" s="850">
        <v>1</v>
      </c>
      <c r="FS26" s="855">
        <v>1</v>
      </c>
      <c r="FT26" s="854">
        <v>1</v>
      </c>
      <c r="FU26" s="852">
        <v>1</v>
      </c>
      <c r="FV26" s="852">
        <v>1</v>
      </c>
      <c r="FW26" s="852">
        <v>1</v>
      </c>
      <c r="FX26" s="852">
        <v>1</v>
      </c>
      <c r="FY26" s="852">
        <v>1</v>
      </c>
      <c r="FZ26" s="853">
        <v>1</v>
      </c>
      <c r="GA26" s="850">
        <v>62</v>
      </c>
      <c r="GB26" s="855">
        <v>63</v>
      </c>
      <c r="GC26" s="854">
        <v>64</v>
      </c>
      <c r="GD26" s="852">
        <v>67</v>
      </c>
      <c r="GE26" s="852">
        <v>68</v>
      </c>
      <c r="GF26" s="852">
        <v>77</v>
      </c>
      <c r="GG26" s="852">
        <v>77</v>
      </c>
      <c r="GH26" s="852">
        <v>77</v>
      </c>
      <c r="GI26" s="853">
        <v>75</v>
      </c>
      <c r="GJ26" s="850">
        <v>46</v>
      </c>
      <c r="GK26" s="855">
        <v>72</v>
      </c>
      <c r="GL26" s="854">
        <v>84</v>
      </c>
      <c r="GM26" s="852">
        <v>87</v>
      </c>
      <c r="GN26" s="852">
        <v>86</v>
      </c>
      <c r="GO26" s="852">
        <v>84</v>
      </c>
      <c r="GP26" s="852">
        <v>79</v>
      </c>
      <c r="GQ26" s="852">
        <v>60</v>
      </c>
      <c r="GR26" s="853">
        <v>60</v>
      </c>
      <c r="GS26" s="850">
        <v>4</v>
      </c>
      <c r="GT26" s="855">
        <v>4</v>
      </c>
      <c r="GU26" s="854">
        <v>4</v>
      </c>
      <c r="GV26" s="852">
        <v>4</v>
      </c>
      <c r="GW26" s="852">
        <v>5</v>
      </c>
      <c r="GX26" s="852">
        <v>5</v>
      </c>
      <c r="GY26" s="852">
        <v>5</v>
      </c>
      <c r="GZ26" s="852">
        <v>5</v>
      </c>
      <c r="HA26" s="853">
        <v>6</v>
      </c>
      <c r="HB26" s="850">
        <v>18</v>
      </c>
      <c r="HC26" s="855">
        <v>18</v>
      </c>
      <c r="HD26" s="854">
        <v>17</v>
      </c>
      <c r="HE26" s="852">
        <v>16</v>
      </c>
      <c r="HF26" s="852">
        <v>17</v>
      </c>
      <c r="HG26" s="852">
        <v>18</v>
      </c>
      <c r="HH26" s="852">
        <v>18</v>
      </c>
      <c r="HI26" s="852">
        <v>18</v>
      </c>
      <c r="HJ26" s="853">
        <v>24</v>
      </c>
      <c r="HK26" s="850">
        <v>449</v>
      </c>
      <c r="HL26" s="855">
        <f t="shared" si="0"/>
        <v>463</v>
      </c>
      <c r="HM26" s="857">
        <v>446</v>
      </c>
      <c r="HN26" s="853">
        <v>432</v>
      </c>
      <c r="HO26" s="853">
        <v>447</v>
      </c>
      <c r="HP26" s="853">
        <v>464</v>
      </c>
      <c r="HQ26" s="853">
        <v>460</v>
      </c>
      <c r="HR26" s="853">
        <v>421</v>
      </c>
      <c r="HS26" s="853">
        <v>422</v>
      </c>
      <c r="HT26" s="850">
        <v>943</v>
      </c>
      <c r="HU26" s="855">
        <f t="shared" si="1"/>
        <v>959</v>
      </c>
      <c r="HV26" s="855">
        <v>942</v>
      </c>
      <c r="HW26" s="858">
        <v>928</v>
      </c>
      <c r="HX26" s="849">
        <v>943</v>
      </c>
      <c r="HY26" s="849">
        <v>960</v>
      </c>
      <c r="HZ26" s="849">
        <v>957</v>
      </c>
      <c r="IA26" s="849">
        <v>918</v>
      </c>
      <c r="IB26" s="853">
        <v>919</v>
      </c>
    </row>
    <row r="27" spans="1:236" ht="15" customHeight="1" x14ac:dyDescent="0.2">
      <c r="A27" s="829">
        <v>24</v>
      </c>
      <c r="B27" s="862" t="s">
        <v>152</v>
      </c>
      <c r="C27" s="863" t="s">
        <v>121</v>
      </c>
      <c r="D27" s="863">
        <v>143</v>
      </c>
      <c r="E27" s="863">
        <v>145</v>
      </c>
      <c r="F27" s="852">
        <v>145</v>
      </c>
      <c r="G27" s="852">
        <v>145</v>
      </c>
      <c r="H27" s="852">
        <v>145</v>
      </c>
      <c r="I27" s="852">
        <v>145</v>
      </c>
      <c r="J27" s="852">
        <v>146</v>
      </c>
      <c r="K27" s="853">
        <v>146</v>
      </c>
      <c r="L27" s="862" t="s">
        <v>121</v>
      </c>
      <c r="M27" s="862">
        <v>14</v>
      </c>
      <c r="N27" s="862">
        <v>14</v>
      </c>
      <c r="O27" s="862">
        <v>14</v>
      </c>
      <c r="P27" s="862">
        <v>14</v>
      </c>
      <c r="Q27" s="862">
        <v>14</v>
      </c>
      <c r="R27" s="862">
        <v>14</v>
      </c>
      <c r="S27" s="862">
        <v>13</v>
      </c>
      <c r="T27" s="853">
        <v>12</v>
      </c>
      <c r="U27" s="863" t="s">
        <v>121</v>
      </c>
      <c r="V27" s="863">
        <v>2</v>
      </c>
      <c r="W27" s="854">
        <v>2</v>
      </c>
      <c r="X27" s="852">
        <v>2</v>
      </c>
      <c r="Y27" s="852">
        <v>2</v>
      </c>
      <c r="Z27" s="852">
        <v>2</v>
      </c>
      <c r="AA27" s="852">
        <v>2</v>
      </c>
      <c r="AB27" s="852">
        <v>0</v>
      </c>
      <c r="AC27" s="853">
        <v>0</v>
      </c>
      <c r="AD27" s="863" t="s">
        <v>121</v>
      </c>
      <c r="AE27" s="863">
        <v>1</v>
      </c>
      <c r="AF27" s="854">
        <v>1</v>
      </c>
      <c r="AG27" s="852">
        <v>1</v>
      </c>
      <c r="AH27" s="852">
        <v>1</v>
      </c>
      <c r="AI27" s="852">
        <v>1</v>
      </c>
      <c r="AJ27" s="852">
        <v>1</v>
      </c>
      <c r="AK27" s="852">
        <v>1</v>
      </c>
      <c r="AL27" s="853">
        <v>1</v>
      </c>
      <c r="AM27" s="863" t="s">
        <v>121</v>
      </c>
      <c r="AN27" s="863">
        <v>1</v>
      </c>
      <c r="AO27" s="854">
        <v>1</v>
      </c>
      <c r="AP27" s="852">
        <v>1</v>
      </c>
      <c r="AQ27" s="852">
        <v>1</v>
      </c>
      <c r="AR27" s="852">
        <v>1</v>
      </c>
      <c r="AS27" s="852">
        <v>1</v>
      </c>
      <c r="AT27" s="852">
        <v>1</v>
      </c>
      <c r="AU27" s="853">
        <v>1</v>
      </c>
      <c r="AV27" s="863" t="s">
        <v>121</v>
      </c>
      <c r="AW27" s="863">
        <v>22</v>
      </c>
      <c r="AX27" s="854">
        <v>20</v>
      </c>
      <c r="AY27" s="852">
        <v>16</v>
      </c>
      <c r="AZ27" s="852">
        <v>16</v>
      </c>
      <c r="BA27" s="852">
        <v>15</v>
      </c>
      <c r="BB27" s="852">
        <v>13</v>
      </c>
      <c r="BC27" s="852">
        <v>10</v>
      </c>
      <c r="BD27" s="853">
        <v>10</v>
      </c>
      <c r="BE27" s="863" t="s">
        <v>121</v>
      </c>
      <c r="BF27" s="863">
        <v>3</v>
      </c>
      <c r="BG27" s="854">
        <v>3</v>
      </c>
      <c r="BH27" s="852">
        <v>3</v>
      </c>
      <c r="BI27" s="852">
        <v>5</v>
      </c>
      <c r="BJ27" s="852">
        <v>8</v>
      </c>
      <c r="BK27" s="852">
        <v>9</v>
      </c>
      <c r="BL27" s="852">
        <v>9</v>
      </c>
      <c r="BM27" s="853">
        <v>8</v>
      </c>
      <c r="BN27" s="863" t="s">
        <v>121</v>
      </c>
      <c r="BO27" s="863">
        <v>2</v>
      </c>
      <c r="BP27" s="854">
        <v>2</v>
      </c>
      <c r="BQ27" s="852">
        <v>1</v>
      </c>
      <c r="BR27" s="852">
        <v>1</v>
      </c>
      <c r="BS27" s="852">
        <v>1</v>
      </c>
      <c r="BT27" s="852">
        <v>1</v>
      </c>
      <c r="BU27" s="852">
        <v>1</v>
      </c>
      <c r="BV27" s="853">
        <v>1</v>
      </c>
      <c r="BW27" s="863" t="s">
        <v>121</v>
      </c>
      <c r="BX27" s="863">
        <v>1</v>
      </c>
      <c r="BY27" s="854">
        <v>1</v>
      </c>
      <c r="BZ27" s="852">
        <v>1</v>
      </c>
      <c r="CA27" s="852">
        <v>3</v>
      </c>
      <c r="CB27" s="852">
        <v>3</v>
      </c>
      <c r="CC27" s="852">
        <v>3</v>
      </c>
      <c r="CD27" s="852">
        <v>3</v>
      </c>
      <c r="CE27" s="853">
        <v>3</v>
      </c>
      <c r="CF27" s="863" t="s">
        <v>121</v>
      </c>
      <c r="CG27" s="863">
        <v>10</v>
      </c>
      <c r="CH27" s="854">
        <v>10</v>
      </c>
      <c r="CI27" s="852">
        <v>10</v>
      </c>
      <c r="CJ27" s="852">
        <v>10</v>
      </c>
      <c r="CK27" s="852">
        <v>10</v>
      </c>
      <c r="CL27" s="852">
        <v>10</v>
      </c>
      <c r="CM27" s="852">
        <v>9</v>
      </c>
      <c r="CN27" s="853">
        <v>9</v>
      </c>
      <c r="CO27" s="863" t="s">
        <v>121</v>
      </c>
      <c r="CP27" s="863">
        <v>1</v>
      </c>
      <c r="CQ27" s="854">
        <v>1</v>
      </c>
      <c r="CR27" s="852">
        <v>1</v>
      </c>
      <c r="CS27" s="852">
        <v>1</v>
      </c>
      <c r="CT27" s="852">
        <v>1</v>
      </c>
      <c r="CU27" s="852">
        <v>2</v>
      </c>
      <c r="CV27" s="852">
        <v>2</v>
      </c>
      <c r="CW27" s="853">
        <v>1</v>
      </c>
      <c r="CX27" s="863" t="s">
        <v>121</v>
      </c>
      <c r="CY27" s="863">
        <v>9</v>
      </c>
      <c r="CZ27" s="854">
        <v>9</v>
      </c>
      <c r="DA27" s="852">
        <v>11</v>
      </c>
      <c r="DB27" s="852">
        <v>11</v>
      </c>
      <c r="DC27" s="852">
        <v>11</v>
      </c>
      <c r="DD27" s="852">
        <v>12</v>
      </c>
      <c r="DE27" s="852">
        <v>12</v>
      </c>
      <c r="DF27" s="853">
        <v>12</v>
      </c>
      <c r="DG27" s="863" t="s">
        <v>121</v>
      </c>
      <c r="DH27" s="863">
        <v>18</v>
      </c>
      <c r="DI27" s="854">
        <v>16</v>
      </c>
      <c r="DJ27" s="852">
        <v>13</v>
      </c>
      <c r="DK27" s="852">
        <v>12</v>
      </c>
      <c r="DL27" s="852">
        <v>14</v>
      </c>
      <c r="DM27" s="852">
        <v>14</v>
      </c>
      <c r="DN27" s="852">
        <v>14</v>
      </c>
      <c r="DO27" s="853">
        <v>11</v>
      </c>
      <c r="DP27" s="863" t="s">
        <v>121</v>
      </c>
      <c r="DQ27" s="863">
        <v>1</v>
      </c>
      <c r="DR27" s="854">
        <v>1</v>
      </c>
      <c r="DS27" s="852">
        <v>1</v>
      </c>
      <c r="DT27" s="852">
        <v>2</v>
      </c>
      <c r="DU27" s="852">
        <v>2</v>
      </c>
      <c r="DV27" s="852">
        <v>2</v>
      </c>
      <c r="DW27" s="852">
        <v>2</v>
      </c>
      <c r="DX27" s="853">
        <v>2</v>
      </c>
      <c r="DY27" s="863" t="s">
        <v>121</v>
      </c>
      <c r="DZ27" s="863">
        <v>4</v>
      </c>
      <c r="EA27" s="854">
        <v>6</v>
      </c>
      <c r="EB27" s="852">
        <v>6</v>
      </c>
      <c r="EC27" s="852">
        <v>5</v>
      </c>
      <c r="ED27" s="852">
        <v>7</v>
      </c>
      <c r="EE27" s="852">
        <v>7</v>
      </c>
      <c r="EF27" s="852">
        <v>5</v>
      </c>
      <c r="EG27" s="853">
        <v>5</v>
      </c>
      <c r="EH27" s="863" t="s">
        <v>121</v>
      </c>
      <c r="EI27" s="863">
        <v>7</v>
      </c>
      <c r="EJ27" s="854">
        <v>7</v>
      </c>
      <c r="EK27" s="852">
        <v>7</v>
      </c>
      <c r="EL27" s="852">
        <v>7</v>
      </c>
      <c r="EM27" s="852">
        <v>7</v>
      </c>
      <c r="EN27" s="852">
        <v>7</v>
      </c>
      <c r="EO27" s="852">
        <v>8</v>
      </c>
      <c r="EP27" s="853">
        <v>8</v>
      </c>
      <c r="EQ27" s="863" t="s">
        <v>121</v>
      </c>
      <c r="ER27" s="863">
        <v>3</v>
      </c>
      <c r="ES27" s="854">
        <v>3</v>
      </c>
      <c r="ET27" s="852">
        <v>3</v>
      </c>
      <c r="EU27" s="852">
        <v>3</v>
      </c>
      <c r="EV27" s="852">
        <v>3</v>
      </c>
      <c r="EW27" s="852">
        <v>3</v>
      </c>
      <c r="EX27" s="852">
        <v>3</v>
      </c>
      <c r="EY27" s="853">
        <v>4</v>
      </c>
      <c r="EZ27" s="863" t="s">
        <v>121</v>
      </c>
      <c r="FA27" s="863">
        <v>1</v>
      </c>
      <c r="FB27" s="854">
        <v>1</v>
      </c>
      <c r="FC27" s="852">
        <v>2</v>
      </c>
      <c r="FD27" s="852">
        <v>2</v>
      </c>
      <c r="FE27" s="852">
        <v>4</v>
      </c>
      <c r="FF27" s="852">
        <v>4</v>
      </c>
      <c r="FG27" s="852">
        <v>4</v>
      </c>
      <c r="FH27" s="853">
        <v>3</v>
      </c>
      <c r="FI27" s="863" t="s">
        <v>121</v>
      </c>
      <c r="FJ27" s="863">
        <v>32</v>
      </c>
      <c r="FK27" s="854">
        <v>30</v>
      </c>
      <c r="FL27" s="852">
        <v>29</v>
      </c>
      <c r="FM27" s="852">
        <v>29</v>
      </c>
      <c r="FN27" s="852">
        <v>29</v>
      </c>
      <c r="FO27" s="852">
        <v>29</v>
      </c>
      <c r="FP27" s="852">
        <v>29</v>
      </c>
      <c r="FQ27" s="853">
        <v>29</v>
      </c>
      <c r="FR27" s="863" t="s">
        <v>121</v>
      </c>
      <c r="FS27" s="863">
        <v>3</v>
      </c>
      <c r="FT27" s="854">
        <v>3</v>
      </c>
      <c r="FU27" s="852">
        <v>3</v>
      </c>
      <c r="FV27" s="852">
        <v>3</v>
      </c>
      <c r="FW27" s="852">
        <v>3</v>
      </c>
      <c r="FX27" s="852">
        <v>3</v>
      </c>
      <c r="FY27" s="852">
        <v>3</v>
      </c>
      <c r="FZ27" s="853">
        <v>3</v>
      </c>
      <c r="GA27" s="863" t="s">
        <v>121</v>
      </c>
      <c r="GB27" s="863">
        <v>31</v>
      </c>
      <c r="GC27" s="854">
        <v>32</v>
      </c>
      <c r="GD27" s="852">
        <v>33</v>
      </c>
      <c r="GE27" s="852">
        <v>34</v>
      </c>
      <c r="GF27" s="852">
        <v>43</v>
      </c>
      <c r="GG27" s="852">
        <v>49</v>
      </c>
      <c r="GH27" s="852">
        <v>49</v>
      </c>
      <c r="GI27" s="853">
        <v>49</v>
      </c>
      <c r="GJ27" s="863" t="s">
        <v>121</v>
      </c>
      <c r="GK27" s="863">
        <v>30</v>
      </c>
      <c r="GL27" s="854">
        <v>30</v>
      </c>
      <c r="GM27" s="852">
        <v>32</v>
      </c>
      <c r="GN27" s="852">
        <v>32</v>
      </c>
      <c r="GO27" s="852">
        <v>32</v>
      </c>
      <c r="GP27" s="852">
        <v>32</v>
      </c>
      <c r="GQ27" s="852">
        <v>32</v>
      </c>
      <c r="GR27" s="853">
        <v>32</v>
      </c>
      <c r="GS27" s="863" t="s">
        <v>121</v>
      </c>
      <c r="GT27" s="863">
        <v>1</v>
      </c>
      <c r="GU27" s="854">
        <v>1</v>
      </c>
      <c r="GV27" s="852">
        <v>1</v>
      </c>
      <c r="GW27" s="852">
        <v>1</v>
      </c>
      <c r="GX27" s="852">
        <v>2</v>
      </c>
      <c r="GY27" s="852">
        <v>2</v>
      </c>
      <c r="GZ27" s="852">
        <v>2</v>
      </c>
      <c r="HA27" s="853">
        <v>4</v>
      </c>
      <c r="HB27" s="863" t="s">
        <v>121</v>
      </c>
      <c r="HC27" s="863">
        <v>3</v>
      </c>
      <c r="HD27" s="854">
        <v>6</v>
      </c>
      <c r="HE27" s="852">
        <v>6</v>
      </c>
      <c r="HF27" s="852">
        <v>7</v>
      </c>
      <c r="HG27" s="852">
        <v>8</v>
      </c>
      <c r="HH27" s="852">
        <v>8</v>
      </c>
      <c r="HI27" s="852">
        <v>8</v>
      </c>
      <c r="HJ27" s="853">
        <v>11</v>
      </c>
      <c r="HK27" s="863" t="s">
        <v>121</v>
      </c>
      <c r="HL27" s="855">
        <f t="shared" si="0"/>
        <v>200</v>
      </c>
      <c r="HM27" s="857">
        <v>200</v>
      </c>
      <c r="HN27" s="853">
        <v>197</v>
      </c>
      <c r="HO27" s="853">
        <v>202</v>
      </c>
      <c r="HP27" s="853">
        <v>221</v>
      </c>
      <c r="HQ27" s="853">
        <v>228</v>
      </c>
      <c r="HR27" s="853">
        <v>220</v>
      </c>
      <c r="HS27" s="853">
        <v>219</v>
      </c>
      <c r="HT27" s="863" t="s">
        <v>121</v>
      </c>
      <c r="HU27" s="855">
        <f t="shared" si="1"/>
        <v>343</v>
      </c>
      <c r="HV27" s="855">
        <v>345</v>
      </c>
      <c r="HW27" s="858">
        <v>342</v>
      </c>
      <c r="HX27" s="849">
        <v>347</v>
      </c>
      <c r="HY27" s="849">
        <v>366</v>
      </c>
      <c r="HZ27" s="849">
        <v>373</v>
      </c>
      <c r="IA27" s="849">
        <v>366</v>
      </c>
      <c r="IB27" s="853">
        <v>365</v>
      </c>
    </row>
    <row r="28" spans="1:236" ht="15" customHeight="1" x14ac:dyDescent="0.2">
      <c r="A28" s="829">
        <v>25</v>
      </c>
      <c r="B28" s="849" t="s">
        <v>153</v>
      </c>
      <c r="C28" s="850">
        <v>18</v>
      </c>
      <c r="D28" s="851">
        <v>18</v>
      </c>
      <c r="E28" s="851">
        <v>18</v>
      </c>
      <c r="F28" s="852">
        <v>18</v>
      </c>
      <c r="G28" s="852">
        <v>18</v>
      </c>
      <c r="H28" s="852">
        <v>18</v>
      </c>
      <c r="I28" s="852">
        <v>18</v>
      </c>
      <c r="J28" s="852">
        <v>18</v>
      </c>
      <c r="K28" s="853">
        <v>18</v>
      </c>
      <c r="L28" s="849">
        <v>1</v>
      </c>
      <c r="M28" s="849">
        <v>1</v>
      </c>
      <c r="N28" s="849">
        <v>1</v>
      </c>
      <c r="O28" s="849">
        <v>1</v>
      </c>
      <c r="P28" s="849">
        <v>1</v>
      </c>
      <c r="Q28" s="849">
        <v>1</v>
      </c>
      <c r="R28" s="849">
        <v>1</v>
      </c>
      <c r="S28" s="849">
        <v>1</v>
      </c>
      <c r="T28" s="853">
        <v>1</v>
      </c>
      <c r="U28" s="851">
        <v>0</v>
      </c>
      <c r="V28" s="851">
        <v>0</v>
      </c>
      <c r="W28" s="854">
        <v>0</v>
      </c>
      <c r="X28" s="852">
        <v>0</v>
      </c>
      <c r="Y28" s="852">
        <v>0</v>
      </c>
      <c r="Z28" s="852">
        <v>0</v>
      </c>
      <c r="AA28" s="852">
        <v>0</v>
      </c>
      <c r="AB28" s="852">
        <v>0</v>
      </c>
      <c r="AC28" s="853">
        <v>0</v>
      </c>
      <c r="AD28" s="850">
        <v>0</v>
      </c>
      <c r="AE28" s="851">
        <v>0</v>
      </c>
      <c r="AF28" s="854">
        <v>0</v>
      </c>
      <c r="AG28" s="852">
        <v>0</v>
      </c>
      <c r="AH28" s="852">
        <v>0</v>
      </c>
      <c r="AI28" s="852">
        <v>0</v>
      </c>
      <c r="AJ28" s="852">
        <v>0</v>
      </c>
      <c r="AK28" s="852">
        <v>0</v>
      </c>
      <c r="AL28" s="853">
        <v>0</v>
      </c>
      <c r="AM28" s="850">
        <v>1</v>
      </c>
      <c r="AN28" s="851">
        <v>1</v>
      </c>
      <c r="AO28" s="857">
        <v>1</v>
      </c>
      <c r="AP28" s="853">
        <v>1</v>
      </c>
      <c r="AQ28" s="853">
        <v>1</v>
      </c>
      <c r="AR28" s="853">
        <v>1</v>
      </c>
      <c r="AS28" s="853">
        <v>1</v>
      </c>
      <c r="AT28" s="853">
        <v>1</v>
      </c>
      <c r="AU28" s="853">
        <v>1</v>
      </c>
      <c r="AV28" s="850">
        <v>2</v>
      </c>
      <c r="AW28" s="851">
        <v>2</v>
      </c>
      <c r="AX28" s="854">
        <v>2</v>
      </c>
      <c r="AY28" s="852">
        <v>2</v>
      </c>
      <c r="AZ28" s="852">
        <v>2</v>
      </c>
      <c r="BA28" s="852">
        <v>2</v>
      </c>
      <c r="BB28" s="852">
        <v>2</v>
      </c>
      <c r="BC28" s="852">
        <v>2</v>
      </c>
      <c r="BD28" s="853">
        <v>2</v>
      </c>
      <c r="BE28" s="851">
        <v>0</v>
      </c>
      <c r="BF28" s="851">
        <v>0</v>
      </c>
      <c r="BG28" s="854">
        <v>0</v>
      </c>
      <c r="BH28" s="852">
        <v>0</v>
      </c>
      <c r="BI28" s="852">
        <v>0</v>
      </c>
      <c r="BJ28" s="852">
        <v>1</v>
      </c>
      <c r="BK28" s="852">
        <v>1</v>
      </c>
      <c r="BL28" s="852">
        <v>1</v>
      </c>
      <c r="BM28" s="853">
        <v>1</v>
      </c>
      <c r="BN28" s="851">
        <v>0</v>
      </c>
      <c r="BO28" s="851">
        <v>0</v>
      </c>
      <c r="BP28" s="854">
        <v>0</v>
      </c>
      <c r="BQ28" s="852">
        <v>0</v>
      </c>
      <c r="BR28" s="852">
        <v>0</v>
      </c>
      <c r="BS28" s="852">
        <v>0</v>
      </c>
      <c r="BT28" s="852">
        <v>0</v>
      </c>
      <c r="BU28" s="852">
        <v>0</v>
      </c>
      <c r="BV28" s="853">
        <v>0</v>
      </c>
      <c r="BW28" s="851">
        <v>0</v>
      </c>
      <c r="BX28" s="851">
        <v>0</v>
      </c>
      <c r="BY28" s="854">
        <v>0</v>
      </c>
      <c r="BZ28" s="852">
        <v>0</v>
      </c>
      <c r="CA28" s="852">
        <v>0</v>
      </c>
      <c r="CB28" s="852">
        <v>0</v>
      </c>
      <c r="CC28" s="852">
        <v>0</v>
      </c>
      <c r="CD28" s="852">
        <v>0</v>
      </c>
      <c r="CE28" s="853">
        <v>0</v>
      </c>
      <c r="CF28" s="850">
        <v>0</v>
      </c>
      <c r="CG28" s="851">
        <v>0</v>
      </c>
      <c r="CH28" s="854">
        <v>0</v>
      </c>
      <c r="CI28" s="852">
        <v>0</v>
      </c>
      <c r="CJ28" s="852">
        <v>0</v>
      </c>
      <c r="CK28" s="852">
        <v>0</v>
      </c>
      <c r="CL28" s="852">
        <v>0</v>
      </c>
      <c r="CM28" s="852">
        <v>0</v>
      </c>
      <c r="CN28" s="853">
        <v>0</v>
      </c>
      <c r="CO28" s="851">
        <v>0</v>
      </c>
      <c r="CP28" s="851">
        <v>0</v>
      </c>
      <c r="CQ28" s="854">
        <v>0</v>
      </c>
      <c r="CR28" s="852">
        <v>0</v>
      </c>
      <c r="CS28" s="852">
        <v>1</v>
      </c>
      <c r="CT28" s="852">
        <v>1</v>
      </c>
      <c r="CU28" s="852">
        <v>1</v>
      </c>
      <c r="CV28" s="852">
        <v>0</v>
      </c>
      <c r="CW28" s="853">
        <v>0</v>
      </c>
      <c r="CX28" s="850">
        <v>1</v>
      </c>
      <c r="CY28" s="851">
        <v>1</v>
      </c>
      <c r="CZ28" s="854">
        <v>1</v>
      </c>
      <c r="DA28" s="852">
        <v>1</v>
      </c>
      <c r="DB28" s="852">
        <v>1</v>
      </c>
      <c r="DC28" s="852">
        <v>1</v>
      </c>
      <c r="DD28" s="852">
        <v>1</v>
      </c>
      <c r="DE28" s="852">
        <v>1</v>
      </c>
      <c r="DF28" s="853">
        <v>1</v>
      </c>
      <c r="DG28" s="850">
        <v>2</v>
      </c>
      <c r="DH28" s="851">
        <v>3</v>
      </c>
      <c r="DI28" s="854">
        <v>3</v>
      </c>
      <c r="DJ28" s="852">
        <v>3</v>
      </c>
      <c r="DK28" s="852">
        <v>3</v>
      </c>
      <c r="DL28" s="852">
        <v>3</v>
      </c>
      <c r="DM28" s="852">
        <v>3</v>
      </c>
      <c r="DN28" s="852">
        <v>3</v>
      </c>
      <c r="DO28" s="853">
        <v>3</v>
      </c>
      <c r="DP28" s="851">
        <v>0</v>
      </c>
      <c r="DQ28" s="851">
        <v>0</v>
      </c>
      <c r="DR28" s="854">
        <v>0</v>
      </c>
      <c r="DS28" s="852">
        <v>0</v>
      </c>
      <c r="DT28" s="852">
        <v>0</v>
      </c>
      <c r="DU28" s="852">
        <v>0</v>
      </c>
      <c r="DV28" s="852">
        <v>0</v>
      </c>
      <c r="DW28" s="852">
        <v>0</v>
      </c>
      <c r="DX28" s="853">
        <v>0</v>
      </c>
      <c r="DY28" s="851">
        <v>1</v>
      </c>
      <c r="DZ28" s="851">
        <v>1</v>
      </c>
      <c r="EA28" s="854">
        <v>1</v>
      </c>
      <c r="EB28" s="852">
        <v>1</v>
      </c>
      <c r="EC28" s="852">
        <v>1</v>
      </c>
      <c r="ED28" s="852">
        <v>1</v>
      </c>
      <c r="EE28" s="852">
        <v>1</v>
      </c>
      <c r="EF28" s="852">
        <v>1</v>
      </c>
      <c r="EG28" s="853">
        <v>1</v>
      </c>
      <c r="EH28" s="856">
        <v>1</v>
      </c>
      <c r="EI28" s="851">
        <v>0</v>
      </c>
      <c r="EJ28" s="854">
        <v>0</v>
      </c>
      <c r="EK28" s="852">
        <v>0</v>
      </c>
      <c r="EL28" s="852">
        <v>0</v>
      </c>
      <c r="EM28" s="852">
        <v>1</v>
      </c>
      <c r="EN28" s="852">
        <v>1</v>
      </c>
      <c r="EO28" s="852">
        <v>1</v>
      </c>
      <c r="EP28" s="853">
        <v>1</v>
      </c>
      <c r="EQ28" s="851">
        <v>0</v>
      </c>
      <c r="ER28" s="851">
        <v>0</v>
      </c>
      <c r="ES28" s="854">
        <v>0</v>
      </c>
      <c r="ET28" s="852">
        <v>0</v>
      </c>
      <c r="EU28" s="852">
        <v>0</v>
      </c>
      <c r="EV28" s="852">
        <v>0</v>
      </c>
      <c r="EW28" s="852">
        <v>0</v>
      </c>
      <c r="EX28" s="852">
        <v>0</v>
      </c>
      <c r="EY28" s="853">
        <v>0</v>
      </c>
      <c r="EZ28" s="851">
        <v>0</v>
      </c>
      <c r="FA28" s="851">
        <v>0</v>
      </c>
      <c r="FB28" s="854">
        <v>0</v>
      </c>
      <c r="FC28" s="852">
        <v>1</v>
      </c>
      <c r="FD28" s="852">
        <v>1</v>
      </c>
      <c r="FE28" s="852">
        <v>1</v>
      </c>
      <c r="FF28" s="852">
        <v>1</v>
      </c>
      <c r="FG28" s="852">
        <v>1</v>
      </c>
      <c r="FH28" s="853">
        <v>1</v>
      </c>
      <c r="FI28" s="856">
        <v>3</v>
      </c>
      <c r="FJ28" s="851">
        <v>3</v>
      </c>
      <c r="FK28" s="854">
        <v>3</v>
      </c>
      <c r="FL28" s="852">
        <v>3</v>
      </c>
      <c r="FM28" s="852">
        <v>3</v>
      </c>
      <c r="FN28" s="852">
        <v>3</v>
      </c>
      <c r="FO28" s="852">
        <v>3</v>
      </c>
      <c r="FP28" s="852">
        <v>3</v>
      </c>
      <c r="FQ28" s="853">
        <v>3</v>
      </c>
      <c r="FR28" s="851">
        <v>0</v>
      </c>
      <c r="FS28" s="851">
        <v>0</v>
      </c>
      <c r="FT28" s="854">
        <v>0</v>
      </c>
      <c r="FU28" s="852">
        <v>0</v>
      </c>
      <c r="FV28" s="852">
        <v>0</v>
      </c>
      <c r="FW28" s="852">
        <v>0</v>
      </c>
      <c r="FX28" s="852">
        <v>0</v>
      </c>
      <c r="FY28" s="852">
        <v>0</v>
      </c>
      <c r="FZ28" s="853">
        <v>0</v>
      </c>
      <c r="GA28" s="851">
        <v>3</v>
      </c>
      <c r="GB28" s="851">
        <v>3</v>
      </c>
      <c r="GC28" s="854">
        <v>3</v>
      </c>
      <c r="GD28" s="852">
        <v>3</v>
      </c>
      <c r="GE28" s="852">
        <v>3</v>
      </c>
      <c r="GF28" s="852">
        <v>3</v>
      </c>
      <c r="GG28" s="852">
        <v>3</v>
      </c>
      <c r="GH28" s="852">
        <v>3</v>
      </c>
      <c r="GI28" s="853">
        <v>3</v>
      </c>
      <c r="GJ28" s="851">
        <v>0</v>
      </c>
      <c r="GK28" s="851">
        <v>0</v>
      </c>
      <c r="GL28" s="854">
        <v>0</v>
      </c>
      <c r="GM28" s="852">
        <v>0</v>
      </c>
      <c r="GN28" s="852">
        <v>0</v>
      </c>
      <c r="GO28" s="852">
        <v>0</v>
      </c>
      <c r="GP28" s="852">
        <v>0</v>
      </c>
      <c r="GQ28" s="852">
        <v>0</v>
      </c>
      <c r="GR28" s="853">
        <v>0</v>
      </c>
      <c r="GS28" s="851">
        <v>0</v>
      </c>
      <c r="GT28" s="851">
        <v>0</v>
      </c>
      <c r="GU28" s="854">
        <v>0</v>
      </c>
      <c r="GV28" s="852">
        <v>0</v>
      </c>
      <c r="GW28" s="852">
        <v>0</v>
      </c>
      <c r="GX28" s="852">
        <v>0</v>
      </c>
      <c r="GY28" s="852">
        <v>0</v>
      </c>
      <c r="GZ28" s="852">
        <v>0</v>
      </c>
      <c r="HA28" s="853">
        <v>0</v>
      </c>
      <c r="HB28" s="856">
        <v>1</v>
      </c>
      <c r="HC28" s="851">
        <v>1</v>
      </c>
      <c r="HD28" s="854">
        <v>1</v>
      </c>
      <c r="HE28" s="852">
        <v>1</v>
      </c>
      <c r="HF28" s="852">
        <v>1</v>
      </c>
      <c r="HG28" s="852">
        <v>1</v>
      </c>
      <c r="HH28" s="852">
        <v>1</v>
      </c>
      <c r="HI28" s="852">
        <v>1</v>
      </c>
      <c r="HJ28" s="853">
        <v>1</v>
      </c>
      <c r="HK28" s="850">
        <v>16</v>
      </c>
      <c r="HL28" s="855">
        <f t="shared" si="0"/>
        <v>16</v>
      </c>
      <c r="HM28" s="860">
        <v>16</v>
      </c>
      <c r="HN28" s="861">
        <v>17</v>
      </c>
      <c r="HO28" s="861">
        <v>18</v>
      </c>
      <c r="HP28" s="861">
        <v>20</v>
      </c>
      <c r="HQ28" s="861">
        <v>20</v>
      </c>
      <c r="HR28" s="861">
        <v>19</v>
      </c>
      <c r="HS28" s="853">
        <v>19</v>
      </c>
      <c r="HT28" s="850">
        <v>34</v>
      </c>
      <c r="HU28" s="855">
        <f t="shared" si="1"/>
        <v>34</v>
      </c>
      <c r="HV28" s="855">
        <v>34</v>
      </c>
      <c r="HW28" s="858">
        <v>35</v>
      </c>
      <c r="HX28" s="849">
        <v>36</v>
      </c>
      <c r="HY28" s="849">
        <v>38</v>
      </c>
      <c r="HZ28" s="849">
        <v>38</v>
      </c>
      <c r="IA28" s="849">
        <v>37</v>
      </c>
      <c r="IB28" s="853">
        <v>37</v>
      </c>
    </row>
    <row r="29" spans="1:236" ht="15" customHeight="1" x14ac:dyDescent="0.2">
      <c r="A29" s="829">
        <v>26</v>
      </c>
      <c r="B29" s="849" t="s">
        <v>154</v>
      </c>
      <c r="C29" s="850">
        <v>54</v>
      </c>
      <c r="D29" s="855">
        <v>55</v>
      </c>
      <c r="E29" s="855">
        <v>55</v>
      </c>
      <c r="F29" s="852">
        <v>55</v>
      </c>
      <c r="G29" s="852">
        <v>55</v>
      </c>
      <c r="H29" s="852">
        <v>55</v>
      </c>
      <c r="I29" s="852">
        <v>56</v>
      </c>
      <c r="J29" s="852">
        <v>56</v>
      </c>
      <c r="K29" s="853">
        <v>56</v>
      </c>
      <c r="L29" s="849">
        <v>5</v>
      </c>
      <c r="M29" s="849">
        <v>5</v>
      </c>
      <c r="N29" s="849">
        <v>5</v>
      </c>
      <c r="O29" s="849">
        <v>4</v>
      </c>
      <c r="P29" s="849">
        <v>4</v>
      </c>
      <c r="Q29" s="849">
        <v>4</v>
      </c>
      <c r="R29" s="849">
        <v>4</v>
      </c>
      <c r="S29" s="849">
        <v>4</v>
      </c>
      <c r="T29" s="853">
        <v>4</v>
      </c>
      <c r="U29" s="855">
        <v>0</v>
      </c>
      <c r="V29" s="855">
        <v>0</v>
      </c>
      <c r="W29" s="854">
        <v>0</v>
      </c>
      <c r="X29" s="852">
        <v>0</v>
      </c>
      <c r="Y29" s="852">
        <v>0</v>
      </c>
      <c r="Z29" s="852">
        <v>0</v>
      </c>
      <c r="AA29" s="852">
        <v>0</v>
      </c>
      <c r="AB29" s="852">
        <v>0</v>
      </c>
      <c r="AC29" s="853">
        <v>0</v>
      </c>
      <c r="AD29" s="850">
        <v>1</v>
      </c>
      <c r="AE29" s="855">
        <v>1</v>
      </c>
      <c r="AF29" s="854">
        <v>1</v>
      </c>
      <c r="AG29" s="852">
        <v>1</v>
      </c>
      <c r="AH29" s="852">
        <v>1</v>
      </c>
      <c r="AI29" s="852">
        <v>1</v>
      </c>
      <c r="AJ29" s="852">
        <v>1</v>
      </c>
      <c r="AK29" s="852">
        <v>1</v>
      </c>
      <c r="AL29" s="853">
        <v>1</v>
      </c>
      <c r="AM29" s="850">
        <v>1</v>
      </c>
      <c r="AN29" s="855">
        <v>1</v>
      </c>
      <c r="AO29" s="857">
        <v>1</v>
      </c>
      <c r="AP29" s="853">
        <v>1</v>
      </c>
      <c r="AQ29" s="853">
        <v>0</v>
      </c>
      <c r="AR29" s="853">
        <v>0</v>
      </c>
      <c r="AS29" s="853">
        <v>0</v>
      </c>
      <c r="AT29" s="853">
        <v>0</v>
      </c>
      <c r="AU29" s="853">
        <v>0</v>
      </c>
      <c r="AV29" s="850">
        <v>13</v>
      </c>
      <c r="AW29" s="855">
        <v>13</v>
      </c>
      <c r="AX29" s="854">
        <v>13</v>
      </c>
      <c r="AY29" s="852">
        <v>12</v>
      </c>
      <c r="AZ29" s="852">
        <v>12</v>
      </c>
      <c r="BA29" s="852">
        <v>12</v>
      </c>
      <c r="BB29" s="852">
        <v>11</v>
      </c>
      <c r="BC29" s="852">
        <v>10</v>
      </c>
      <c r="BD29" s="853">
        <v>10</v>
      </c>
      <c r="BE29" s="856">
        <v>3</v>
      </c>
      <c r="BF29" s="855">
        <v>3</v>
      </c>
      <c r="BG29" s="854">
        <v>3</v>
      </c>
      <c r="BH29" s="852">
        <v>4</v>
      </c>
      <c r="BI29" s="852">
        <v>4</v>
      </c>
      <c r="BJ29" s="852">
        <v>4</v>
      </c>
      <c r="BK29" s="852">
        <v>4</v>
      </c>
      <c r="BL29" s="852">
        <v>4</v>
      </c>
      <c r="BM29" s="853">
        <v>4</v>
      </c>
      <c r="BN29" s="851">
        <v>1</v>
      </c>
      <c r="BO29" s="855">
        <v>1</v>
      </c>
      <c r="BP29" s="854">
        <v>1</v>
      </c>
      <c r="BQ29" s="852">
        <v>1</v>
      </c>
      <c r="BR29" s="852">
        <v>1</v>
      </c>
      <c r="BS29" s="852">
        <v>1</v>
      </c>
      <c r="BT29" s="852">
        <v>1</v>
      </c>
      <c r="BU29" s="852">
        <v>1</v>
      </c>
      <c r="BV29" s="853">
        <v>1</v>
      </c>
      <c r="BW29" s="851">
        <v>0</v>
      </c>
      <c r="BX29" s="855">
        <v>0</v>
      </c>
      <c r="BY29" s="854">
        <v>1</v>
      </c>
      <c r="BZ29" s="852">
        <v>1</v>
      </c>
      <c r="CA29" s="852">
        <v>1</v>
      </c>
      <c r="CB29" s="852">
        <v>1</v>
      </c>
      <c r="CC29" s="852">
        <v>1</v>
      </c>
      <c r="CD29" s="852">
        <v>1</v>
      </c>
      <c r="CE29" s="853">
        <v>1</v>
      </c>
      <c r="CF29" s="850">
        <v>2</v>
      </c>
      <c r="CG29" s="855">
        <v>2</v>
      </c>
      <c r="CH29" s="854">
        <v>2</v>
      </c>
      <c r="CI29" s="852">
        <v>2</v>
      </c>
      <c r="CJ29" s="852">
        <v>2</v>
      </c>
      <c r="CK29" s="852">
        <v>2</v>
      </c>
      <c r="CL29" s="852">
        <v>2</v>
      </c>
      <c r="CM29" s="852">
        <v>2</v>
      </c>
      <c r="CN29" s="853">
        <v>2</v>
      </c>
      <c r="CO29" s="856">
        <v>0</v>
      </c>
      <c r="CP29" s="855">
        <v>0</v>
      </c>
      <c r="CQ29" s="854">
        <v>0</v>
      </c>
      <c r="CR29" s="852">
        <v>0</v>
      </c>
      <c r="CS29" s="852">
        <v>1</v>
      </c>
      <c r="CT29" s="852">
        <v>2</v>
      </c>
      <c r="CU29" s="852">
        <v>3</v>
      </c>
      <c r="CV29" s="852">
        <v>3</v>
      </c>
      <c r="CW29" s="853">
        <v>3</v>
      </c>
      <c r="CX29" s="850">
        <v>3</v>
      </c>
      <c r="CY29" s="855">
        <v>3</v>
      </c>
      <c r="CZ29" s="854">
        <v>5</v>
      </c>
      <c r="DA29" s="852">
        <v>5</v>
      </c>
      <c r="DB29" s="852">
        <v>5</v>
      </c>
      <c r="DC29" s="852">
        <v>5</v>
      </c>
      <c r="DD29" s="852">
        <v>5</v>
      </c>
      <c r="DE29" s="852">
        <v>4</v>
      </c>
      <c r="DF29" s="853">
        <v>4</v>
      </c>
      <c r="DG29" s="850">
        <v>6</v>
      </c>
      <c r="DH29" s="855">
        <v>6</v>
      </c>
      <c r="DI29" s="854">
        <v>6</v>
      </c>
      <c r="DJ29" s="852">
        <v>6</v>
      </c>
      <c r="DK29" s="852">
        <v>6</v>
      </c>
      <c r="DL29" s="852">
        <v>6</v>
      </c>
      <c r="DM29" s="852">
        <v>6</v>
      </c>
      <c r="DN29" s="852">
        <v>6</v>
      </c>
      <c r="DO29" s="853">
        <v>6</v>
      </c>
      <c r="DP29" s="856">
        <v>1</v>
      </c>
      <c r="DQ29" s="855">
        <v>1</v>
      </c>
      <c r="DR29" s="854">
        <v>1</v>
      </c>
      <c r="DS29" s="852">
        <v>0</v>
      </c>
      <c r="DT29" s="852">
        <v>0</v>
      </c>
      <c r="DU29" s="852">
        <v>0</v>
      </c>
      <c r="DV29" s="852">
        <v>0</v>
      </c>
      <c r="DW29" s="852">
        <v>0</v>
      </c>
      <c r="DX29" s="853">
        <v>0</v>
      </c>
      <c r="DY29" s="856">
        <v>2</v>
      </c>
      <c r="DZ29" s="855">
        <v>2</v>
      </c>
      <c r="EA29" s="854">
        <v>2</v>
      </c>
      <c r="EB29" s="852">
        <v>1</v>
      </c>
      <c r="EC29" s="852">
        <v>1</v>
      </c>
      <c r="ED29" s="852">
        <v>1</v>
      </c>
      <c r="EE29" s="852">
        <v>1</v>
      </c>
      <c r="EF29" s="852">
        <v>1</v>
      </c>
      <c r="EG29" s="853">
        <v>1</v>
      </c>
      <c r="EH29" s="850">
        <v>6</v>
      </c>
      <c r="EI29" s="855">
        <v>3</v>
      </c>
      <c r="EJ29" s="854">
        <v>3</v>
      </c>
      <c r="EK29" s="852">
        <v>3</v>
      </c>
      <c r="EL29" s="852">
        <v>3</v>
      </c>
      <c r="EM29" s="852">
        <v>3</v>
      </c>
      <c r="EN29" s="852">
        <v>4</v>
      </c>
      <c r="EO29" s="852">
        <v>4</v>
      </c>
      <c r="EP29" s="853">
        <v>4</v>
      </c>
      <c r="EQ29" s="856">
        <v>1</v>
      </c>
      <c r="ER29" s="855">
        <v>1</v>
      </c>
      <c r="ES29" s="854">
        <v>1</v>
      </c>
      <c r="ET29" s="852">
        <v>1</v>
      </c>
      <c r="EU29" s="852">
        <v>1</v>
      </c>
      <c r="EV29" s="852">
        <v>1</v>
      </c>
      <c r="EW29" s="852">
        <v>1</v>
      </c>
      <c r="EX29" s="852">
        <v>1</v>
      </c>
      <c r="EY29" s="853">
        <v>1</v>
      </c>
      <c r="EZ29" s="851">
        <v>2</v>
      </c>
      <c r="FA29" s="855">
        <v>2</v>
      </c>
      <c r="FB29" s="854">
        <v>2</v>
      </c>
      <c r="FC29" s="852">
        <v>3</v>
      </c>
      <c r="FD29" s="852">
        <v>3</v>
      </c>
      <c r="FE29" s="852">
        <v>3</v>
      </c>
      <c r="FF29" s="852">
        <v>3</v>
      </c>
      <c r="FG29" s="852">
        <v>3</v>
      </c>
      <c r="FH29" s="853">
        <v>3</v>
      </c>
      <c r="FI29" s="856">
        <v>20</v>
      </c>
      <c r="FJ29" s="855">
        <v>20</v>
      </c>
      <c r="FK29" s="854">
        <v>19</v>
      </c>
      <c r="FL29" s="852">
        <v>19</v>
      </c>
      <c r="FM29" s="852">
        <v>19</v>
      </c>
      <c r="FN29" s="852">
        <v>19</v>
      </c>
      <c r="FO29" s="852">
        <v>19</v>
      </c>
      <c r="FP29" s="852">
        <v>19</v>
      </c>
      <c r="FQ29" s="853">
        <v>19</v>
      </c>
      <c r="FR29" s="851">
        <v>2</v>
      </c>
      <c r="FS29" s="855">
        <v>2</v>
      </c>
      <c r="FT29" s="854">
        <v>2</v>
      </c>
      <c r="FU29" s="852">
        <v>2</v>
      </c>
      <c r="FV29" s="852">
        <v>2</v>
      </c>
      <c r="FW29" s="852">
        <v>2</v>
      </c>
      <c r="FX29" s="852">
        <v>2</v>
      </c>
      <c r="FY29" s="852">
        <v>2</v>
      </c>
      <c r="FZ29" s="853">
        <v>2</v>
      </c>
      <c r="GA29" s="856">
        <v>10</v>
      </c>
      <c r="GB29" s="855">
        <v>10</v>
      </c>
      <c r="GC29" s="854">
        <v>10</v>
      </c>
      <c r="GD29" s="852">
        <v>12</v>
      </c>
      <c r="GE29" s="852">
        <v>13</v>
      </c>
      <c r="GF29" s="852">
        <v>16</v>
      </c>
      <c r="GG29" s="852">
        <v>17</v>
      </c>
      <c r="GH29" s="852">
        <v>17</v>
      </c>
      <c r="GI29" s="853">
        <v>17</v>
      </c>
      <c r="GJ29" s="851">
        <v>2</v>
      </c>
      <c r="GK29" s="855">
        <v>4</v>
      </c>
      <c r="GL29" s="854">
        <v>9</v>
      </c>
      <c r="GM29" s="852">
        <v>9</v>
      </c>
      <c r="GN29" s="852">
        <v>9</v>
      </c>
      <c r="GO29" s="852">
        <v>6</v>
      </c>
      <c r="GP29" s="852">
        <v>5</v>
      </c>
      <c r="GQ29" s="852">
        <v>5</v>
      </c>
      <c r="GR29" s="853">
        <v>5</v>
      </c>
      <c r="GS29" s="851">
        <v>0</v>
      </c>
      <c r="GT29" s="855">
        <v>0</v>
      </c>
      <c r="GU29" s="854">
        <v>1</v>
      </c>
      <c r="GV29" s="852">
        <v>1</v>
      </c>
      <c r="GW29" s="852">
        <v>1</v>
      </c>
      <c r="GX29" s="852">
        <v>1</v>
      </c>
      <c r="GY29" s="852">
        <v>2</v>
      </c>
      <c r="GZ29" s="852">
        <v>2</v>
      </c>
      <c r="HA29" s="853">
        <v>2</v>
      </c>
      <c r="HB29" s="856">
        <v>1</v>
      </c>
      <c r="HC29" s="855">
        <v>1</v>
      </c>
      <c r="HD29" s="854">
        <v>1</v>
      </c>
      <c r="HE29" s="852">
        <v>1</v>
      </c>
      <c r="HF29" s="852">
        <v>2</v>
      </c>
      <c r="HG29" s="852">
        <v>2</v>
      </c>
      <c r="HH29" s="852">
        <v>2</v>
      </c>
      <c r="HI29" s="852">
        <v>2</v>
      </c>
      <c r="HJ29" s="853">
        <v>4</v>
      </c>
      <c r="HK29" s="850">
        <v>82</v>
      </c>
      <c r="HL29" s="855">
        <f t="shared" si="0"/>
        <v>81</v>
      </c>
      <c r="HM29" s="857">
        <v>89</v>
      </c>
      <c r="HN29" s="853">
        <v>89</v>
      </c>
      <c r="HO29" s="853">
        <v>91</v>
      </c>
      <c r="HP29" s="853">
        <v>92</v>
      </c>
      <c r="HQ29" s="853">
        <v>94</v>
      </c>
      <c r="HR29" s="853">
        <v>92</v>
      </c>
      <c r="HS29" s="853">
        <v>94</v>
      </c>
      <c r="HT29" s="850">
        <v>136</v>
      </c>
      <c r="HU29" s="855">
        <f t="shared" si="1"/>
        <v>136</v>
      </c>
      <c r="HV29" s="855">
        <v>144</v>
      </c>
      <c r="HW29" s="858">
        <v>144</v>
      </c>
      <c r="HX29" s="849">
        <v>146</v>
      </c>
      <c r="HY29" s="849">
        <v>147</v>
      </c>
      <c r="HZ29" s="849">
        <v>150</v>
      </c>
      <c r="IA29" s="849">
        <v>148</v>
      </c>
      <c r="IB29" s="853">
        <v>150</v>
      </c>
    </row>
    <row r="30" spans="1:236" ht="15" customHeight="1" x14ac:dyDescent="0.2">
      <c r="A30" s="829">
        <v>27</v>
      </c>
      <c r="B30" s="849" t="s">
        <v>155</v>
      </c>
      <c r="C30" s="850">
        <v>665</v>
      </c>
      <c r="D30" s="855">
        <v>665</v>
      </c>
      <c r="E30" s="855">
        <v>669</v>
      </c>
      <c r="F30" s="852">
        <v>669</v>
      </c>
      <c r="G30" s="852">
        <v>669</v>
      </c>
      <c r="H30" s="852">
        <v>670</v>
      </c>
      <c r="I30" s="852">
        <v>672</v>
      </c>
      <c r="J30" s="852">
        <v>671</v>
      </c>
      <c r="K30" s="853">
        <v>671</v>
      </c>
      <c r="L30" s="849">
        <v>61</v>
      </c>
      <c r="M30" s="849">
        <v>57</v>
      </c>
      <c r="N30" s="849">
        <v>57</v>
      </c>
      <c r="O30" s="849">
        <v>53</v>
      </c>
      <c r="P30" s="849">
        <v>53</v>
      </c>
      <c r="Q30" s="849">
        <v>53</v>
      </c>
      <c r="R30" s="849">
        <v>44</v>
      </c>
      <c r="S30" s="849">
        <v>40</v>
      </c>
      <c r="T30" s="853">
        <v>39</v>
      </c>
      <c r="U30" s="855">
        <v>7</v>
      </c>
      <c r="V30" s="855">
        <v>7</v>
      </c>
      <c r="W30" s="854">
        <v>7</v>
      </c>
      <c r="X30" s="852">
        <v>7</v>
      </c>
      <c r="Y30" s="852">
        <v>7</v>
      </c>
      <c r="Z30" s="852">
        <v>6</v>
      </c>
      <c r="AA30" s="852">
        <v>6</v>
      </c>
      <c r="AB30" s="852">
        <v>4</v>
      </c>
      <c r="AC30" s="853">
        <v>0</v>
      </c>
      <c r="AD30" s="850">
        <v>6</v>
      </c>
      <c r="AE30" s="855">
        <v>6</v>
      </c>
      <c r="AF30" s="854">
        <v>6</v>
      </c>
      <c r="AG30" s="852">
        <v>6</v>
      </c>
      <c r="AH30" s="852">
        <v>6</v>
      </c>
      <c r="AI30" s="852">
        <v>6</v>
      </c>
      <c r="AJ30" s="852">
        <v>8</v>
      </c>
      <c r="AK30" s="852">
        <v>8</v>
      </c>
      <c r="AL30" s="853">
        <v>8</v>
      </c>
      <c r="AM30" s="850">
        <v>8</v>
      </c>
      <c r="AN30" s="855">
        <v>8</v>
      </c>
      <c r="AO30" s="857">
        <v>8</v>
      </c>
      <c r="AP30" s="853">
        <v>7</v>
      </c>
      <c r="AQ30" s="853">
        <v>4</v>
      </c>
      <c r="AR30" s="853">
        <v>3</v>
      </c>
      <c r="AS30" s="853">
        <v>3</v>
      </c>
      <c r="AT30" s="853">
        <v>3</v>
      </c>
      <c r="AU30" s="853">
        <v>3</v>
      </c>
      <c r="AV30" s="850">
        <v>78</v>
      </c>
      <c r="AW30" s="855">
        <v>78</v>
      </c>
      <c r="AX30" s="854">
        <v>73</v>
      </c>
      <c r="AY30" s="852">
        <v>69</v>
      </c>
      <c r="AZ30" s="852">
        <v>72</v>
      </c>
      <c r="BA30" s="852">
        <v>66</v>
      </c>
      <c r="BB30" s="852">
        <v>62</v>
      </c>
      <c r="BC30" s="852">
        <v>57</v>
      </c>
      <c r="BD30" s="853">
        <v>57</v>
      </c>
      <c r="BE30" s="850">
        <v>13</v>
      </c>
      <c r="BF30" s="855">
        <v>13</v>
      </c>
      <c r="BG30" s="854">
        <v>13</v>
      </c>
      <c r="BH30" s="852">
        <v>14</v>
      </c>
      <c r="BI30" s="852">
        <v>25</v>
      </c>
      <c r="BJ30" s="852">
        <v>29</v>
      </c>
      <c r="BK30" s="852">
        <v>33</v>
      </c>
      <c r="BL30" s="852">
        <v>33</v>
      </c>
      <c r="BM30" s="853">
        <v>33</v>
      </c>
      <c r="BN30" s="850">
        <v>3</v>
      </c>
      <c r="BO30" s="855">
        <v>2</v>
      </c>
      <c r="BP30" s="854">
        <v>2</v>
      </c>
      <c r="BQ30" s="852">
        <v>3</v>
      </c>
      <c r="BR30" s="852">
        <v>3</v>
      </c>
      <c r="BS30" s="852">
        <v>3</v>
      </c>
      <c r="BT30" s="852">
        <v>4</v>
      </c>
      <c r="BU30" s="852">
        <v>6</v>
      </c>
      <c r="BV30" s="853">
        <v>6</v>
      </c>
      <c r="BW30" s="851">
        <v>8</v>
      </c>
      <c r="BX30" s="855">
        <v>8</v>
      </c>
      <c r="BY30" s="854">
        <v>8</v>
      </c>
      <c r="BZ30" s="852">
        <v>9</v>
      </c>
      <c r="CA30" s="852">
        <v>11</v>
      </c>
      <c r="CB30" s="852">
        <v>11</v>
      </c>
      <c r="CC30" s="852">
        <v>11</v>
      </c>
      <c r="CD30" s="852">
        <v>11</v>
      </c>
      <c r="CE30" s="853">
        <v>10</v>
      </c>
      <c r="CF30" s="851">
        <v>15</v>
      </c>
      <c r="CG30" s="855">
        <v>15</v>
      </c>
      <c r="CH30" s="854">
        <v>15</v>
      </c>
      <c r="CI30" s="852">
        <v>15</v>
      </c>
      <c r="CJ30" s="852">
        <v>15</v>
      </c>
      <c r="CK30" s="852">
        <v>15</v>
      </c>
      <c r="CL30" s="852">
        <v>16</v>
      </c>
      <c r="CM30" s="852">
        <v>16</v>
      </c>
      <c r="CN30" s="853">
        <v>16</v>
      </c>
      <c r="CO30" s="850">
        <v>21</v>
      </c>
      <c r="CP30" s="855">
        <v>21</v>
      </c>
      <c r="CQ30" s="854">
        <v>17</v>
      </c>
      <c r="CR30" s="852">
        <v>14</v>
      </c>
      <c r="CS30" s="852">
        <v>14</v>
      </c>
      <c r="CT30" s="852">
        <v>15</v>
      </c>
      <c r="CU30" s="852">
        <v>16</v>
      </c>
      <c r="CV30" s="852">
        <v>15</v>
      </c>
      <c r="CW30" s="853">
        <v>12</v>
      </c>
      <c r="CX30" s="850">
        <v>34</v>
      </c>
      <c r="CY30" s="855">
        <v>34</v>
      </c>
      <c r="CZ30" s="854">
        <v>33</v>
      </c>
      <c r="DA30" s="852">
        <v>32</v>
      </c>
      <c r="DB30" s="852">
        <v>32</v>
      </c>
      <c r="DC30" s="852">
        <v>32</v>
      </c>
      <c r="DD30" s="852">
        <v>33</v>
      </c>
      <c r="DE30" s="852">
        <v>31</v>
      </c>
      <c r="DF30" s="853">
        <v>28</v>
      </c>
      <c r="DG30" s="850">
        <v>45</v>
      </c>
      <c r="DH30" s="855">
        <v>44</v>
      </c>
      <c r="DI30" s="854">
        <v>41</v>
      </c>
      <c r="DJ30" s="852">
        <v>39</v>
      </c>
      <c r="DK30" s="852">
        <v>39</v>
      </c>
      <c r="DL30" s="852">
        <v>39</v>
      </c>
      <c r="DM30" s="852">
        <v>39</v>
      </c>
      <c r="DN30" s="852">
        <v>39</v>
      </c>
      <c r="DO30" s="853">
        <v>39</v>
      </c>
      <c r="DP30" s="856">
        <v>4</v>
      </c>
      <c r="DQ30" s="855">
        <v>4</v>
      </c>
      <c r="DR30" s="854">
        <v>1</v>
      </c>
      <c r="DS30" s="852">
        <v>1</v>
      </c>
      <c r="DT30" s="852">
        <v>4</v>
      </c>
      <c r="DU30" s="852">
        <v>4</v>
      </c>
      <c r="DV30" s="852">
        <v>4</v>
      </c>
      <c r="DW30" s="852">
        <v>4</v>
      </c>
      <c r="DX30" s="853">
        <v>4</v>
      </c>
      <c r="DY30" s="850">
        <v>18</v>
      </c>
      <c r="DZ30" s="855">
        <v>18</v>
      </c>
      <c r="EA30" s="854">
        <v>19</v>
      </c>
      <c r="EB30" s="852">
        <v>19</v>
      </c>
      <c r="EC30" s="852">
        <v>17</v>
      </c>
      <c r="ED30" s="852">
        <v>16</v>
      </c>
      <c r="EE30" s="852">
        <v>16</v>
      </c>
      <c r="EF30" s="852">
        <v>14</v>
      </c>
      <c r="EG30" s="853">
        <v>14</v>
      </c>
      <c r="EH30" s="850">
        <v>26</v>
      </c>
      <c r="EI30" s="855">
        <v>23</v>
      </c>
      <c r="EJ30" s="854">
        <v>22</v>
      </c>
      <c r="EK30" s="852">
        <v>22</v>
      </c>
      <c r="EL30" s="852">
        <v>22</v>
      </c>
      <c r="EM30" s="852">
        <v>22</v>
      </c>
      <c r="EN30" s="852">
        <v>28</v>
      </c>
      <c r="EO30" s="852">
        <v>28</v>
      </c>
      <c r="EP30" s="853">
        <v>28</v>
      </c>
      <c r="EQ30" s="850">
        <v>13</v>
      </c>
      <c r="ER30" s="855">
        <v>13</v>
      </c>
      <c r="ES30" s="854">
        <v>13</v>
      </c>
      <c r="ET30" s="852">
        <v>10</v>
      </c>
      <c r="EU30" s="852">
        <v>9</v>
      </c>
      <c r="EV30" s="852">
        <v>9</v>
      </c>
      <c r="EW30" s="852">
        <v>9</v>
      </c>
      <c r="EX30" s="852">
        <v>9</v>
      </c>
      <c r="EY30" s="853">
        <v>10</v>
      </c>
      <c r="EZ30" s="851">
        <v>7</v>
      </c>
      <c r="FA30" s="855">
        <v>10</v>
      </c>
      <c r="FB30" s="854">
        <v>10</v>
      </c>
      <c r="FC30" s="852">
        <v>13</v>
      </c>
      <c r="FD30" s="852">
        <v>14</v>
      </c>
      <c r="FE30" s="852">
        <v>15</v>
      </c>
      <c r="FF30" s="852">
        <v>15</v>
      </c>
      <c r="FG30" s="852">
        <v>14</v>
      </c>
      <c r="FH30" s="853">
        <v>14</v>
      </c>
      <c r="FI30" s="850">
        <v>125</v>
      </c>
      <c r="FJ30" s="855">
        <v>125</v>
      </c>
      <c r="FK30" s="854">
        <v>117</v>
      </c>
      <c r="FL30" s="852">
        <v>115</v>
      </c>
      <c r="FM30" s="852">
        <v>115</v>
      </c>
      <c r="FN30" s="852">
        <v>112</v>
      </c>
      <c r="FO30" s="852">
        <v>109</v>
      </c>
      <c r="FP30" s="852">
        <v>108</v>
      </c>
      <c r="FQ30" s="853">
        <v>109</v>
      </c>
      <c r="FR30" s="850">
        <v>39</v>
      </c>
      <c r="FS30" s="855">
        <v>39</v>
      </c>
      <c r="FT30" s="854">
        <v>39</v>
      </c>
      <c r="FU30" s="852">
        <v>39</v>
      </c>
      <c r="FV30" s="852">
        <v>39</v>
      </c>
      <c r="FW30" s="852">
        <v>39</v>
      </c>
      <c r="FX30" s="852">
        <v>39</v>
      </c>
      <c r="FY30" s="852">
        <v>39</v>
      </c>
      <c r="FZ30" s="853">
        <v>39</v>
      </c>
      <c r="GA30" s="850">
        <v>60</v>
      </c>
      <c r="GB30" s="855">
        <v>59</v>
      </c>
      <c r="GC30" s="854">
        <v>67</v>
      </c>
      <c r="GD30" s="852">
        <v>67</v>
      </c>
      <c r="GE30" s="852">
        <v>68</v>
      </c>
      <c r="GF30" s="852">
        <v>74</v>
      </c>
      <c r="GG30" s="852">
        <v>75</v>
      </c>
      <c r="GH30" s="852">
        <v>77</v>
      </c>
      <c r="GI30" s="853">
        <v>79</v>
      </c>
      <c r="GJ30" s="851">
        <v>13</v>
      </c>
      <c r="GK30" s="855">
        <v>32</v>
      </c>
      <c r="GL30" s="854">
        <v>53</v>
      </c>
      <c r="GM30" s="852">
        <v>68</v>
      </c>
      <c r="GN30" s="852">
        <v>71</v>
      </c>
      <c r="GO30" s="852">
        <v>72</v>
      </c>
      <c r="GP30" s="852">
        <v>69</v>
      </c>
      <c r="GQ30" s="852">
        <v>64</v>
      </c>
      <c r="GR30" s="853">
        <v>61</v>
      </c>
      <c r="GS30" s="851">
        <v>9</v>
      </c>
      <c r="GT30" s="855">
        <v>9</v>
      </c>
      <c r="GU30" s="854">
        <v>10</v>
      </c>
      <c r="GV30" s="852">
        <v>11</v>
      </c>
      <c r="GW30" s="852">
        <v>11</v>
      </c>
      <c r="GX30" s="852">
        <v>12</v>
      </c>
      <c r="GY30" s="852">
        <v>13</v>
      </c>
      <c r="GZ30" s="852">
        <v>13</v>
      </c>
      <c r="HA30" s="853">
        <v>16</v>
      </c>
      <c r="HB30" s="850">
        <v>13</v>
      </c>
      <c r="HC30" s="855">
        <v>12</v>
      </c>
      <c r="HD30" s="854">
        <v>12</v>
      </c>
      <c r="HE30" s="852">
        <v>11</v>
      </c>
      <c r="HF30" s="852">
        <v>14</v>
      </c>
      <c r="HG30" s="852">
        <v>19</v>
      </c>
      <c r="HH30" s="852">
        <v>19</v>
      </c>
      <c r="HI30" s="852">
        <v>19</v>
      </c>
      <c r="HJ30" s="853">
        <v>26</v>
      </c>
      <c r="HK30" s="850">
        <v>626</v>
      </c>
      <c r="HL30" s="855">
        <f t="shared" si="0"/>
        <v>637</v>
      </c>
      <c r="HM30" s="857">
        <v>643</v>
      </c>
      <c r="HN30" s="853">
        <v>644</v>
      </c>
      <c r="HO30" s="853">
        <v>665</v>
      </c>
      <c r="HP30" s="853">
        <v>672</v>
      </c>
      <c r="HQ30" s="853">
        <v>671</v>
      </c>
      <c r="HR30" s="853">
        <v>652</v>
      </c>
      <c r="HS30" s="853">
        <v>651</v>
      </c>
      <c r="HT30" s="850">
        <v>1291</v>
      </c>
      <c r="HU30" s="855">
        <f t="shared" si="1"/>
        <v>1302</v>
      </c>
      <c r="HV30" s="855">
        <v>1312</v>
      </c>
      <c r="HW30" s="858">
        <v>1313</v>
      </c>
      <c r="HX30" s="849">
        <v>1334</v>
      </c>
      <c r="HY30" s="849">
        <v>1342</v>
      </c>
      <c r="HZ30" s="849">
        <v>1343</v>
      </c>
      <c r="IA30" s="849">
        <v>1323</v>
      </c>
      <c r="IB30" s="853">
        <v>1322</v>
      </c>
    </row>
    <row r="31" spans="1:236" ht="15" customHeight="1" x14ac:dyDescent="0.2">
      <c r="A31" s="829">
        <v>28</v>
      </c>
      <c r="B31" s="849" t="s">
        <v>156</v>
      </c>
      <c r="C31" s="850">
        <v>313</v>
      </c>
      <c r="D31" s="855">
        <v>317</v>
      </c>
      <c r="E31" s="855">
        <v>321</v>
      </c>
      <c r="F31" s="852">
        <v>321</v>
      </c>
      <c r="G31" s="852">
        <v>323</v>
      </c>
      <c r="H31" s="852">
        <v>323</v>
      </c>
      <c r="I31" s="852">
        <v>326</v>
      </c>
      <c r="J31" s="852">
        <v>327</v>
      </c>
      <c r="K31" s="853">
        <v>328</v>
      </c>
      <c r="L31" s="849">
        <v>39</v>
      </c>
      <c r="M31" s="849">
        <v>38</v>
      </c>
      <c r="N31" s="849">
        <v>38</v>
      </c>
      <c r="O31" s="849">
        <v>37</v>
      </c>
      <c r="P31" s="849">
        <v>37</v>
      </c>
      <c r="Q31" s="849">
        <v>35</v>
      </c>
      <c r="R31" s="849">
        <v>32</v>
      </c>
      <c r="S31" s="849">
        <v>30</v>
      </c>
      <c r="T31" s="853">
        <v>25</v>
      </c>
      <c r="U31" s="855">
        <v>6</v>
      </c>
      <c r="V31" s="855">
        <v>5</v>
      </c>
      <c r="W31" s="854">
        <v>5</v>
      </c>
      <c r="X31" s="852">
        <v>5</v>
      </c>
      <c r="Y31" s="852">
        <v>5</v>
      </c>
      <c r="Z31" s="852">
        <v>5</v>
      </c>
      <c r="AA31" s="852">
        <v>5</v>
      </c>
      <c r="AB31" s="852">
        <v>1</v>
      </c>
      <c r="AC31" s="853">
        <v>0</v>
      </c>
      <c r="AD31" s="850">
        <v>4</v>
      </c>
      <c r="AE31" s="855">
        <v>5</v>
      </c>
      <c r="AF31" s="854">
        <v>5</v>
      </c>
      <c r="AG31" s="852">
        <v>5</v>
      </c>
      <c r="AH31" s="852">
        <v>4</v>
      </c>
      <c r="AI31" s="852">
        <v>4</v>
      </c>
      <c r="AJ31" s="852">
        <v>5</v>
      </c>
      <c r="AK31" s="852">
        <v>5</v>
      </c>
      <c r="AL31" s="853">
        <v>5</v>
      </c>
      <c r="AM31" s="850">
        <v>11</v>
      </c>
      <c r="AN31" s="855">
        <v>11</v>
      </c>
      <c r="AO31" s="857">
        <v>11</v>
      </c>
      <c r="AP31" s="853">
        <v>11</v>
      </c>
      <c r="AQ31" s="853">
        <v>11</v>
      </c>
      <c r="AR31" s="853">
        <v>5</v>
      </c>
      <c r="AS31" s="853">
        <v>4</v>
      </c>
      <c r="AT31" s="853">
        <v>4</v>
      </c>
      <c r="AU31" s="853">
        <v>4</v>
      </c>
      <c r="AV31" s="850">
        <v>63</v>
      </c>
      <c r="AW31" s="855">
        <v>63</v>
      </c>
      <c r="AX31" s="854">
        <v>58</v>
      </c>
      <c r="AY31" s="852">
        <v>55</v>
      </c>
      <c r="AZ31" s="852">
        <v>54</v>
      </c>
      <c r="BA31" s="852">
        <v>53</v>
      </c>
      <c r="BB31" s="852">
        <v>51</v>
      </c>
      <c r="BC31" s="852">
        <v>47</v>
      </c>
      <c r="BD31" s="853">
        <v>47</v>
      </c>
      <c r="BE31" s="850">
        <v>6</v>
      </c>
      <c r="BF31" s="855">
        <v>6</v>
      </c>
      <c r="BG31" s="854">
        <v>6</v>
      </c>
      <c r="BH31" s="852">
        <v>7</v>
      </c>
      <c r="BI31" s="852">
        <v>8</v>
      </c>
      <c r="BJ31" s="852">
        <v>12</v>
      </c>
      <c r="BK31" s="852">
        <v>14</v>
      </c>
      <c r="BL31" s="852">
        <v>14</v>
      </c>
      <c r="BM31" s="853">
        <v>14</v>
      </c>
      <c r="BN31" s="850">
        <v>1</v>
      </c>
      <c r="BO31" s="855">
        <v>1</v>
      </c>
      <c r="BP31" s="854">
        <v>1</v>
      </c>
      <c r="BQ31" s="852">
        <v>1</v>
      </c>
      <c r="BR31" s="852">
        <v>2</v>
      </c>
      <c r="BS31" s="852">
        <v>2</v>
      </c>
      <c r="BT31" s="852">
        <v>2</v>
      </c>
      <c r="BU31" s="852">
        <v>2</v>
      </c>
      <c r="BV31" s="853">
        <v>2</v>
      </c>
      <c r="BW31" s="851">
        <v>1</v>
      </c>
      <c r="BX31" s="855">
        <v>1</v>
      </c>
      <c r="BY31" s="854">
        <v>3</v>
      </c>
      <c r="BZ31" s="852">
        <v>3</v>
      </c>
      <c r="CA31" s="852">
        <v>6</v>
      </c>
      <c r="CB31" s="852">
        <v>6</v>
      </c>
      <c r="CC31" s="852">
        <v>6</v>
      </c>
      <c r="CD31" s="852">
        <v>6</v>
      </c>
      <c r="CE31" s="853">
        <v>5</v>
      </c>
      <c r="CF31" s="850">
        <v>2</v>
      </c>
      <c r="CG31" s="855">
        <v>4</v>
      </c>
      <c r="CH31" s="854">
        <v>7</v>
      </c>
      <c r="CI31" s="852">
        <v>7</v>
      </c>
      <c r="CJ31" s="852">
        <v>7</v>
      </c>
      <c r="CK31" s="852">
        <v>7</v>
      </c>
      <c r="CL31" s="852">
        <v>7</v>
      </c>
      <c r="CM31" s="852">
        <v>7</v>
      </c>
      <c r="CN31" s="853">
        <v>7</v>
      </c>
      <c r="CO31" s="856">
        <v>3</v>
      </c>
      <c r="CP31" s="855">
        <v>3</v>
      </c>
      <c r="CQ31" s="854">
        <v>3</v>
      </c>
      <c r="CR31" s="852">
        <v>4</v>
      </c>
      <c r="CS31" s="852">
        <v>7</v>
      </c>
      <c r="CT31" s="852">
        <v>9</v>
      </c>
      <c r="CU31" s="852">
        <v>14</v>
      </c>
      <c r="CV31" s="852">
        <v>13</v>
      </c>
      <c r="CW31" s="853">
        <v>13</v>
      </c>
      <c r="CX31" s="850">
        <v>24</v>
      </c>
      <c r="CY31" s="855">
        <v>24</v>
      </c>
      <c r="CZ31" s="854">
        <v>24</v>
      </c>
      <c r="DA31" s="852">
        <v>26</v>
      </c>
      <c r="DB31" s="852">
        <v>26</v>
      </c>
      <c r="DC31" s="852">
        <v>26</v>
      </c>
      <c r="DD31" s="852">
        <v>26</v>
      </c>
      <c r="DE31" s="852">
        <v>23</v>
      </c>
      <c r="DF31" s="853">
        <v>23</v>
      </c>
      <c r="DG31" s="850">
        <v>37</v>
      </c>
      <c r="DH31" s="855">
        <v>35</v>
      </c>
      <c r="DI31" s="854">
        <v>34</v>
      </c>
      <c r="DJ31" s="852">
        <v>35</v>
      </c>
      <c r="DK31" s="852">
        <v>35</v>
      </c>
      <c r="DL31" s="852">
        <v>39</v>
      </c>
      <c r="DM31" s="852">
        <v>42</v>
      </c>
      <c r="DN31" s="852">
        <v>42</v>
      </c>
      <c r="DO31" s="853">
        <v>39</v>
      </c>
      <c r="DP31" s="856">
        <v>3</v>
      </c>
      <c r="DQ31" s="855">
        <v>3</v>
      </c>
      <c r="DR31" s="854">
        <v>1</v>
      </c>
      <c r="DS31" s="852">
        <v>1</v>
      </c>
      <c r="DT31" s="852">
        <v>1</v>
      </c>
      <c r="DU31" s="852">
        <v>1</v>
      </c>
      <c r="DV31" s="852">
        <v>1</v>
      </c>
      <c r="DW31" s="852">
        <v>1</v>
      </c>
      <c r="DX31" s="853">
        <v>1</v>
      </c>
      <c r="DY31" s="850">
        <v>8</v>
      </c>
      <c r="DZ31" s="855">
        <v>9</v>
      </c>
      <c r="EA31" s="854">
        <v>10</v>
      </c>
      <c r="EB31" s="852">
        <v>13</v>
      </c>
      <c r="EC31" s="852">
        <v>14</v>
      </c>
      <c r="ED31" s="852">
        <v>14</v>
      </c>
      <c r="EE31" s="852">
        <v>15</v>
      </c>
      <c r="EF31" s="852">
        <v>15</v>
      </c>
      <c r="EG31" s="853">
        <v>18</v>
      </c>
      <c r="EH31" s="850">
        <v>10</v>
      </c>
      <c r="EI31" s="855">
        <v>8</v>
      </c>
      <c r="EJ31" s="854">
        <v>7</v>
      </c>
      <c r="EK31" s="852">
        <v>7</v>
      </c>
      <c r="EL31" s="852">
        <v>7</v>
      </c>
      <c r="EM31" s="852">
        <v>12</v>
      </c>
      <c r="EN31" s="852">
        <v>12</v>
      </c>
      <c r="EO31" s="852">
        <v>12</v>
      </c>
      <c r="EP31" s="853">
        <v>12</v>
      </c>
      <c r="EQ31" s="850">
        <v>12</v>
      </c>
      <c r="ER31" s="855">
        <v>13</v>
      </c>
      <c r="ES31" s="854">
        <v>13</v>
      </c>
      <c r="ET31" s="852">
        <v>8</v>
      </c>
      <c r="EU31" s="852">
        <v>8</v>
      </c>
      <c r="EV31" s="852">
        <v>8</v>
      </c>
      <c r="EW31" s="852">
        <v>8</v>
      </c>
      <c r="EX31" s="852">
        <v>8</v>
      </c>
      <c r="EY31" s="853">
        <v>8</v>
      </c>
      <c r="EZ31" s="851">
        <v>1</v>
      </c>
      <c r="FA31" s="855">
        <v>1</v>
      </c>
      <c r="FB31" s="854">
        <v>3</v>
      </c>
      <c r="FC31" s="852">
        <v>3</v>
      </c>
      <c r="FD31" s="852">
        <v>4</v>
      </c>
      <c r="FE31" s="852">
        <v>5</v>
      </c>
      <c r="FF31" s="852">
        <v>5</v>
      </c>
      <c r="FG31" s="852">
        <v>5</v>
      </c>
      <c r="FH31" s="853">
        <v>5</v>
      </c>
      <c r="FI31" s="850">
        <v>56</v>
      </c>
      <c r="FJ31" s="855">
        <v>56</v>
      </c>
      <c r="FK31" s="854">
        <v>54</v>
      </c>
      <c r="FL31" s="852">
        <v>54</v>
      </c>
      <c r="FM31" s="852">
        <v>54</v>
      </c>
      <c r="FN31" s="852">
        <v>54</v>
      </c>
      <c r="FO31" s="852">
        <v>54</v>
      </c>
      <c r="FP31" s="852">
        <v>54</v>
      </c>
      <c r="FQ31" s="853">
        <v>54</v>
      </c>
      <c r="FR31" s="850">
        <v>8</v>
      </c>
      <c r="FS31" s="855">
        <v>7</v>
      </c>
      <c r="FT31" s="854">
        <v>7</v>
      </c>
      <c r="FU31" s="852">
        <v>7</v>
      </c>
      <c r="FV31" s="852">
        <v>7</v>
      </c>
      <c r="FW31" s="852">
        <v>7</v>
      </c>
      <c r="FX31" s="852">
        <v>7</v>
      </c>
      <c r="FY31" s="852">
        <v>7</v>
      </c>
      <c r="FZ31" s="853">
        <v>7</v>
      </c>
      <c r="GA31" s="850">
        <v>47</v>
      </c>
      <c r="GB31" s="855">
        <v>50</v>
      </c>
      <c r="GC31" s="854">
        <v>50</v>
      </c>
      <c r="GD31" s="852">
        <v>53</v>
      </c>
      <c r="GE31" s="852">
        <v>55</v>
      </c>
      <c r="GF31" s="852">
        <v>61</v>
      </c>
      <c r="GG31" s="852">
        <v>61</v>
      </c>
      <c r="GH31" s="852">
        <v>61</v>
      </c>
      <c r="GI31" s="853">
        <v>61</v>
      </c>
      <c r="GJ31" s="851">
        <v>2</v>
      </c>
      <c r="GK31" s="855">
        <v>8</v>
      </c>
      <c r="GL31" s="854">
        <v>14</v>
      </c>
      <c r="GM31" s="852">
        <v>20</v>
      </c>
      <c r="GN31" s="852">
        <v>26</v>
      </c>
      <c r="GO31" s="852">
        <v>29</v>
      </c>
      <c r="GP31" s="852">
        <v>26</v>
      </c>
      <c r="GQ31" s="852">
        <v>23</v>
      </c>
      <c r="GR31" s="853">
        <v>21</v>
      </c>
      <c r="GS31" s="851">
        <v>4</v>
      </c>
      <c r="GT31" s="855">
        <v>4</v>
      </c>
      <c r="GU31" s="854">
        <v>4</v>
      </c>
      <c r="GV31" s="852">
        <v>4</v>
      </c>
      <c r="GW31" s="852">
        <v>4</v>
      </c>
      <c r="GX31" s="852">
        <v>4</v>
      </c>
      <c r="GY31" s="852">
        <v>4</v>
      </c>
      <c r="GZ31" s="852">
        <v>4</v>
      </c>
      <c r="HA31" s="853">
        <v>10</v>
      </c>
      <c r="HB31" s="850">
        <v>24</v>
      </c>
      <c r="HC31" s="855">
        <v>21</v>
      </c>
      <c r="HD31" s="854">
        <v>21</v>
      </c>
      <c r="HE31" s="852">
        <v>20</v>
      </c>
      <c r="HF31" s="852">
        <v>20</v>
      </c>
      <c r="HG31" s="852">
        <v>22</v>
      </c>
      <c r="HH31" s="852">
        <v>23</v>
      </c>
      <c r="HI31" s="852">
        <v>23</v>
      </c>
      <c r="HJ31" s="853">
        <v>31</v>
      </c>
      <c r="HK31" s="850">
        <v>372</v>
      </c>
      <c r="HL31" s="855">
        <f t="shared" si="0"/>
        <v>376</v>
      </c>
      <c r="HM31" s="860">
        <v>379</v>
      </c>
      <c r="HN31" s="861">
        <v>386</v>
      </c>
      <c r="HO31" s="861">
        <v>402</v>
      </c>
      <c r="HP31" s="861">
        <v>420</v>
      </c>
      <c r="HQ31" s="861">
        <v>424</v>
      </c>
      <c r="HR31" s="861">
        <v>407</v>
      </c>
      <c r="HS31" s="853">
        <v>412</v>
      </c>
      <c r="HT31" s="850">
        <v>685</v>
      </c>
      <c r="HU31" s="855">
        <f t="shared" si="1"/>
        <v>693</v>
      </c>
      <c r="HV31" s="855">
        <v>700</v>
      </c>
      <c r="HW31" s="858">
        <v>707</v>
      </c>
      <c r="HX31" s="849">
        <v>725</v>
      </c>
      <c r="HY31" s="849">
        <v>743</v>
      </c>
      <c r="HZ31" s="849">
        <v>750</v>
      </c>
      <c r="IA31" s="849">
        <v>734</v>
      </c>
      <c r="IB31" s="853">
        <v>740</v>
      </c>
    </row>
    <row r="32" spans="1:236" ht="15" customHeight="1" x14ac:dyDescent="0.2">
      <c r="A32" s="829">
        <v>29</v>
      </c>
      <c r="B32" s="849" t="s">
        <v>157</v>
      </c>
      <c r="C32" s="850">
        <v>2</v>
      </c>
      <c r="D32" s="851">
        <v>2</v>
      </c>
      <c r="E32" s="851">
        <v>2</v>
      </c>
      <c r="F32" s="852">
        <v>2</v>
      </c>
      <c r="G32" s="852">
        <v>2</v>
      </c>
      <c r="H32" s="852">
        <v>2</v>
      </c>
      <c r="I32" s="852">
        <v>2</v>
      </c>
      <c r="J32" s="852">
        <v>2</v>
      </c>
      <c r="K32" s="853">
        <v>2</v>
      </c>
      <c r="L32" s="849">
        <v>0</v>
      </c>
      <c r="M32" s="849">
        <v>0</v>
      </c>
      <c r="N32" s="849">
        <v>0</v>
      </c>
      <c r="O32" s="849">
        <v>0</v>
      </c>
      <c r="P32" s="849">
        <v>0</v>
      </c>
      <c r="Q32" s="849">
        <v>0</v>
      </c>
      <c r="R32" s="849">
        <v>0</v>
      </c>
      <c r="S32" s="849">
        <v>0</v>
      </c>
      <c r="T32" s="853">
        <v>0</v>
      </c>
      <c r="U32" s="851">
        <v>0</v>
      </c>
      <c r="V32" s="851">
        <v>0</v>
      </c>
      <c r="W32" s="854">
        <v>0</v>
      </c>
      <c r="X32" s="852">
        <v>0</v>
      </c>
      <c r="Y32" s="852">
        <v>0</v>
      </c>
      <c r="Z32" s="852">
        <v>0</v>
      </c>
      <c r="AA32" s="852">
        <v>0</v>
      </c>
      <c r="AB32" s="852">
        <v>0</v>
      </c>
      <c r="AC32" s="853">
        <v>0</v>
      </c>
      <c r="AD32" s="859">
        <v>0</v>
      </c>
      <c r="AE32" s="851">
        <v>0</v>
      </c>
      <c r="AF32" s="854">
        <v>0</v>
      </c>
      <c r="AG32" s="852">
        <v>0</v>
      </c>
      <c r="AH32" s="852">
        <v>0</v>
      </c>
      <c r="AI32" s="852">
        <v>0</v>
      </c>
      <c r="AJ32" s="852">
        <v>0</v>
      </c>
      <c r="AK32" s="852">
        <v>0</v>
      </c>
      <c r="AL32" s="853">
        <v>0</v>
      </c>
      <c r="AM32" s="851">
        <v>0</v>
      </c>
      <c r="AN32" s="851">
        <v>0</v>
      </c>
      <c r="AO32" s="857">
        <v>0</v>
      </c>
      <c r="AP32" s="853">
        <v>0</v>
      </c>
      <c r="AQ32" s="853">
        <v>0</v>
      </c>
      <c r="AR32" s="853">
        <v>0</v>
      </c>
      <c r="AS32" s="853">
        <v>0</v>
      </c>
      <c r="AT32" s="853">
        <v>0</v>
      </c>
      <c r="AU32" s="853">
        <v>0</v>
      </c>
      <c r="AV32" s="851">
        <v>0</v>
      </c>
      <c r="AW32" s="851">
        <v>0</v>
      </c>
      <c r="AX32" s="854">
        <v>0</v>
      </c>
      <c r="AY32" s="852">
        <v>0</v>
      </c>
      <c r="AZ32" s="852">
        <v>0</v>
      </c>
      <c r="BA32" s="852">
        <v>0</v>
      </c>
      <c r="BB32" s="852">
        <v>0</v>
      </c>
      <c r="BC32" s="852">
        <v>0</v>
      </c>
      <c r="BD32" s="853">
        <v>0</v>
      </c>
      <c r="BE32" s="851">
        <v>0</v>
      </c>
      <c r="BF32" s="851">
        <v>0</v>
      </c>
      <c r="BG32" s="854">
        <v>0</v>
      </c>
      <c r="BH32" s="852">
        <v>0</v>
      </c>
      <c r="BI32" s="852">
        <v>0</v>
      </c>
      <c r="BJ32" s="852">
        <v>0</v>
      </c>
      <c r="BK32" s="852">
        <v>0</v>
      </c>
      <c r="BL32" s="852">
        <v>0</v>
      </c>
      <c r="BM32" s="853">
        <v>0</v>
      </c>
      <c r="BN32" s="851">
        <v>0</v>
      </c>
      <c r="BO32" s="851">
        <v>0</v>
      </c>
      <c r="BP32" s="854">
        <v>0</v>
      </c>
      <c r="BQ32" s="852">
        <v>0</v>
      </c>
      <c r="BR32" s="852">
        <v>0</v>
      </c>
      <c r="BS32" s="852">
        <v>0</v>
      </c>
      <c r="BT32" s="852">
        <v>0</v>
      </c>
      <c r="BU32" s="852">
        <v>0</v>
      </c>
      <c r="BV32" s="853">
        <v>0</v>
      </c>
      <c r="BW32" s="851">
        <v>0</v>
      </c>
      <c r="BX32" s="851">
        <v>0</v>
      </c>
      <c r="BY32" s="854">
        <v>0</v>
      </c>
      <c r="BZ32" s="852">
        <v>0</v>
      </c>
      <c r="CA32" s="852">
        <v>0</v>
      </c>
      <c r="CB32" s="852">
        <v>0</v>
      </c>
      <c r="CC32" s="852">
        <v>0</v>
      </c>
      <c r="CD32" s="852">
        <v>0</v>
      </c>
      <c r="CE32" s="853">
        <v>0</v>
      </c>
      <c r="CF32" s="850">
        <v>0</v>
      </c>
      <c r="CG32" s="851">
        <v>0</v>
      </c>
      <c r="CH32" s="854">
        <v>0</v>
      </c>
      <c r="CI32" s="852">
        <v>0</v>
      </c>
      <c r="CJ32" s="852">
        <v>0</v>
      </c>
      <c r="CK32" s="852">
        <v>0</v>
      </c>
      <c r="CL32" s="852">
        <v>0</v>
      </c>
      <c r="CM32" s="852">
        <v>0</v>
      </c>
      <c r="CN32" s="853">
        <v>0</v>
      </c>
      <c r="CO32" s="851">
        <v>0</v>
      </c>
      <c r="CP32" s="851">
        <v>0</v>
      </c>
      <c r="CQ32" s="854">
        <v>0</v>
      </c>
      <c r="CR32" s="852">
        <v>0</v>
      </c>
      <c r="CS32" s="852">
        <v>0</v>
      </c>
      <c r="CT32" s="852">
        <v>0</v>
      </c>
      <c r="CU32" s="852">
        <v>0</v>
      </c>
      <c r="CV32" s="852">
        <v>0</v>
      </c>
      <c r="CW32" s="853">
        <v>0</v>
      </c>
      <c r="CX32" s="851">
        <v>0</v>
      </c>
      <c r="CY32" s="851">
        <v>0</v>
      </c>
      <c r="CZ32" s="854">
        <v>0</v>
      </c>
      <c r="DA32" s="852">
        <v>0</v>
      </c>
      <c r="DB32" s="852">
        <v>0</v>
      </c>
      <c r="DC32" s="852">
        <v>0</v>
      </c>
      <c r="DD32" s="852">
        <v>0</v>
      </c>
      <c r="DE32" s="852">
        <v>0</v>
      </c>
      <c r="DF32" s="853">
        <v>0</v>
      </c>
      <c r="DG32" s="856">
        <v>1</v>
      </c>
      <c r="DH32" s="851">
        <v>0</v>
      </c>
      <c r="DI32" s="854">
        <v>0</v>
      </c>
      <c r="DJ32" s="852">
        <v>0</v>
      </c>
      <c r="DK32" s="852">
        <v>0</v>
      </c>
      <c r="DL32" s="852">
        <v>0</v>
      </c>
      <c r="DM32" s="852">
        <v>0</v>
      </c>
      <c r="DN32" s="852">
        <v>0</v>
      </c>
      <c r="DO32" s="853">
        <v>0</v>
      </c>
      <c r="DP32" s="851">
        <v>0</v>
      </c>
      <c r="DQ32" s="851">
        <v>0</v>
      </c>
      <c r="DR32" s="854">
        <v>0</v>
      </c>
      <c r="DS32" s="852">
        <v>0</v>
      </c>
      <c r="DT32" s="852">
        <v>0</v>
      </c>
      <c r="DU32" s="852">
        <v>0</v>
      </c>
      <c r="DV32" s="852">
        <v>0</v>
      </c>
      <c r="DW32" s="852">
        <v>0</v>
      </c>
      <c r="DX32" s="853">
        <v>0</v>
      </c>
      <c r="DY32" s="851">
        <v>0</v>
      </c>
      <c r="DZ32" s="851">
        <v>0</v>
      </c>
      <c r="EA32" s="854">
        <v>0</v>
      </c>
      <c r="EB32" s="852">
        <v>0</v>
      </c>
      <c r="EC32" s="852">
        <v>0</v>
      </c>
      <c r="ED32" s="852">
        <v>0</v>
      </c>
      <c r="EE32" s="852">
        <v>0</v>
      </c>
      <c r="EF32" s="852">
        <v>0</v>
      </c>
      <c r="EG32" s="853">
        <v>0</v>
      </c>
      <c r="EH32" s="851">
        <v>0</v>
      </c>
      <c r="EI32" s="851">
        <v>0</v>
      </c>
      <c r="EJ32" s="854">
        <v>0</v>
      </c>
      <c r="EK32" s="852">
        <v>0</v>
      </c>
      <c r="EL32" s="852">
        <v>0</v>
      </c>
      <c r="EM32" s="852">
        <v>0</v>
      </c>
      <c r="EN32" s="852">
        <v>0</v>
      </c>
      <c r="EO32" s="852">
        <v>0</v>
      </c>
      <c r="EP32" s="853">
        <v>0</v>
      </c>
      <c r="EQ32" s="851">
        <v>0</v>
      </c>
      <c r="ER32" s="851">
        <v>0</v>
      </c>
      <c r="ES32" s="854">
        <v>0</v>
      </c>
      <c r="ET32" s="852">
        <v>0</v>
      </c>
      <c r="EU32" s="852">
        <v>0</v>
      </c>
      <c r="EV32" s="852">
        <v>0</v>
      </c>
      <c r="EW32" s="852">
        <v>0</v>
      </c>
      <c r="EX32" s="852">
        <v>0</v>
      </c>
      <c r="EY32" s="853">
        <v>0</v>
      </c>
      <c r="EZ32" s="851">
        <v>0</v>
      </c>
      <c r="FA32" s="851">
        <v>0</v>
      </c>
      <c r="FB32" s="854">
        <v>0</v>
      </c>
      <c r="FC32" s="852">
        <v>0</v>
      </c>
      <c r="FD32" s="852">
        <v>0</v>
      </c>
      <c r="FE32" s="852">
        <v>0</v>
      </c>
      <c r="FF32" s="852">
        <v>0</v>
      </c>
      <c r="FG32" s="852">
        <v>0</v>
      </c>
      <c r="FH32" s="853">
        <v>0</v>
      </c>
      <c r="FI32" s="851">
        <v>0</v>
      </c>
      <c r="FJ32" s="851">
        <v>0</v>
      </c>
      <c r="FK32" s="854">
        <v>0</v>
      </c>
      <c r="FL32" s="852">
        <v>0</v>
      </c>
      <c r="FM32" s="852">
        <v>0</v>
      </c>
      <c r="FN32" s="852">
        <v>0</v>
      </c>
      <c r="FO32" s="852">
        <v>0</v>
      </c>
      <c r="FP32" s="852">
        <v>0</v>
      </c>
      <c r="FQ32" s="853">
        <v>0</v>
      </c>
      <c r="FR32" s="851">
        <v>0</v>
      </c>
      <c r="FS32" s="851">
        <v>0</v>
      </c>
      <c r="FT32" s="854">
        <v>0</v>
      </c>
      <c r="FU32" s="852">
        <v>0</v>
      </c>
      <c r="FV32" s="852">
        <v>0</v>
      </c>
      <c r="FW32" s="852">
        <v>0</v>
      </c>
      <c r="FX32" s="852">
        <v>0</v>
      </c>
      <c r="FY32" s="852">
        <v>0</v>
      </c>
      <c r="FZ32" s="853">
        <v>0</v>
      </c>
      <c r="GA32" s="851">
        <v>1</v>
      </c>
      <c r="GB32" s="851">
        <v>1</v>
      </c>
      <c r="GC32" s="854">
        <v>1</v>
      </c>
      <c r="GD32" s="852">
        <v>1</v>
      </c>
      <c r="GE32" s="852">
        <v>1</v>
      </c>
      <c r="GF32" s="852">
        <v>1</v>
      </c>
      <c r="GG32" s="852">
        <v>1</v>
      </c>
      <c r="GH32" s="852">
        <v>1</v>
      </c>
      <c r="GI32" s="853">
        <v>1</v>
      </c>
      <c r="GJ32" s="851">
        <v>0</v>
      </c>
      <c r="GK32" s="851">
        <v>0</v>
      </c>
      <c r="GL32" s="854">
        <v>0</v>
      </c>
      <c r="GM32" s="852">
        <v>0</v>
      </c>
      <c r="GN32" s="852">
        <v>0</v>
      </c>
      <c r="GO32" s="852">
        <v>0</v>
      </c>
      <c r="GP32" s="852">
        <v>0</v>
      </c>
      <c r="GQ32" s="852">
        <v>0</v>
      </c>
      <c r="GR32" s="853">
        <v>0</v>
      </c>
      <c r="GS32" s="851">
        <v>0</v>
      </c>
      <c r="GT32" s="851">
        <v>0</v>
      </c>
      <c r="GU32" s="854">
        <v>0</v>
      </c>
      <c r="GV32" s="852">
        <v>0</v>
      </c>
      <c r="GW32" s="852">
        <v>0</v>
      </c>
      <c r="GX32" s="852">
        <v>0</v>
      </c>
      <c r="GY32" s="852">
        <v>0</v>
      </c>
      <c r="GZ32" s="852">
        <v>0</v>
      </c>
      <c r="HA32" s="853">
        <v>0</v>
      </c>
      <c r="HB32" s="851">
        <v>0</v>
      </c>
      <c r="HC32" s="851">
        <v>0</v>
      </c>
      <c r="HD32" s="854">
        <v>0</v>
      </c>
      <c r="HE32" s="852">
        <v>0</v>
      </c>
      <c r="HF32" s="852">
        <v>0</v>
      </c>
      <c r="HG32" s="852">
        <v>0</v>
      </c>
      <c r="HH32" s="852">
        <v>0</v>
      </c>
      <c r="HI32" s="852">
        <v>0</v>
      </c>
      <c r="HJ32" s="853">
        <v>0</v>
      </c>
      <c r="HK32" s="850">
        <v>2</v>
      </c>
      <c r="HL32" s="855">
        <f t="shared" si="0"/>
        <v>1</v>
      </c>
      <c r="HM32" s="860">
        <v>1</v>
      </c>
      <c r="HN32" s="861">
        <v>1</v>
      </c>
      <c r="HO32" s="861">
        <v>1</v>
      </c>
      <c r="HP32" s="861">
        <v>1</v>
      </c>
      <c r="HQ32" s="861">
        <v>1</v>
      </c>
      <c r="HR32" s="861">
        <v>1</v>
      </c>
      <c r="HS32" s="853">
        <v>1</v>
      </c>
      <c r="HT32" s="850">
        <v>4</v>
      </c>
      <c r="HU32" s="855">
        <f t="shared" si="1"/>
        <v>3</v>
      </c>
      <c r="HV32" s="855">
        <v>3</v>
      </c>
      <c r="HW32" s="858">
        <v>3</v>
      </c>
      <c r="HX32" s="849">
        <v>3</v>
      </c>
      <c r="HY32" s="849">
        <v>3</v>
      </c>
      <c r="HZ32" s="849">
        <v>3</v>
      </c>
      <c r="IA32" s="849">
        <v>3</v>
      </c>
      <c r="IB32" s="853">
        <v>3</v>
      </c>
    </row>
    <row r="33" spans="1:237" ht="15" customHeight="1" x14ac:dyDescent="0.2">
      <c r="A33" s="829">
        <v>30</v>
      </c>
      <c r="B33" s="849" t="s">
        <v>158</v>
      </c>
      <c r="C33" s="850">
        <v>9</v>
      </c>
      <c r="D33" s="851">
        <v>10</v>
      </c>
      <c r="E33" s="851">
        <v>10</v>
      </c>
      <c r="F33" s="852">
        <v>10</v>
      </c>
      <c r="G33" s="852">
        <v>10</v>
      </c>
      <c r="H33" s="852">
        <v>10</v>
      </c>
      <c r="I33" s="852">
        <v>10</v>
      </c>
      <c r="J33" s="852">
        <v>10</v>
      </c>
      <c r="K33" s="853">
        <v>10</v>
      </c>
      <c r="L33" s="849">
        <v>1</v>
      </c>
      <c r="M33" s="849">
        <v>1</v>
      </c>
      <c r="N33" s="849">
        <v>1</v>
      </c>
      <c r="O33" s="849">
        <v>1</v>
      </c>
      <c r="P33" s="849">
        <v>1</v>
      </c>
      <c r="Q33" s="849">
        <v>1</v>
      </c>
      <c r="R33" s="849">
        <v>1</v>
      </c>
      <c r="S33" s="849">
        <v>1</v>
      </c>
      <c r="T33" s="853">
        <v>1</v>
      </c>
      <c r="U33" s="851">
        <v>3</v>
      </c>
      <c r="V33" s="851">
        <v>3</v>
      </c>
      <c r="W33" s="854">
        <v>3</v>
      </c>
      <c r="X33" s="852">
        <v>3</v>
      </c>
      <c r="Y33" s="852">
        <v>3</v>
      </c>
      <c r="Z33" s="852">
        <v>3</v>
      </c>
      <c r="AA33" s="852">
        <v>3</v>
      </c>
      <c r="AB33" s="852">
        <v>0</v>
      </c>
      <c r="AC33" s="853">
        <v>0</v>
      </c>
      <c r="AD33" s="850">
        <v>1</v>
      </c>
      <c r="AE33" s="851">
        <v>1</v>
      </c>
      <c r="AF33" s="854">
        <v>1</v>
      </c>
      <c r="AG33" s="852">
        <v>1</v>
      </c>
      <c r="AH33" s="852">
        <v>1</v>
      </c>
      <c r="AI33" s="852">
        <v>1</v>
      </c>
      <c r="AJ33" s="852">
        <v>1</v>
      </c>
      <c r="AK33" s="852">
        <v>1</v>
      </c>
      <c r="AL33" s="853">
        <v>1</v>
      </c>
      <c r="AM33" s="850">
        <v>1</v>
      </c>
      <c r="AN33" s="851">
        <v>1</v>
      </c>
      <c r="AO33" s="854">
        <v>1</v>
      </c>
      <c r="AP33" s="852">
        <v>1</v>
      </c>
      <c r="AQ33" s="852">
        <v>1</v>
      </c>
      <c r="AR33" s="852">
        <v>1</v>
      </c>
      <c r="AS33" s="852">
        <v>1</v>
      </c>
      <c r="AT33" s="852">
        <v>1</v>
      </c>
      <c r="AU33" s="853">
        <v>1</v>
      </c>
      <c r="AV33" s="850">
        <v>2</v>
      </c>
      <c r="AW33" s="851">
        <v>2</v>
      </c>
      <c r="AX33" s="854">
        <v>2</v>
      </c>
      <c r="AY33" s="852">
        <v>2</v>
      </c>
      <c r="AZ33" s="852">
        <v>2</v>
      </c>
      <c r="BA33" s="852">
        <v>1</v>
      </c>
      <c r="BB33" s="852">
        <v>1</v>
      </c>
      <c r="BC33" s="852">
        <v>1</v>
      </c>
      <c r="BD33" s="853">
        <v>1</v>
      </c>
      <c r="BE33" s="856">
        <v>1</v>
      </c>
      <c r="BF33" s="851">
        <v>1</v>
      </c>
      <c r="BG33" s="854">
        <v>1</v>
      </c>
      <c r="BH33" s="852">
        <v>1</v>
      </c>
      <c r="BI33" s="852">
        <v>1</v>
      </c>
      <c r="BJ33" s="852">
        <v>1</v>
      </c>
      <c r="BK33" s="852">
        <v>1</v>
      </c>
      <c r="BL33" s="852">
        <v>1</v>
      </c>
      <c r="BM33" s="853">
        <v>1</v>
      </c>
      <c r="BN33" s="851">
        <v>1</v>
      </c>
      <c r="BO33" s="851">
        <v>1</v>
      </c>
      <c r="BP33" s="854">
        <v>1</v>
      </c>
      <c r="BQ33" s="852">
        <v>1</v>
      </c>
      <c r="BR33" s="852">
        <v>1</v>
      </c>
      <c r="BS33" s="852">
        <v>1</v>
      </c>
      <c r="BT33" s="852">
        <v>1</v>
      </c>
      <c r="BU33" s="852">
        <v>1</v>
      </c>
      <c r="BV33" s="853">
        <v>1</v>
      </c>
      <c r="BW33" s="850">
        <v>1</v>
      </c>
      <c r="BX33" s="851">
        <v>1</v>
      </c>
      <c r="BY33" s="854">
        <v>1</v>
      </c>
      <c r="BZ33" s="852">
        <v>1</v>
      </c>
      <c r="CA33" s="852">
        <v>1</v>
      </c>
      <c r="CB33" s="852">
        <v>1</v>
      </c>
      <c r="CC33" s="852">
        <v>1</v>
      </c>
      <c r="CD33" s="852">
        <v>1</v>
      </c>
      <c r="CE33" s="853">
        <v>1</v>
      </c>
      <c r="CF33" s="851">
        <v>1</v>
      </c>
      <c r="CG33" s="851">
        <v>1</v>
      </c>
      <c r="CH33" s="854">
        <v>1</v>
      </c>
      <c r="CI33" s="852">
        <v>0</v>
      </c>
      <c r="CJ33" s="852">
        <v>1</v>
      </c>
      <c r="CK33" s="852">
        <v>1</v>
      </c>
      <c r="CL33" s="852">
        <v>1</v>
      </c>
      <c r="CM33" s="852">
        <v>0</v>
      </c>
      <c r="CN33" s="853">
        <v>0</v>
      </c>
      <c r="CO33" s="851">
        <v>1</v>
      </c>
      <c r="CP33" s="851">
        <v>1</v>
      </c>
      <c r="CQ33" s="854">
        <v>0</v>
      </c>
      <c r="CR33" s="852">
        <v>1</v>
      </c>
      <c r="CS33" s="852">
        <v>1</v>
      </c>
      <c r="CT33" s="852">
        <v>1</v>
      </c>
      <c r="CU33" s="852">
        <v>1</v>
      </c>
      <c r="CV33" s="852">
        <v>1</v>
      </c>
      <c r="CW33" s="853">
        <v>1</v>
      </c>
      <c r="CX33" s="850">
        <v>2</v>
      </c>
      <c r="CY33" s="851">
        <v>2</v>
      </c>
      <c r="CZ33" s="854">
        <v>1</v>
      </c>
      <c r="DA33" s="852">
        <v>1</v>
      </c>
      <c r="DB33" s="852">
        <v>1</v>
      </c>
      <c r="DC33" s="852">
        <v>1</v>
      </c>
      <c r="DD33" s="852">
        <v>1</v>
      </c>
      <c r="DE33" s="852">
        <v>1</v>
      </c>
      <c r="DF33" s="853">
        <v>1</v>
      </c>
      <c r="DG33" s="850">
        <v>1</v>
      </c>
      <c r="DH33" s="851">
        <v>1</v>
      </c>
      <c r="DI33" s="854">
        <v>1</v>
      </c>
      <c r="DJ33" s="852">
        <v>1</v>
      </c>
      <c r="DK33" s="852">
        <v>1</v>
      </c>
      <c r="DL33" s="852">
        <v>1</v>
      </c>
      <c r="DM33" s="852">
        <v>1</v>
      </c>
      <c r="DN33" s="852">
        <v>1</v>
      </c>
      <c r="DO33" s="853">
        <v>1</v>
      </c>
      <c r="DP33" s="856">
        <v>1</v>
      </c>
      <c r="DQ33" s="851">
        <v>1</v>
      </c>
      <c r="DR33" s="854">
        <v>1</v>
      </c>
      <c r="DS33" s="852">
        <v>1</v>
      </c>
      <c r="DT33" s="852">
        <v>1</v>
      </c>
      <c r="DU33" s="852">
        <v>1</v>
      </c>
      <c r="DV33" s="852">
        <v>1</v>
      </c>
      <c r="DW33" s="852">
        <v>1</v>
      </c>
      <c r="DX33" s="853">
        <v>1</v>
      </c>
      <c r="DY33" s="851">
        <v>1</v>
      </c>
      <c r="DZ33" s="851">
        <v>1</v>
      </c>
      <c r="EA33" s="854">
        <v>1</v>
      </c>
      <c r="EB33" s="852">
        <v>1</v>
      </c>
      <c r="EC33" s="852">
        <v>1</v>
      </c>
      <c r="ED33" s="852">
        <v>2</v>
      </c>
      <c r="EE33" s="852">
        <v>2</v>
      </c>
      <c r="EF33" s="852">
        <v>2</v>
      </c>
      <c r="EG33" s="853">
        <v>2</v>
      </c>
      <c r="EH33" s="850">
        <v>1</v>
      </c>
      <c r="EI33" s="851">
        <v>1</v>
      </c>
      <c r="EJ33" s="854">
        <v>1</v>
      </c>
      <c r="EK33" s="852">
        <v>1</v>
      </c>
      <c r="EL33" s="852">
        <v>1</v>
      </c>
      <c r="EM33" s="852">
        <v>1</v>
      </c>
      <c r="EN33" s="852">
        <v>2</v>
      </c>
      <c r="EO33" s="852">
        <v>2</v>
      </c>
      <c r="EP33" s="853">
        <v>2</v>
      </c>
      <c r="EQ33" s="856">
        <v>1</v>
      </c>
      <c r="ER33" s="851">
        <v>1</v>
      </c>
      <c r="ES33" s="854">
        <v>1</v>
      </c>
      <c r="ET33" s="852">
        <v>1</v>
      </c>
      <c r="EU33" s="852">
        <v>1</v>
      </c>
      <c r="EV33" s="852">
        <v>1</v>
      </c>
      <c r="EW33" s="852">
        <v>1</v>
      </c>
      <c r="EX33" s="852">
        <v>1</v>
      </c>
      <c r="EY33" s="853">
        <v>1</v>
      </c>
      <c r="EZ33" s="850">
        <v>1</v>
      </c>
      <c r="FA33" s="851">
        <v>1</v>
      </c>
      <c r="FB33" s="854">
        <v>1</v>
      </c>
      <c r="FC33" s="852">
        <v>1</v>
      </c>
      <c r="FD33" s="852">
        <v>1</v>
      </c>
      <c r="FE33" s="852">
        <v>1</v>
      </c>
      <c r="FF33" s="852">
        <v>1</v>
      </c>
      <c r="FG33" s="852">
        <v>1</v>
      </c>
      <c r="FH33" s="853">
        <v>1</v>
      </c>
      <c r="FI33" s="851">
        <v>1</v>
      </c>
      <c r="FJ33" s="851">
        <v>1</v>
      </c>
      <c r="FK33" s="854">
        <v>1</v>
      </c>
      <c r="FL33" s="852">
        <v>1</v>
      </c>
      <c r="FM33" s="852">
        <v>1</v>
      </c>
      <c r="FN33" s="852">
        <v>1</v>
      </c>
      <c r="FO33" s="852">
        <v>1</v>
      </c>
      <c r="FP33" s="852">
        <v>1</v>
      </c>
      <c r="FQ33" s="853">
        <v>1</v>
      </c>
      <c r="FR33" s="850">
        <v>1</v>
      </c>
      <c r="FS33" s="851">
        <v>1</v>
      </c>
      <c r="FT33" s="854">
        <v>1</v>
      </c>
      <c r="FU33" s="852">
        <v>1</v>
      </c>
      <c r="FV33" s="852">
        <v>0</v>
      </c>
      <c r="FW33" s="852">
        <v>0</v>
      </c>
      <c r="FX33" s="852">
        <v>1</v>
      </c>
      <c r="FY33" s="852">
        <v>1</v>
      </c>
      <c r="FZ33" s="853">
        <v>1</v>
      </c>
      <c r="GA33" s="850">
        <v>4</v>
      </c>
      <c r="GB33" s="851">
        <v>4</v>
      </c>
      <c r="GC33" s="854">
        <v>4</v>
      </c>
      <c r="GD33" s="852">
        <v>4</v>
      </c>
      <c r="GE33" s="852">
        <v>4</v>
      </c>
      <c r="GF33" s="852">
        <v>4</v>
      </c>
      <c r="GG33" s="852">
        <v>4</v>
      </c>
      <c r="GH33" s="852">
        <v>3</v>
      </c>
      <c r="GI33" s="853">
        <v>3</v>
      </c>
      <c r="GJ33" s="851">
        <v>0</v>
      </c>
      <c r="GK33" s="851">
        <v>1</v>
      </c>
      <c r="GL33" s="854">
        <v>1</v>
      </c>
      <c r="GM33" s="852">
        <v>1</v>
      </c>
      <c r="GN33" s="852">
        <v>1</v>
      </c>
      <c r="GO33" s="852">
        <v>1</v>
      </c>
      <c r="GP33" s="852">
        <v>0</v>
      </c>
      <c r="GQ33" s="852">
        <v>0</v>
      </c>
      <c r="GR33" s="853">
        <v>0</v>
      </c>
      <c r="GS33" s="851">
        <v>1</v>
      </c>
      <c r="GT33" s="851">
        <v>1</v>
      </c>
      <c r="GU33" s="854">
        <v>1</v>
      </c>
      <c r="GV33" s="852">
        <v>1</v>
      </c>
      <c r="GW33" s="852">
        <v>1</v>
      </c>
      <c r="GX33" s="852">
        <v>1</v>
      </c>
      <c r="GY33" s="852">
        <v>1</v>
      </c>
      <c r="GZ33" s="852">
        <v>1</v>
      </c>
      <c r="HA33" s="853">
        <v>1</v>
      </c>
      <c r="HB33" s="851">
        <v>1</v>
      </c>
      <c r="HC33" s="851">
        <v>1</v>
      </c>
      <c r="HD33" s="854">
        <v>1</v>
      </c>
      <c r="HE33" s="852">
        <v>2</v>
      </c>
      <c r="HF33" s="852">
        <v>1</v>
      </c>
      <c r="HG33" s="852">
        <v>1</v>
      </c>
      <c r="HH33" s="852">
        <v>1</v>
      </c>
      <c r="HI33" s="852">
        <v>2</v>
      </c>
      <c r="HJ33" s="853">
        <v>1</v>
      </c>
      <c r="HK33" s="850">
        <v>29</v>
      </c>
      <c r="HL33" s="855">
        <f t="shared" si="0"/>
        <v>30</v>
      </c>
      <c r="HM33" s="857">
        <v>28</v>
      </c>
      <c r="HN33" s="853">
        <v>29</v>
      </c>
      <c r="HO33" s="853">
        <v>28</v>
      </c>
      <c r="HP33" s="853">
        <v>28</v>
      </c>
      <c r="HQ33" s="853">
        <v>29</v>
      </c>
      <c r="HR33" s="853">
        <v>25</v>
      </c>
      <c r="HS33" s="853">
        <v>24</v>
      </c>
      <c r="HT33" s="850">
        <v>38</v>
      </c>
      <c r="HU33" s="855">
        <f t="shared" si="1"/>
        <v>40</v>
      </c>
      <c r="HV33" s="855">
        <v>38</v>
      </c>
      <c r="HW33" s="858">
        <v>39</v>
      </c>
      <c r="HX33" s="849">
        <v>38</v>
      </c>
      <c r="HY33" s="849">
        <v>38</v>
      </c>
      <c r="HZ33" s="849">
        <v>39</v>
      </c>
      <c r="IA33" s="849">
        <v>35</v>
      </c>
      <c r="IB33" s="853">
        <v>34</v>
      </c>
    </row>
    <row r="34" spans="1:237" ht="15" customHeight="1" x14ac:dyDescent="0.2">
      <c r="A34" s="829">
        <v>31</v>
      </c>
      <c r="B34" s="849" t="s">
        <v>159</v>
      </c>
      <c r="C34" s="851">
        <v>2</v>
      </c>
      <c r="D34" s="851">
        <v>2</v>
      </c>
      <c r="E34" s="851">
        <v>2</v>
      </c>
      <c r="F34" s="852">
        <v>2</v>
      </c>
      <c r="G34" s="852">
        <v>2</v>
      </c>
      <c r="H34" s="852">
        <v>2</v>
      </c>
      <c r="I34" s="852">
        <v>2</v>
      </c>
      <c r="J34" s="852">
        <v>2</v>
      </c>
      <c r="K34" s="853">
        <v>2</v>
      </c>
      <c r="L34" s="849">
        <v>0</v>
      </c>
      <c r="M34" s="849">
        <v>0</v>
      </c>
      <c r="N34" s="849">
        <v>0</v>
      </c>
      <c r="O34" s="849">
        <v>0</v>
      </c>
      <c r="P34" s="849">
        <v>0</v>
      </c>
      <c r="Q34" s="849">
        <v>0</v>
      </c>
      <c r="R34" s="849">
        <v>0</v>
      </c>
      <c r="S34" s="849">
        <v>0</v>
      </c>
      <c r="T34" s="853">
        <v>0</v>
      </c>
      <c r="U34" s="851">
        <v>0</v>
      </c>
      <c r="V34" s="851">
        <v>0</v>
      </c>
      <c r="W34" s="854">
        <v>0</v>
      </c>
      <c r="X34" s="852">
        <v>0</v>
      </c>
      <c r="Y34" s="852">
        <v>0</v>
      </c>
      <c r="Z34" s="852">
        <v>0</v>
      </c>
      <c r="AA34" s="852">
        <v>0</v>
      </c>
      <c r="AB34" s="852">
        <v>0</v>
      </c>
      <c r="AC34" s="853">
        <v>0</v>
      </c>
      <c r="AD34" s="850">
        <v>0</v>
      </c>
      <c r="AE34" s="851">
        <v>0</v>
      </c>
      <c r="AF34" s="854">
        <v>0</v>
      </c>
      <c r="AG34" s="852">
        <v>0</v>
      </c>
      <c r="AH34" s="852">
        <v>0</v>
      </c>
      <c r="AI34" s="852">
        <v>0</v>
      </c>
      <c r="AJ34" s="852">
        <v>0</v>
      </c>
      <c r="AK34" s="852">
        <v>0</v>
      </c>
      <c r="AL34" s="853">
        <v>0</v>
      </c>
      <c r="AM34" s="851">
        <v>0</v>
      </c>
      <c r="AN34" s="851">
        <v>0</v>
      </c>
      <c r="AO34" s="857">
        <v>0</v>
      </c>
      <c r="AP34" s="853">
        <v>0</v>
      </c>
      <c r="AQ34" s="853">
        <v>0</v>
      </c>
      <c r="AR34" s="853">
        <v>0</v>
      </c>
      <c r="AS34" s="853">
        <v>0</v>
      </c>
      <c r="AT34" s="853">
        <v>0</v>
      </c>
      <c r="AU34" s="853">
        <v>0</v>
      </c>
      <c r="AV34" s="851">
        <v>0</v>
      </c>
      <c r="AW34" s="851">
        <v>0</v>
      </c>
      <c r="AX34" s="854">
        <v>0</v>
      </c>
      <c r="AY34" s="852">
        <v>0</v>
      </c>
      <c r="AZ34" s="852">
        <v>0</v>
      </c>
      <c r="BA34" s="852">
        <v>0</v>
      </c>
      <c r="BB34" s="852">
        <v>0</v>
      </c>
      <c r="BC34" s="852">
        <v>0</v>
      </c>
      <c r="BD34" s="853">
        <v>0</v>
      </c>
      <c r="BE34" s="851">
        <v>0</v>
      </c>
      <c r="BF34" s="851">
        <v>0</v>
      </c>
      <c r="BG34" s="854">
        <v>0</v>
      </c>
      <c r="BH34" s="852">
        <v>0</v>
      </c>
      <c r="BI34" s="852">
        <v>0</v>
      </c>
      <c r="BJ34" s="852">
        <v>0</v>
      </c>
      <c r="BK34" s="852">
        <v>0</v>
      </c>
      <c r="BL34" s="852">
        <v>0</v>
      </c>
      <c r="BM34" s="853">
        <v>0</v>
      </c>
      <c r="BN34" s="851">
        <v>0</v>
      </c>
      <c r="BO34" s="851">
        <v>0</v>
      </c>
      <c r="BP34" s="854">
        <v>0</v>
      </c>
      <c r="BQ34" s="852">
        <v>0</v>
      </c>
      <c r="BR34" s="852">
        <v>0</v>
      </c>
      <c r="BS34" s="852">
        <v>0</v>
      </c>
      <c r="BT34" s="852">
        <v>0</v>
      </c>
      <c r="BU34" s="852">
        <v>0</v>
      </c>
      <c r="BV34" s="853">
        <v>0</v>
      </c>
      <c r="BW34" s="851">
        <v>0</v>
      </c>
      <c r="BX34" s="851">
        <v>0</v>
      </c>
      <c r="BY34" s="854">
        <v>0</v>
      </c>
      <c r="BZ34" s="852">
        <v>0</v>
      </c>
      <c r="CA34" s="852">
        <v>0</v>
      </c>
      <c r="CB34" s="852">
        <v>0</v>
      </c>
      <c r="CC34" s="852">
        <v>0</v>
      </c>
      <c r="CD34" s="852">
        <v>0</v>
      </c>
      <c r="CE34" s="853">
        <v>0</v>
      </c>
      <c r="CF34" s="851">
        <v>0</v>
      </c>
      <c r="CG34" s="851">
        <v>0</v>
      </c>
      <c r="CH34" s="854">
        <v>0</v>
      </c>
      <c r="CI34" s="852">
        <v>0</v>
      </c>
      <c r="CJ34" s="852">
        <v>0</v>
      </c>
      <c r="CK34" s="852">
        <v>0</v>
      </c>
      <c r="CL34" s="852">
        <v>0</v>
      </c>
      <c r="CM34" s="852">
        <v>0</v>
      </c>
      <c r="CN34" s="853">
        <v>0</v>
      </c>
      <c r="CO34" s="851">
        <v>0</v>
      </c>
      <c r="CP34" s="851">
        <v>0</v>
      </c>
      <c r="CQ34" s="854">
        <v>0</v>
      </c>
      <c r="CR34" s="852">
        <v>0</v>
      </c>
      <c r="CS34" s="852">
        <v>0</v>
      </c>
      <c r="CT34" s="852">
        <v>0</v>
      </c>
      <c r="CU34" s="852">
        <v>0</v>
      </c>
      <c r="CV34" s="852">
        <v>0</v>
      </c>
      <c r="CW34" s="853">
        <v>0</v>
      </c>
      <c r="CX34" s="851">
        <v>0</v>
      </c>
      <c r="CY34" s="851">
        <v>0</v>
      </c>
      <c r="CZ34" s="854">
        <v>0</v>
      </c>
      <c r="DA34" s="852">
        <v>0</v>
      </c>
      <c r="DB34" s="852">
        <v>0</v>
      </c>
      <c r="DC34" s="852">
        <v>0</v>
      </c>
      <c r="DD34" s="852">
        <v>0</v>
      </c>
      <c r="DE34" s="852">
        <v>0</v>
      </c>
      <c r="DF34" s="853">
        <v>0</v>
      </c>
      <c r="DG34" s="850">
        <v>1</v>
      </c>
      <c r="DH34" s="851">
        <v>0</v>
      </c>
      <c r="DI34" s="854">
        <v>0</v>
      </c>
      <c r="DJ34" s="852">
        <v>0</v>
      </c>
      <c r="DK34" s="852">
        <v>0</v>
      </c>
      <c r="DL34" s="852">
        <v>0</v>
      </c>
      <c r="DM34" s="852">
        <v>0</v>
      </c>
      <c r="DN34" s="852">
        <v>0</v>
      </c>
      <c r="DO34" s="853">
        <v>0</v>
      </c>
      <c r="DP34" s="851">
        <v>0</v>
      </c>
      <c r="DQ34" s="851">
        <v>0</v>
      </c>
      <c r="DR34" s="854">
        <v>0</v>
      </c>
      <c r="DS34" s="852">
        <v>0</v>
      </c>
      <c r="DT34" s="852">
        <v>0</v>
      </c>
      <c r="DU34" s="852">
        <v>0</v>
      </c>
      <c r="DV34" s="852">
        <v>0</v>
      </c>
      <c r="DW34" s="852">
        <v>0</v>
      </c>
      <c r="DX34" s="853">
        <v>0</v>
      </c>
      <c r="DY34" s="851">
        <v>1</v>
      </c>
      <c r="DZ34" s="851">
        <v>1</v>
      </c>
      <c r="EA34" s="854">
        <v>1</v>
      </c>
      <c r="EB34" s="852">
        <v>1</v>
      </c>
      <c r="EC34" s="852">
        <v>0</v>
      </c>
      <c r="ED34" s="852">
        <v>0</v>
      </c>
      <c r="EE34" s="852">
        <v>0</v>
      </c>
      <c r="EF34" s="852">
        <v>0</v>
      </c>
      <c r="EG34" s="853">
        <v>0</v>
      </c>
      <c r="EH34" s="851">
        <v>0</v>
      </c>
      <c r="EI34" s="851">
        <v>0</v>
      </c>
      <c r="EJ34" s="854">
        <v>0</v>
      </c>
      <c r="EK34" s="852">
        <v>0</v>
      </c>
      <c r="EL34" s="852">
        <v>0</v>
      </c>
      <c r="EM34" s="852">
        <v>0</v>
      </c>
      <c r="EN34" s="852">
        <v>0</v>
      </c>
      <c r="EO34" s="852">
        <v>0</v>
      </c>
      <c r="EP34" s="853">
        <v>0</v>
      </c>
      <c r="EQ34" s="851">
        <v>0</v>
      </c>
      <c r="ER34" s="851">
        <v>0</v>
      </c>
      <c r="ES34" s="854">
        <v>0</v>
      </c>
      <c r="ET34" s="852">
        <v>0</v>
      </c>
      <c r="EU34" s="852">
        <v>0</v>
      </c>
      <c r="EV34" s="852">
        <v>0</v>
      </c>
      <c r="EW34" s="852">
        <v>0</v>
      </c>
      <c r="EX34" s="852">
        <v>0</v>
      </c>
      <c r="EY34" s="853">
        <v>0</v>
      </c>
      <c r="EZ34" s="851">
        <v>0</v>
      </c>
      <c r="FA34" s="851">
        <v>0</v>
      </c>
      <c r="FB34" s="854">
        <v>0</v>
      </c>
      <c r="FC34" s="852">
        <v>0</v>
      </c>
      <c r="FD34" s="852">
        <v>0</v>
      </c>
      <c r="FE34" s="852">
        <v>0</v>
      </c>
      <c r="FF34" s="852">
        <v>0</v>
      </c>
      <c r="FG34" s="852">
        <v>0</v>
      </c>
      <c r="FH34" s="853">
        <v>0</v>
      </c>
      <c r="FI34" s="851">
        <v>0</v>
      </c>
      <c r="FJ34" s="851">
        <v>0</v>
      </c>
      <c r="FK34" s="854">
        <v>0</v>
      </c>
      <c r="FL34" s="852">
        <v>0</v>
      </c>
      <c r="FM34" s="852">
        <v>0</v>
      </c>
      <c r="FN34" s="852">
        <v>0</v>
      </c>
      <c r="FO34" s="852">
        <v>0</v>
      </c>
      <c r="FP34" s="852">
        <v>0</v>
      </c>
      <c r="FQ34" s="853">
        <v>0</v>
      </c>
      <c r="FR34" s="851">
        <v>0</v>
      </c>
      <c r="FS34" s="851">
        <v>0</v>
      </c>
      <c r="FT34" s="854">
        <v>0</v>
      </c>
      <c r="FU34" s="852">
        <v>0</v>
      </c>
      <c r="FV34" s="852">
        <v>0</v>
      </c>
      <c r="FW34" s="852">
        <v>0</v>
      </c>
      <c r="FX34" s="852">
        <v>0</v>
      </c>
      <c r="FY34" s="852">
        <v>0</v>
      </c>
      <c r="FZ34" s="853">
        <v>0</v>
      </c>
      <c r="GA34" s="851">
        <v>0</v>
      </c>
      <c r="GB34" s="851">
        <v>0</v>
      </c>
      <c r="GC34" s="854">
        <v>0</v>
      </c>
      <c r="GD34" s="852">
        <v>0</v>
      </c>
      <c r="GE34" s="852">
        <v>0</v>
      </c>
      <c r="GF34" s="852">
        <v>1</v>
      </c>
      <c r="GG34" s="852">
        <v>1</v>
      </c>
      <c r="GH34" s="852">
        <v>1</v>
      </c>
      <c r="GI34" s="853">
        <v>1</v>
      </c>
      <c r="GJ34" s="851">
        <v>0</v>
      </c>
      <c r="GK34" s="851">
        <v>0</v>
      </c>
      <c r="GL34" s="854">
        <v>0</v>
      </c>
      <c r="GM34" s="852">
        <v>0</v>
      </c>
      <c r="GN34" s="852">
        <v>0</v>
      </c>
      <c r="GO34" s="852">
        <v>0</v>
      </c>
      <c r="GP34" s="852">
        <v>0</v>
      </c>
      <c r="GQ34" s="852">
        <v>0</v>
      </c>
      <c r="GR34" s="853">
        <v>0</v>
      </c>
      <c r="GS34" s="851">
        <v>0</v>
      </c>
      <c r="GT34" s="851">
        <v>0</v>
      </c>
      <c r="GU34" s="854">
        <v>0</v>
      </c>
      <c r="GV34" s="852">
        <v>0</v>
      </c>
      <c r="GW34" s="852">
        <v>0</v>
      </c>
      <c r="GX34" s="852">
        <v>0</v>
      </c>
      <c r="GY34" s="852">
        <v>0</v>
      </c>
      <c r="GZ34" s="852">
        <v>0</v>
      </c>
      <c r="HA34" s="853">
        <v>0</v>
      </c>
      <c r="HB34" s="851">
        <v>0</v>
      </c>
      <c r="HC34" s="851">
        <v>0</v>
      </c>
      <c r="HD34" s="854">
        <v>0</v>
      </c>
      <c r="HE34" s="852">
        <v>0</v>
      </c>
      <c r="HF34" s="852">
        <v>0</v>
      </c>
      <c r="HG34" s="852">
        <v>0</v>
      </c>
      <c r="HH34" s="852">
        <v>0</v>
      </c>
      <c r="HI34" s="852">
        <v>0</v>
      </c>
      <c r="HJ34" s="853">
        <v>0</v>
      </c>
      <c r="HK34" s="850">
        <v>2</v>
      </c>
      <c r="HL34" s="855">
        <f t="shared" si="0"/>
        <v>1</v>
      </c>
      <c r="HM34" s="857">
        <v>1</v>
      </c>
      <c r="HN34" s="853">
        <v>1</v>
      </c>
      <c r="HO34" s="853">
        <v>0</v>
      </c>
      <c r="HP34" s="853">
        <v>1</v>
      </c>
      <c r="HQ34" s="853">
        <v>1</v>
      </c>
      <c r="HR34" s="853">
        <v>1</v>
      </c>
      <c r="HS34" s="853">
        <v>1</v>
      </c>
      <c r="HT34" s="850">
        <v>4</v>
      </c>
      <c r="HU34" s="855">
        <f t="shared" si="1"/>
        <v>3</v>
      </c>
      <c r="HV34" s="855">
        <v>3</v>
      </c>
      <c r="HW34" s="858">
        <v>3</v>
      </c>
      <c r="HX34" s="849">
        <v>2</v>
      </c>
      <c r="HY34" s="849">
        <v>3</v>
      </c>
      <c r="HZ34" s="849">
        <v>3</v>
      </c>
      <c r="IA34" s="849">
        <v>3</v>
      </c>
      <c r="IB34" s="853">
        <v>3</v>
      </c>
    </row>
    <row r="35" spans="1:237" ht="15" customHeight="1" x14ac:dyDescent="0.2">
      <c r="A35" s="829">
        <v>32</v>
      </c>
      <c r="B35" s="849" t="s">
        <v>160</v>
      </c>
      <c r="C35" s="850">
        <v>82</v>
      </c>
      <c r="D35" s="855">
        <v>85</v>
      </c>
      <c r="E35" s="855">
        <v>85</v>
      </c>
      <c r="F35" s="852">
        <v>85</v>
      </c>
      <c r="G35" s="852">
        <v>85</v>
      </c>
      <c r="H35" s="852">
        <v>85</v>
      </c>
      <c r="I35" s="852">
        <v>85</v>
      </c>
      <c r="J35" s="852">
        <v>85</v>
      </c>
      <c r="K35" s="853">
        <v>85</v>
      </c>
      <c r="L35" s="849">
        <v>13</v>
      </c>
      <c r="M35" s="849">
        <v>12</v>
      </c>
      <c r="N35" s="849">
        <v>12</v>
      </c>
      <c r="O35" s="849">
        <v>12</v>
      </c>
      <c r="P35" s="849">
        <v>12</v>
      </c>
      <c r="Q35" s="849">
        <v>12</v>
      </c>
      <c r="R35" s="849">
        <v>12</v>
      </c>
      <c r="S35" s="849">
        <v>11</v>
      </c>
      <c r="T35" s="853">
        <v>9</v>
      </c>
      <c r="U35" s="855">
        <v>6</v>
      </c>
      <c r="V35" s="855">
        <v>6</v>
      </c>
      <c r="W35" s="854">
        <v>6</v>
      </c>
      <c r="X35" s="852">
        <v>6</v>
      </c>
      <c r="Y35" s="852">
        <v>6</v>
      </c>
      <c r="Z35" s="852">
        <v>6</v>
      </c>
      <c r="AA35" s="852">
        <v>6</v>
      </c>
      <c r="AB35" s="852">
        <v>0</v>
      </c>
      <c r="AC35" s="853">
        <v>0</v>
      </c>
      <c r="AD35" s="850">
        <v>2</v>
      </c>
      <c r="AE35" s="855">
        <v>2</v>
      </c>
      <c r="AF35" s="854">
        <v>2</v>
      </c>
      <c r="AG35" s="852">
        <v>2</v>
      </c>
      <c r="AH35" s="852">
        <v>2</v>
      </c>
      <c r="AI35" s="852">
        <v>2</v>
      </c>
      <c r="AJ35" s="852">
        <v>2</v>
      </c>
      <c r="AK35" s="852">
        <v>2</v>
      </c>
      <c r="AL35" s="853">
        <v>2</v>
      </c>
      <c r="AM35" s="850">
        <v>7</v>
      </c>
      <c r="AN35" s="855">
        <v>7</v>
      </c>
      <c r="AO35" s="857">
        <v>7</v>
      </c>
      <c r="AP35" s="853">
        <v>6</v>
      </c>
      <c r="AQ35" s="853">
        <v>6</v>
      </c>
      <c r="AR35" s="853">
        <v>6</v>
      </c>
      <c r="AS35" s="853">
        <v>6</v>
      </c>
      <c r="AT35" s="853">
        <v>6</v>
      </c>
      <c r="AU35" s="853">
        <v>6</v>
      </c>
      <c r="AV35" s="850">
        <v>16</v>
      </c>
      <c r="AW35" s="855">
        <v>16</v>
      </c>
      <c r="AX35" s="854">
        <v>9</v>
      </c>
      <c r="AY35" s="852">
        <v>8</v>
      </c>
      <c r="AZ35" s="852">
        <v>8</v>
      </c>
      <c r="BA35" s="852">
        <v>9</v>
      </c>
      <c r="BB35" s="852">
        <v>10</v>
      </c>
      <c r="BC35" s="852">
        <v>9</v>
      </c>
      <c r="BD35" s="853">
        <v>9</v>
      </c>
      <c r="BE35" s="850">
        <v>4</v>
      </c>
      <c r="BF35" s="855">
        <v>3</v>
      </c>
      <c r="BG35" s="854">
        <v>3</v>
      </c>
      <c r="BH35" s="852">
        <v>3</v>
      </c>
      <c r="BI35" s="852">
        <v>4</v>
      </c>
      <c r="BJ35" s="852">
        <v>4</v>
      </c>
      <c r="BK35" s="852">
        <v>5</v>
      </c>
      <c r="BL35" s="852">
        <v>5</v>
      </c>
      <c r="BM35" s="853">
        <v>5</v>
      </c>
      <c r="BN35" s="850">
        <v>2</v>
      </c>
      <c r="BO35" s="855">
        <v>2</v>
      </c>
      <c r="BP35" s="854">
        <v>2</v>
      </c>
      <c r="BQ35" s="852">
        <v>1</v>
      </c>
      <c r="BR35" s="852">
        <v>1</v>
      </c>
      <c r="BS35" s="852">
        <v>1</v>
      </c>
      <c r="BT35" s="852">
        <v>1</v>
      </c>
      <c r="BU35" s="852">
        <v>1</v>
      </c>
      <c r="BV35" s="853">
        <v>1</v>
      </c>
      <c r="BW35" s="850">
        <v>4</v>
      </c>
      <c r="BX35" s="855">
        <v>4</v>
      </c>
      <c r="BY35" s="854">
        <v>4</v>
      </c>
      <c r="BZ35" s="852">
        <v>9</v>
      </c>
      <c r="CA35" s="852">
        <v>9</v>
      </c>
      <c r="CB35" s="852">
        <v>9</v>
      </c>
      <c r="CC35" s="852">
        <v>9</v>
      </c>
      <c r="CD35" s="852">
        <v>7</v>
      </c>
      <c r="CE35" s="853">
        <v>6</v>
      </c>
      <c r="CF35" s="851">
        <v>3</v>
      </c>
      <c r="CG35" s="855">
        <v>3</v>
      </c>
      <c r="CH35" s="854">
        <v>3</v>
      </c>
      <c r="CI35" s="852">
        <v>3</v>
      </c>
      <c r="CJ35" s="852">
        <v>3</v>
      </c>
      <c r="CK35" s="852">
        <v>3</v>
      </c>
      <c r="CL35" s="852">
        <v>3</v>
      </c>
      <c r="CM35" s="852">
        <v>3</v>
      </c>
      <c r="CN35" s="853">
        <v>4</v>
      </c>
      <c r="CO35" s="850">
        <v>1</v>
      </c>
      <c r="CP35" s="855">
        <v>1</v>
      </c>
      <c r="CQ35" s="854">
        <v>3</v>
      </c>
      <c r="CR35" s="852">
        <v>3</v>
      </c>
      <c r="CS35" s="852">
        <v>6</v>
      </c>
      <c r="CT35" s="852">
        <v>7</v>
      </c>
      <c r="CU35" s="852">
        <v>7</v>
      </c>
      <c r="CV35" s="852">
        <v>7</v>
      </c>
      <c r="CW35" s="853">
        <v>7</v>
      </c>
      <c r="CX35" s="850">
        <v>12</v>
      </c>
      <c r="CY35" s="855">
        <v>12</v>
      </c>
      <c r="CZ35" s="854">
        <v>12</v>
      </c>
      <c r="DA35" s="852">
        <v>13</v>
      </c>
      <c r="DB35" s="852">
        <v>13</v>
      </c>
      <c r="DC35" s="852">
        <v>13</v>
      </c>
      <c r="DD35" s="852">
        <v>13</v>
      </c>
      <c r="DE35" s="852">
        <v>13</v>
      </c>
      <c r="DF35" s="853">
        <v>13</v>
      </c>
      <c r="DG35" s="850">
        <v>12</v>
      </c>
      <c r="DH35" s="855">
        <v>12</v>
      </c>
      <c r="DI35" s="854">
        <v>12</v>
      </c>
      <c r="DJ35" s="852">
        <v>12</v>
      </c>
      <c r="DK35" s="852">
        <v>12</v>
      </c>
      <c r="DL35" s="852">
        <v>10</v>
      </c>
      <c r="DM35" s="852">
        <v>10</v>
      </c>
      <c r="DN35" s="852">
        <v>10</v>
      </c>
      <c r="DO35" s="853">
        <v>9</v>
      </c>
      <c r="DP35" s="856">
        <v>1</v>
      </c>
      <c r="DQ35" s="855">
        <v>1</v>
      </c>
      <c r="DR35" s="854">
        <v>1</v>
      </c>
      <c r="DS35" s="852">
        <v>1</v>
      </c>
      <c r="DT35" s="852">
        <v>1</v>
      </c>
      <c r="DU35" s="852">
        <v>1</v>
      </c>
      <c r="DV35" s="852">
        <v>1</v>
      </c>
      <c r="DW35" s="852">
        <v>1</v>
      </c>
      <c r="DX35" s="853">
        <v>1</v>
      </c>
      <c r="DY35" s="850">
        <v>7</v>
      </c>
      <c r="DZ35" s="855">
        <v>6</v>
      </c>
      <c r="EA35" s="854">
        <v>6</v>
      </c>
      <c r="EB35" s="852">
        <v>6</v>
      </c>
      <c r="EC35" s="852">
        <v>6</v>
      </c>
      <c r="ED35" s="852">
        <v>10</v>
      </c>
      <c r="EE35" s="852">
        <v>10</v>
      </c>
      <c r="EF35" s="852">
        <v>10</v>
      </c>
      <c r="EG35" s="853">
        <v>10</v>
      </c>
      <c r="EH35" s="850">
        <v>16</v>
      </c>
      <c r="EI35" s="855">
        <v>16</v>
      </c>
      <c r="EJ35" s="854">
        <v>15</v>
      </c>
      <c r="EK35" s="852">
        <v>15</v>
      </c>
      <c r="EL35" s="852">
        <v>15</v>
      </c>
      <c r="EM35" s="852">
        <v>16</v>
      </c>
      <c r="EN35" s="852">
        <v>17</v>
      </c>
      <c r="EO35" s="852">
        <v>19</v>
      </c>
      <c r="EP35" s="853">
        <v>17</v>
      </c>
      <c r="EQ35" s="850">
        <v>6</v>
      </c>
      <c r="ER35" s="855">
        <v>9</v>
      </c>
      <c r="ES35" s="854">
        <v>9</v>
      </c>
      <c r="ET35" s="852">
        <v>5</v>
      </c>
      <c r="EU35" s="852">
        <v>5</v>
      </c>
      <c r="EV35" s="852">
        <v>5</v>
      </c>
      <c r="EW35" s="852">
        <v>5</v>
      </c>
      <c r="EX35" s="852">
        <v>5</v>
      </c>
      <c r="EY35" s="853">
        <v>6</v>
      </c>
      <c r="EZ35" s="850">
        <v>0</v>
      </c>
      <c r="FA35" s="855">
        <v>2</v>
      </c>
      <c r="FB35" s="854">
        <v>2</v>
      </c>
      <c r="FC35" s="852">
        <v>2</v>
      </c>
      <c r="FD35" s="852">
        <v>2</v>
      </c>
      <c r="FE35" s="852">
        <v>4</v>
      </c>
      <c r="FF35" s="852">
        <v>6</v>
      </c>
      <c r="FG35" s="852">
        <v>6</v>
      </c>
      <c r="FH35" s="853">
        <v>5</v>
      </c>
      <c r="FI35" s="850">
        <v>17</v>
      </c>
      <c r="FJ35" s="855">
        <v>17</v>
      </c>
      <c r="FK35" s="854">
        <v>15</v>
      </c>
      <c r="FL35" s="852">
        <v>12</v>
      </c>
      <c r="FM35" s="852">
        <v>12</v>
      </c>
      <c r="FN35" s="852">
        <v>11</v>
      </c>
      <c r="FO35" s="852">
        <v>11</v>
      </c>
      <c r="FP35" s="852">
        <v>11</v>
      </c>
      <c r="FQ35" s="853">
        <v>11</v>
      </c>
      <c r="FR35" s="850">
        <v>1</v>
      </c>
      <c r="FS35" s="855">
        <v>1</v>
      </c>
      <c r="FT35" s="854">
        <v>1</v>
      </c>
      <c r="FU35" s="852">
        <v>1</v>
      </c>
      <c r="FV35" s="852">
        <v>1</v>
      </c>
      <c r="FW35" s="852">
        <v>1</v>
      </c>
      <c r="FX35" s="852">
        <v>1</v>
      </c>
      <c r="FY35" s="852">
        <v>1</v>
      </c>
      <c r="FZ35" s="853">
        <v>1</v>
      </c>
      <c r="GA35" s="850">
        <v>15</v>
      </c>
      <c r="GB35" s="855">
        <v>15</v>
      </c>
      <c r="GC35" s="854">
        <v>15</v>
      </c>
      <c r="GD35" s="852">
        <v>16</v>
      </c>
      <c r="GE35" s="852">
        <v>17</v>
      </c>
      <c r="GF35" s="852">
        <v>18</v>
      </c>
      <c r="GG35" s="852">
        <v>20</v>
      </c>
      <c r="GH35" s="852">
        <v>20</v>
      </c>
      <c r="GI35" s="853">
        <v>20</v>
      </c>
      <c r="GJ35" s="851">
        <v>5</v>
      </c>
      <c r="GK35" s="855">
        <v>6</v>
      </c>
      <c r="GL35" s="854">
        <v>6</v>
      </c>
      <c r="GM35" s="852">
        <v>7</v>
      </c>
      <c r="GN35" s="852">
        <v>7</v>
      </c>
      <c r="GO35" s="852">
        <v>7</v>
      </c>
      <c r="GP35" s="852">
        <v>7</v>
      </c>
      <c r="GQ35" s="852">
        <v>6</v>
      </c>
      <c r="GR35" s="853">
        <v>4</v>
      </c>
      <c r="GS35" s="851">
        <v>1</v>
      </c>
      <c r="GT35" s="855">
        <v>1</v>
      </c>
      <c r="GU35" s="854">
        <v>1</v>
      </c>
      <c r="GV35" s="852">
        <v>1</v>
      </c>
      <c r="GW35" s="852">
        <v>1</v>
      </c>
      <c r="GX35" s="852">
        <v>1</v>
      </c>
      <c r="GY35" s="852">
        <v>1</v>
      </c>
      <c r="GZ35" s="852">
        <v>1</v>
      </c>
      <c r="HA35" s="853">
        <v>2</v>
      </c>
      <c r="HB35" s="850">
        <v>5</v>
      </c>
      <c r="HC35" s="855">
        <v>5</v>
      </c>
      <c r="HD35" s="854">
        <v>5</v>
      </c>
      <c r="HE35" s="852">
        <v>4</v>
      </c>
      <c r="HF35" s="852">
        <v>5</v>
      </c>
      <c r="HG35" s="852">
        <v>7</v>
      </c>
      <c r="HH35" s="852">
        <v>7</v>
      </c>
      <c r="HI35" s="852">
        <v>7</v>
      </c>
      <c r="HJ35" s="853">
        <v>9</v>
      </c>
      <c r="HK35" s="850">
        <v>156</v>
      </c>
      <c r="HL35" s="855">
        <f t="shared" si="0"/>
        <v>159</v>
      </c>
      <c r="HM35" s="857">
        <v>151</v>
      </c>
      <c r="HN35" s="853">
        <v>148</v>
      </c>
      <c r="HO35" s="853">
        <v>154</v>
      </c>
      <c r="HP35" s="853">
        <v>163</v>
      </c>
      <c r="HQ35" s="853">
        <v>170</v>
      </c>
      <c r="HR35" s="853">
        <v>161</v>
      </c>
      <c r="HS35" s="853">
        <v>157</v>
      </c>
      <c r="HT35" s="850">
        <v>238</v>
      </c>
      <c r="HU35" s="855">
        <f t="shared" si="1"/>
        <v>244</v>
      </c>
      <c r="HV35" s="855">
        <v>236</v>
      </c>
      <c r="HW35" s="858">
        <v>233</v>
      </c>
      <c r="HX35" s="849">
        <v>239</v>
      </c>
      <c r="HY35" s="849">
        <v>248</v>
      </c>
      <c r="HZ35" s="849">
        <v>255</v>
      </c>
      <c r="IA35" s="849">
        <v>246</v>
      </c>
      <c r="IB35" s="853">
        <v>242</v>
      </c>
    </row>
    <row r="36" spans="1:237" ht="15" customHeight="1" x14ac:dyDescent="0.2">
      <c r="A36" s="829">
        <v>33</v>
      </c>
      <c r="B36" s="849" t="s">
        <v>161</v>
      </c>
      <c r="C36" s="850">
        <v>44</v>
      </c>
      <c r="D36" s="851">
        <v>48</v>
      </c>
      <c r="E36" s="851">
        <v>45</v>
      </c>
      <c r="F36" s="852">
        <v>45</v>
      </c>
      <c r="G36" s="852">
        <v>45</v>
      </c>
      <c r="H36" s="852">
        <v>45</v>
      </c>
      <c r="I36" s="852">
        <v>44</v>
      </c>
      <c r="J36" s="852">
        <v>44</v>
      </c>
      <c r="K36" s="853">
        <v>44</v>
      </c>
      <c r="L36" s="849">
        <v>3</v>
      </c>
      <c r="M36" s="849">
        <v>3</v>
      </c>
      <c r="N36" s="849">
        <v>3</v>
      </c>
      <c r="O36" s="849">
        <v>3</v>
      </c>
      <c r="P36" s="849">
        <v>3</v>
      </c>
      <c r="Q36" s="849">
        <v>3</v>
      </c>
      <c r="R36" s="849">
        <v>3</v>
      </c>
      <c r="S36" s="849">
        <v>3</v>
      </c>
      <c r="T36" s="853">
        <v>3</v>
      </c>
      <c r="U36" s="851">
        <v>1</v>
      </c>
      <c r="V36" s="851">
        <v>1</v>
      </c>
      <c r="W36" s="854">
        <v>1</v>
      </c>
      <c r="X36" s="852">
        <v>1</v>
      </c>
      <c r="Y36" s="852">
        <v>1</v>
      </c>
      <c r="Z36" s="852">
        <v>1</v>
      </c>
      <c r="AA36" s="852">
        <v>1</v>
      </c>
      <c r="AB36" s="852">
        <v>1</v>
      </c>
      <c r="AC36" s="853">
        <v>0</v>
      </c>
      <c r="AD36" s="850">
        <v>0</v>
      </c>
      <c r="AE36" s="851">
        <v>0</v>
      </c>
      <c r="AF36" s="854">
        <v>0</v>
      </c>
      <c r="AG36" s="852">
        <v>0</v>
      </c>
      <c r="AH36" s="852">
        <v>0</v>
      </c>
      <c r="AI36" s="852">
        <v>0</v>
      </c>
      <c r="AJ36" s="852">
        <v>0</v>
      </c>
      <c r="AK36" s="852">
        <v>0</v>
      </c>
      <c r="AL36" s="853">
        <v>0</v>
      </c>
      <c r="AM36" s="850">
        <v>1</v>
      </c>
      <c r="AN36" s="851">
        <v>1</v>
      </c>
      <c r="AO36" s="857">
        <v>1</v>
      </c>
      <c r="AP36" s="853">
        <v>1</v>
      </c>
      <c r="AQ36" s="853">
        <v>1</v>
      </c>
      <c r="AR36" s="853">
        <v>1</v>
      </c>
      <c r="AS36" s="853">
        <v>1</v>
      </c>
      <c r="AT36" s="853">
        <v>1</v>
      </c>
      <c r="AU36" s="853">
        <v>1</v>
      </c>
      <c r="AV36" s="850">
        <v>11</v>
      </c>
      <c r="AW36" s="851">
        <v>11</v>
      </c>
      <c r="AX36" s="854">
        <v>9</v>
      </c>
      <c r="AY36" s="852">
        <v>9</v>
      </c>
      <c r="AZ36" s="852">
        <v>9</v>
      </c>
      <c r="BA36" s="852">
        <v>9</v>
      </c>
      <c r="BB36" s="852">
        <v>7</v>
      </c>
      <c r="BC36" s="852">
        <v>7</v>
      </c>
      <c r="BD36" s="853">
        <v>7</v>
      </c>
      <c r="BE36" s="856">
        <v>1</v>
      </c>
      <c r="BF36" s="851">
        <v>1</v>
      </c>
      <c r="BG36" s="854">
        <v>1</v>
      </c>
      <c r="BH36" s="852">
        <v>1</v>
      </c>
      <c r="BI36" s="852">
        <v>1</v>
      </c>
      <c r="BJ36" s="852">
        <v>1</v>
      </c>
      <c r="BK36" s="852">
        <v>1</v>
      </c>
      <c r="BL36" s="852">
        <v>1</v>
      </c>
      <c r="BM36" s="853">
        <v>1</v>
      </c>
      <c r="BN36" s="851">
        <v>0</v>
      </c>
      <c r="BO36" s="851">
        <v>0</v>
      </c>
      <c r="BP36" s="854">
        <v>0</v>
      </c>
      <c r="BQ36" s="852">
        <v>0</v>
      </c>
      <c r="BR36" s="852">
        <v>0</v>
      </c>
      <c r="BS36" s="852">
        <v>0</v>
      </c>
      <c r="BT36" s="852">
        <v>0</v>
      </c>
      <c r="BU36" s="852">
        <v>0</v>
      </c>
      <c r="BV36" s="853">
        <v>0</v>
      </c>
      <c r="BW36" s="851">
        <v>0</v>
      </c>
      <c r="BX36" s="851">
        <v>0</v>
      </c>
      <c r="BY36" s="854">
        <v>0</v>
      </c>
      <c r="BZ36" s="852">
        <v>1</v>
      </c>
      <c r="CA36" s="852">
        <v>1</v>
      </c>
      <c r="CB36" s="852">
        <v>1</v>
      </c>
      <c r="CC36" s="852">
        <v>1</v>
      </c>
      <c r="CD36" s="852">
        <v>1</v>
      </c>
      <c r="CE36" s="853">
        <v>1</v>
      </c>
      <c r="CF36" s="850">
        <v>2</v>
      </c>
      <c r="CG36" s="851">
        <v>2</v>
      </c>
      <c r="CH36" s="854">
        <v>2</v>
      </c>
      <c r="CI36" s="852">
        <v>2</v>
      </c>
      <c r="CJ36" s="852">
        <v>2</v>
      </c>
      <c r="CK36" s="852">
        <v>2</v>
      </c>
      <c r="CL36" s="852">
        <v>2</v>
      </c>
      <c r="CM36" s="852">
        <v>2</v>
      </c>
      <c r="CN36" s="853">
        <v>2</v>
      </c>
      <c r="CO36" s="856">
        <v>1</v>
      </c>
      <c r="CP36" s="851">
        <v>1</v>
      </c>
      <c r="CQ36" s="854">
        <v>1</v>
      </c>
      <c r="CR36" s="852">
        <v>1</v>
      </c>
      <c r="CS36" s="852">
        <v>1</v>
      </c>
      <c r="CT36" s="852">
        <v>1</v>
      </c>
      <c r="CU36" s="852">
        <v>1</v>
      </c>
      <c r="CV36" s="852">
        <v>1</v>
      </c>
      <c r="CW36" s="853">
        <v>1</v>
      </c>
      <c r="CX36" s="850">
        <v>5</v>
      </c>
      <c r="CY36" s="851">
        <v>5</v>
      </c>
      <c r="CZ36" s="854">
        <v>4</v>
      </c>
      <c r="DA36" s="852">
        <v>3</v>
      </c>
      <c r="DB36" s="852">
        <v>3</v>
      </c>
      <c r="DC36" s="852">
        <v>3</v>
      </c>
      <c r="DD36" s="852">
        <v>3</v>
      </c>
      <c r="DE36" s="852">
        <v>2</v>
      </c>
      <c r="DF36" s="853">
        <v>2</v>
      </c>
      <c r="DG36" s="850">
        <v>7</v>
      </c>
      <c r="DH36" s="851">
        <v>7</v>
      </c>
      <c r="DI36" s="854">
        <v>6</v>
      </c>
      <c r="DJ36" s="852">
        <v>6</v>
      </c>
      <c r="DK36" s="852">
        <v>6</v>
      </c>
      <c r="DL36" s="852">
        <v>6</v>
      </c>
      <c r="DM36" s="852">
        <v>6</v>
      </c>
      <c r="DN36" s="852">
        <v>6</v>
      </c>
      <c r="DO36" s="853">
        <v>3</v>
      </c>
      <c r="DP36" s="851">
        <v>1</v>
      </c>
      <c r="DQ36" s="851">
        <v>1</v>
      </c>
      <c r="DR36" s="854">
        <v>0</v>
      </c>
      <c r="DS36" s="852">
        <v>0</v>
      </c>
      <c r="DT36" s="852">
        <v>0</v>
      </c>
      <c r="DU36" s="852">
        <v>0</v>
      </c>
      <c r="DV36" s="852">
        <v>0</v>
      </c>
      <c r="DW36" s="852">
        <v>0</v>
      </c>
      <c r="DX36" s="853">
        <v>0</v>
      </c>
      <c r="DY36" s="856">
        <v>1</v>
      </c>
      <c r="DZ36" s="851">
        <v>1</v>
      </c>
      <c r="EA36" s="854">
        <v>1</v>
      </c>
      <c r="EB36" s="852">
        <v>1</v>
      </c>
      <c r="EC36" s="852">
        <v>1</v>
      </c>
      <c r="ED36" s="852">
        <v>1</v>
      </c>
      <c r="EE36" s="852">
        <v>1</v>
      </c>
      <c r="EF36" s="852">
        <v>1</v>
      </c>
      <c r="EG36" s="853">
        <v>1</v>
      </c>
      <c r="EH36" s="856">
        <v>2</v>
      </c>
      <c r="EI36" s="851">
        <v>2</v>
      </c>
      <c r="EJ36" s="854">
        <v>2</v>
      </c>
      <c r="EK36" s="852">
        <v>2</v>
      </c>
      <c r="EL36" s="852">
        <v>2</v>
      </c>
      <c r="EM36" s="852">
        <v>2</v>
      </c>
      <c r="EN36" s="852">
        <v>2</v>
      </c>
      <c r="EO36" s="852">
        <v>4</v>
      </c>
      <c r="EP36" s="853">
        <v>4</v>
      </c>
      <c r="EQ36" s="850">
        <v>9</v>
      </c>
      <c r="ER36" s="851">
        <v>7</v>
      </c>
      <c r="ES36" s="854">
        <v>7</v>
      </c>
      <c r="ET36" s="852">
        <v>6</v>
      </c>
      <c r="EU36" s="852">
        <v>4</v>
      </c>
      <c r="EV36" s="852">
        <v>4</v>
      </c>
      <c r="EW36" s="852">
        <v>4</v>
      </c>
      <c r="EX36" s="852">
        <v>4</v>
      </c>
      <c r="EY36" s="853">
        <v>4</v>
      </c>
      <c r="EZ36" s="851">
        <v>1</v>
      </c>
      <c r="FA36" s="851">
        <v>2</v>
      </c>
      <c r="FB36" s="854">
        <v>4</v>
      </c>
      <c r="FC36" s="852">
        <v>7</v>
      </c>
      <c r="FD36" s="852">
        <v>7</v>
      </c>
      <c r="FE36" s="852">
        <v>7</v>
      </c>
      <c r="FF36" s="852">
        <v>6</v>
      </c>
      <c r="FG36" s="852">
        <v>6</v>
      </c>
      <c r="FH36" s="853">
        <v>6</v>
      </c>
      <c r="FI36" s="851">
        <v>11</v>
      </c>
      <c r="FJ36" s="851">
        <v>8</v>
      </c>
      <c r="FK36" s="854">
        <v>8</v>
      </c>
      <c r="FL36" s="852">
        <v>7</v>
      </c>
      <c r="FM36" s="852">
        <v>7</v>
      </c>
      <c r="FN36" s="852">
        <v>7</v>
      </c>
      <c r="FO36" s="852">
        <v>7</v>
      </c>
      <c r="FP36" s="852">
        <v>7</v>
      </c>
      <c r="FQ36" s="853">
        <v>7</v>
      </c>
      <c r="FR36" s="851">
        <v>0</v>
      </c>
      <c r="FS36" s="851">
        <v>0</v>
      </c>
      <c r="FT36" s="854">
        <v>0</v>
      </c>
      <c r="FU36" s="852">
        <v>0</v>
      </c>
      <c r="FV36" s="852">
        <v>0</v>
      </c>
      <c r="FW36" s="852">
        <v>0</v>
      </c>
      <c r="FX36" s="852">
        <v>0</v>
      </c>
      <c r="FY36" s="852">
        <v>0</v>
      </c>
      <c r="FZ36" s="853">
        <v>0</v>
      </c>
      <c r="GA36" s="850">
        <v>5</v>
      </c>
      <c r="GB36" s="851">
        <v>5</v>
      </c>
      <c r="GC36" s="854">
        <v>5</v>
      </c>
      <c r="GD36" s="852">
        <v>5</v>
      </c>
      <c r="GE36" s="852">
        <v>5</v>
      </c>
      <c r="GF36" s="852">
        <v>5</v>
      </c>
      <c r="GG36" s="852">
        <v>6</v>
      </c>
      <c r="GH36" s="852">
        <v>8</v>
      </c>
      <c r="GI36" s="853">
        <v>10</v>
      </c>
      <c r="GJ36" s="851">
        <v>0</v>
      </c>
      <c r="GK36" s="851">
        <v>0</v>
      </c>
      <c r="GL36" s="854">
        <v>0</v>
      </c>
      <c r="GM36" s="852">
        <v>0</v>
      </c>
      <c r="GN36" s="852">
        <v>0</v>
      </c>
      <c r="GO36" s="852">
        <v>0</v>
      </c>
      <c r="GP36" s="852">
        <v>0</v>
      </c>
      <c r="GQ36" s="852">
        <v>0</v>
      </c>
      <c r="GR36" s="853">
        <v>0</v>
      </c>
      <c r="GS36" s="851">
        <v>0</v>
      </c>
      <c r="GT36" s="851">
        <v>0</v>
      </c>
      <c r="GU36" s="854">
        <v>0</v>
      </c>
      <c r="GV36" s="852">
        <v>0</v>
      </c>
      <c r="GW36" s="852">
        <v>0</v>
      </c>
      <c r="GX36" s="852">
        <v>0</v>
      </c>
      <c r="GY36" s="852">
        <v>0</v>
      </c>
      <c r="GZ36" s="852">
        <v>0</v>
      </c>
      <c r="HA36" s="853">
        <v>0</v>
      </c>
      <c r="HB36" s="851">
        <v>0</v>
      </c>
      <c r="HC36" s="851">
        <v>0</v>
      </c>
      <c r="HD36" s="854">
        <v>0</v>
      </c>
      <c r="HE36" s="852">
        <v>0</v>
      </c>
      <c r="HF36" s="852">
        <v>0</v>
      </c>
      <c r="HG36" s="852">
        <v>0</v>
      </c>
      <c r="HH36" s="852">
        <v>0</v>
      </c>
      <c r="HI36" s="852">
        <v>0</v>
      </c>
      <c r="HJ36" s="853">
        <v>1</v>
      </c>
      <c r="HK36" s="850">
        <v>62</v>
      </c>
      <c r="HL36" s="855">
        <f t="shared" si="0"/>
        <v>58</v>
      </c>
      <c r="HM36" s="860">
        <v>55</v>
      </c>
      <c r="HN36" s="861">
        <v>56</v>
      </c>
      <c r="HO36" s="861">
        <v>54</v>
      </c>
      <c r="HP36" s="861">
        <v>54</v>
      </c>
      <c r="HQ36" s="861">
        <v>52</v>
      </c>
      <c r="HR36" s="861">
        <v>55</v>
      </c>
      <c r="HS36" s="853">
        <v>54</v>
      </c>
      <c r="HT36" s="850">
        <v>106</v>
      </c>
      <c r="HU36" s="855">
        <f t="shared" si="1"/>
        <v>106</v>
      </c>
      <c r="HV36" s="855">
        <v>100</v>
      </c>
      <c r="HW36" s="858">
        <v>101</v>
      </c>
      <c r="HX36" s="849">
        <v>99</v>
      </c>
      <c r="HY36" s="849">
        <v>99</v>
      </c>
      <c r="HZ36" s="849">
        <v>96</v>
      </c>
      <c r="IA36" s="849">
        <v>99</v>
      </c>
      <c r="IB36" s="853">
        <v>98</v>
      </c>
    </row>
    <row r="37" spans="1:237" ht="15" customHeight="1" x14ac:dyDescent="0.2">
      <c r="A37" s="829">
        <v>34</v>
      </c>
      <c r="B37" s="862" t="s">
        <v>162</v>
      </c>
      <c r="C37" s="850">
        <v>0</v>
      </c>
      <c r="D37" s="855">
        <f>SUM(AN37+AW37+BF37+BO37+V37+BX37+FJ37+CG37+CP37+CY37+DH37+AE37+DQ37+DZ37+EI37+ER37+FA37+FS37+GB37+GK37+GT37+HC37+HL37)</f>
        <v>0</v>
      </c>
      <c r="E37" s="860">
        <v>0</v>
      </c>
      <c r="F37" s="861">
        <v>0</v>
      </c>
      <c r="G37" s="861">
        <v>0</v>
      </c>
      <c r="H37" s="861">
        <v>0</v>
      </c>
      <c r="I37" s="852">
        <v>1</v>
      </c>
      <c r="J37" s="852">
        <v>1</v>
      </c>
      <c r="K37" s="853">
        <v>1</v>
      </c>
      <c r="L37" s="849">
        <v>0</v>
      </c>
      <c r="M37" s="849">
        <v>0</v>
      </c>
      <c r="N37" s="849">
        <v>0</v>
      </c>
      <c r="O37" s="849">
        <v>0</v>
      </c>
      <c r="P37" s="849">
        <v>0</v>
      </c>
      <c r="Q37" s="849">
        <v>0</v>
      </c>
      <c r="R37" s="849">
        <v>0</v>
      </c>
      <c r="S37" s="849">
        <v>0</v>
      </c>
      <c r="T37" s="853">
        <v>0</v>
      </c>
      <c r="U37" s="849">
        <v>0</v>
      </c>
      <c r="V37" s="849">
        <v>0</v>
      </c>
      <c r="W37" s="849">
        <v>0</v>
      </c>
      <c r="X37" s="849">
        <v>0</v>
      </c>
      <c r="Y37" s="849">
        <v>0</v>
      </c>
      <c r="Z37" s="849">
        <v>0</v>
      </c>
      <c r="AA37" s="849">
        <v>0</v>
      </c>
      <c r="AB37" s="849">
        <v>0</v>
      </c>
      <c r="AC37" s="853">
        <v>0</v>
      </c>
      <c r="AD37" s="849">
        <v>0</v>
      </c>
      <c r="AE37" s="849">
        <v>0</v>
      </c>
      <c r="AF37" s="849">
        <v>0</v>
      </c>
      <c r="AG37" s="849">
        <v>0</v>
      </c>
      <c r="AH37" s="849">
        <v>0</v>
      </c>
      <c r="AI37" s="849">
        <v>0</v>
      </c>
      <c r="AJ37" s="849">
        <v>0</v>
      </c>
      <c r="AK37" s="849">
        <v>0</v>
      </c>
      <c r="AL37" s="853">
        <v>0</v>
      </c>
      <c r="AM37" s="849">
        <v>0</v>
      </c>
      <c r="AN37" s="849">
        <v>0</v>
      </c>
      <c r="AO37" s="849">
        <v>0</v>
      </c>
      <c r="AP37" s="849">
        <v>0</v>
      </c>
      <c r="AQ37" s="849">
        <v>0</v>
      </c>
      <c r="AR37" s="849">
        <v>0</v>
      </c>
      <c r="AS37" s="849">
        <v>0</v>
      </c>
      <c r="AT37" s="849">
        <v>0</v>
      </c>
      <c r="AU37" s="853">
        <v>0</v>
      </c>
      <c r="AV37" s="849">
        <v>0</v>
      </c>
      <c r="AW37" s="849">
        <v>0</v>
      </c>
      <c r="AX37" s="849">
        <v>0</v>
      </c>
      <c r="AY37" s="849">
        <v>0</v>
      </c>
      <c r="AZ37" s="849">
        <v>0</v>
      </c>
      <c r="BA37" s="849">
        <v>0</v>
      </c>
      <c r="BB37" s="849">
        <v>0</v>
      </c>
      <c r="BC37" s="849">
        <v>0</v>
      </c>
      <c r="BD37" s="853">
        <v>0</v>
      </c>
      <c r="BE37" s="849">
        <v>0</v>
      </c>
      <c r="BF37" s="849">
        <v>0</v>
      </c>
      <c r="BG37" s="849">
        <v>0</v>
      </c>
      <c r="BH37" s="849">
        <v>0</v>
      </c>
      <c r="BI37" s="849">
        <v>0</v>
      </c>
      <c r="BJ37" s="849">
        <v>0</v>
      </c>
      <c r="BK37" s="849">
        <v>0</v>
      </c>
      <c r="BL37" s="849">
        <v>0</v>
      </c>
      <c r="BM37" s="853">
        <v>0</v>
      </c>
      <c r="BN37" s="849">
        <v>0</v>
      </c>
      <c r="BO37" s="849">
        <v>0</v>
      </c>
      <c r="BP37" s="849">
        <v>0</v>
      </c>
      <c r="BQ37" s="849">
        <v>0</v>
      </c>
      <c r="BR37" s="849">
        <v>0</v>
      </c>
      <c r="BS37" s="849">
        <v>0</v>
      </c>
      <c r="BT37" s="849">
        <v>0</v>
      </c>
      <c r="BU37" s="849">
        <v>0</v>
      </c>
      <c r="BV37" s="853">
        <v>0</v>
      </c>
      <c r="BW37" s="849">
        <v>0</v>
      </c>
      <c r="BX37" s="849">
        <v>0</v>
      </c>
      <c r="BY37" s="849">
        <v>0</v>
      </c>
      <c r="BZ37" s="849">
        <v>0</v>
      </c>
      <c r="CA37" s="849">
        <v>0</v>
      </c>
      <c r="CB37" s="849">
        <v>0</v>
      </c>
      <c r="CC37" s="849">
        <v>0</v>
      </c>
      <c r="CD37" s="849">
        <v>0</v>
      </c>
      <c r="CE37" s="853">
        <v>0</v>
      </c>
      <c r="CF37" s="849">
        <v>0</v>
      </c>
      <c r="CG37" s="849">
        <v>0</v>
      </c>
      <c r="CH37" s="849">
        <v>0</v>
      </c>
      <c r="CI37" s="849">
        <v>0</v>
      </c>
      <c r="CJ37" s="849">
        <v>0</v>
      </c>
      <c r="CK37" s="849">
        <v>0</v>
      </c>
      <c r="CL37" s="849">
        <v>0</v>
      </c>
      <c r="CM37" s="849">
        <v>0</v>
      </c>
      <c r="CN37" s="853">
        <v>0</v>
      </c>
      <c r="CO37" s="849">
        <v>0</v>
      </c>
      <c r="CP37" s="849">
        <v>0</v>
      </c>
      <c r="CQ37" s="849">
        <v>0</v>
      </c>
      <c r="CR37" s="849">
        <v>0</v>
      </c>
      <c r="CS37" s="849">
        <v>0</v>
      </c>
      <c r="CT37" s="849">
        <v>0</v>
      </c>
      <c r="CU37" s="849">
        <v>0</v>
      </c>
      <c r="CV37" s="849">
        <v>0</v>
      </c>
      <c r="CW37" s="853">
        <v>0</v>
      </c>
      <c r="CX37" s="849">
        <v>0</v>
      </c>
      <c r="CY37" s="849">
        <v>0</v>
      </c>
      <c r="CZ37" s="849">
        <v>0</v>
      </c>
      <c r="DA37" s="849">
        <v>0</v>
      </c>
      <c r="DB37" s="849">
        <v>0</v>
      </c>
      <c r="DC37" s="849">
        <v>0</v>
      </c>
      <c r="DD37" s="849">
        <v>0</v>
      </c>
      <c r="DE37" s="849">
        <v>0</v>
      </c>
      <c r="DF37" s="853">
        <v>0</v>
      </c>
      <c r="DG37" s="849">
        <v>0</v>
      </c>
      <c r="DH37" s="849">
        <v>0</v>
      </c>
      <c r="DI37" s="849">
        <v>0</v>
      </c>
      <c r="DJ37" s="849">
        <v>0</v>
      </c>
      <c r="DK37" s="849">
        <v>0</v>
      </c>
      <c r="DL37" s="849">
        <v>0</v>
      </c>
      <c r="DM37" s="849">
        <v>0</v>
      </c>
      <c r="DN37" s="849">
        <v>0</v>
      </c>
      <c r="DO37" s="853">
        <v>0</v>
      </c>
      <c r="DP37" s="849">
        <v>0</v>
      </c>
      <c r="DQ37" s="849">
        <v>0</v>
      </c>
      <c r="DR37" s="849">
        <v>0</v>
      </c>
      <c r="DS37" s="849">
        <v>0</v>
      </c>
      <c r="DT37" s="849">
        <v>0</v>
      </c>
      <c r="DU37" s="849">
        <v>0</v>
      </c>
      <c r="DV37" s="849">
        <v>0</v>
      </c>
      <c r="DW37" s="849">
        <v>0</v>
      </c>
      <c r="DX37" s="853">
        <v>0</v>
      </c>
      <c r="DY37" s="849">
        <v>0</v>
      </c>
      <c r="DZ37" s="849">
        <v>0</v>
      </c>
      <c r="EA37" s="849">
        <v>0</v>
      </c>
      <c r="EB37" s="849">
        <v>0</v>
      </c>
      <c r="EC37" s="849">
        <v>0</v>
      </c>
      <c r="ED37" s="849">
        <v>0</v>
      </c>
      <c r="EE37" s="849">
        <v>0</v>
      </c>
      <c r="EF37" s="849">
        <v>0</v>
      </c>
      <c r="EG37" s="853">
        <v>0</v>
      </c>
      <c r="EH37" s="849">
        <v>0</v>
      </c>
      <c r="EI37" s="849">
        <v>0</v>
      </c>
      <c r="EJ37" s="849">
        <v>0</v>
      </c>
      <c r="EK37" s="849">
        <v>0</v>
      </c>
      <c r="EL37" s="849">
        <v>0</v>
      </c>
      <c r="EM37" s="849">
        <v>0</v>
      </c>
      <c r="EN37" s="849">
        <v>0</v>
      </c>
      <c r="EO37" s="849">
        <v>0</v>
      </c>
      <c r="EP37" s="853">
        <v>0</v>
      </c>
      <c r="EQ37" s="849">
        <v>0</v>
      </c>
      <c r="ER37" s="849">
        <v>0</v>
      </c>
      <c r="ES37" s="849">
        <v>0</v>
      </c>
      <c r="ET37" s="849">
        <v>0</v>
      </c>
      <c r="EU37" s="849">
        <v>0</v>
      </c>
      <c r="EV37" s="849">
        <v>0</v>
      </c>
      <c r="EW37" s="849">
        <v>0</v>
      </c>
      <c r="EX37" s="849">
        <v>0</v>
      </c>
      <c r="EY37" s="853">
        <v>0</v>
      </c>
      <c r="EZ37" s="851">
        <v>0</v>
      </c>
      <c r="FA37" s="851">
        <v>0</v>
      </c>
      <c r="FB37" s="854">
        <v>0</v>
      </c>
      <c r="FC37" s="852">
        <v>0</v>
      </c>
      <c r="FD37" s="852">
        <v>0</v>
      </c>
      <c r="FE37" s="852">
        <v>0</v>
      </c>
      <c r="FF37" s="852">
        <v>1</v>
      </c>
      <c r="FG37" s="852">
        <v>1</v>
      </c>
      <c r="FH37" s="853">
        <v>1</v>
      </c>
      <c r="FI37" s="851">
        <v>0</v>
      </c>
      <c r="FJ37" s="851">
        <v>0</v>
      </c>
      <c r="FK37" s="854">
        <v>0</v>
      </c>
      <c r="FL37" s="852">
        <v>0</v>
      </c>
      <c r="FM37" s="852">
        <v>0</v>
      </c>
      <c r="FN37" s="852">
        <v>0</v>
      </c>
      <c r="FO37" s="852">
        <v>0</v>
      </c>
      <c r="FP37" s="852">
        <v>0</v>
      </c>
      <c r="FQ37" s="853">
        <v>0</v>
      </c>
      <c r="FR37" s="851">
        <v>0</v>
      </c>
      <c r="FS37" s="851">
        <v>0</v>
      </c>
      <c r="FT37" s="854">
        <v>0</v>
      </c>
      <c r="FU37" s="852">
        <v>0</v>
      </c>
      <c r="FV37" s="852">
        <v>0</v>
      </c>
      <c r="FW37" s="852">
        <v>0</v>
      </c>
      <c r="FX37" s="852">
        <v>0</v>
      </c>
      <c r="FY37" s="852">
        <v>0</v>
      </c>
      <c r="FZ37" s="853">
        <v>0</v>
      </c>
      <c r="GA37" s="851">
        <v>0</v>
      </c>
      <c r="GB37" s="851">
        <v>0</v>
      </c>
      <c r="GC37" s="854">
        <v>0</v>
      </c>
      <c r="GD37" s="852">
        <v>0</v>
      </c>
      <c r="GE37" s="852">
        <v>0</v>
      </c>
      <c r="GF37" s="852">
        <v>0</v>
      </c>
      <c r="GG37" s="852">
        <v>0</v>
      </c>
      <c r="GH37" s="852">
        <v>0</v>
      </c>
      <c r="GI37" s="853">
        <v>0</v>
      </c>
      <c r="GJ37" s="851">
        <v>0</v>
      </c>
      <c r="GK37" s="851">
        <v>0</v>
      </c>
      <c r="GL37" s="854">
        <v>0</v>
      </c>
      <c r="GM37" s="852">
        <v>0</v>
      </c>
      <c r="GN37" s="852">
        <v>0</v>
      </c>
      <c r="GO37" s="852">
        <v>0</v>
      </c>
      <c r="GP37" s="852">
        <v>0</v>
      </c>
      <c r="GQ37" s="852">
        <v>0</v>
      </c>
      <c r="GR37" s="853">
        <v>0</v>
      </c>
      <c r="GS37" s="851">
        <v>0</v>
      </c>
      <c r="GT37" s="851">
        <v>0</v>
      </c>
      <c r="GU37" s="854">
        <v>0</v>
      </c>
      <c r="GV37" s="852">
        <v>0</v>
      </c>
      <c r="GW37" s="852">
        <v>0</v>
      </c>
      <c r="GX37" s="852">
        <v>0</v>
      </c>
      <c r="GY37" s="852">
        <v>0</v>
      </c>
      <c r="GZ37" s="852">
        <v>0</v>
      </c>
      <c r="HA37" s="853">
        <v>0</v>
      </c>
      <c r="HB37" s="851">
        <v>0</v>
      </c>
      <c r="HC37" s="851">
        <v>0</v>
      </c>
      <c r="HD37" s="854">
        <v>0</v>
      </c>
      <c r="HE37" s="852">
        <v>0</v>
      </c>
      <c r="HF37" s="852">
        <v>0</v>
      </c>
      <c r="HG37" s="852">
        <v>0</v>
      </c>
      <c r="HH37" s="852">
        <v>0</v>
      </c>
      <c r="HI37" s="852">
        <v>0</v>
      </c>
      <c r="HJ37" s="853">
        <v>0</v>
      </c>
      <c r="HK37" s="850">
        <v>0</v>
      </c>
      <c r="HL37" s="855">
        <f t="shared" si="0"/>
        <v>0</v>
      </c>
      <c r="HM37" s="860">
        <v>0</v>
      </c>
      <c r="HN37" s="861">
        <v>0</v>
      </c>
      <c r="HO37" s="861">
        <v>0</v>
      </c>
      <c r="HP37" s="861">
        <v>0</v>
      </c>
      <c r="HQ37" s="853">
        <v>1</v>
      </c>
      <c r="HR37" s="853">
        <v>1</v>
      </c>
      <c r="HS37" s="853">
        <v>1</v>
      </c>
      <c r="HT37" s="850">
        <v>0</v>
      </c>
      <c r="HU37" s="855">
        <f>SUM(AW37+BF37+BO37+BX37+AN37+CG37+FS37+CP37+CY37+DH37+AE37+DQ37+DZ37+EI37+ER37+FA37+FJ37+GB37+GK37+GT37+HC37+HL37+D37)</f>
        <v>0</v>
      </c>
      <c r="HV37" s="860">
        <v>0</v>
      </c>
      <c r="HW37" s="861">
        <v>0</v>
      </c>
      <c r="HX37" s="861">
        <v>0</v>
      </c>
      <c r="HY37" s="861">
        <v>0</v>
      </c>
      <c r="HZ37" s="849">
        <v>2</v>
      </c>
      <c r="IA37" s="849">
        <v>2</v>
      </c>
      <c r="IB37" s="853">
        <v>2</v>
      </c>
    </row>
    <row r="38" spans="1:237" ht="15" customHeight="1" x14ac:dyDescent="0.2">
      <c r="A38" s="829">
        <v>35</v>
      </c>
      <c r="B38" s="849" t="s">
        <v>163</v>
      </c>
      <c r="C38" s="851">
        <v>0</v>
      </c>
      <c r="D38" s="851">
        <v>1</v>
      </c>
      <c r="E38" s="851">
        <v>1</v>
      </c>
      <c r="F38" s="852">
        <v>1</v>
      </c>
      <c r="G38" s="852">
        <v>1</v>
      </c>
      <c r="H38" s="852">
        <v>1</v>
      </c>
      <c r="I38" s="852">
        <v>1</v>
      </c>
      <c r="J38" s="852">
        <v>1</v>
      </c>
      <c r="K38" s="853">
        <v>1</v>
      </c>
      <c r="L38" s="849">
        <v>0</v>
      </c>
      <c r="M38" s="849">
        <v>0</v>
      </c>
      <c r="N38" s="849">
        <v>0</v>
      </c>
      <c r="O38" s="849">
        <v>0</v>
      </c>
      <c r="P38" s="849">
        <v>0</v>
      </c>
      <c r="Q38" s="849">
        <v>0</v>
      </c>
      <c r="R38" s="849">
        <v>0</v>
      </c>
      <c r="S38" s="849">
        <v>0</v>
      </c>
      <c r="T38" s="853">
        <v>0</v>
      </c>
      <c r="U38" s="851">
        <v>0</v>
      </c>
      <c r="V38" s="851">
        <v>0</v>
      </c>
      <c r="W38" s="854">
        <v>0</v>
      </c>
      <c r="X38" s="852">
        <v>0</v>
      </c>
      <c r="Y38" s="852">
        <v>0</v>
      </c>
      <c r="Z38" s="852">
        <v>0</v>
      </c>
      <c r="AA38" s="852">
        <v>0</v>
      </c>
      <c r="AB38" s="852">
        <v>0</v>
      </c>
      <c r="AC38" s="853">
        <v>0</v>
      </c>
      <c r="AD38" s="855">
        <v>0</v>
      </c>
      <c r="AE38" s="851">
        <v>0</v>
      </c>
      <c r="AF38" s="854">
        <v>0</v>
      </c>
      <c r="AG38" s="852">
        <v>0</v>
      </c>
      <c r="AH38" s="852">
        <v>0</v>
      </c>
      <c r="AI38" s="852">
        <v>0</v>
      </c>
      <c r="AJ38" s="852">
        <v>0</v>
      </c>
      <c r="AK38" s="852">
        <v>0</v>
      </c>
      <c r="AL38" s="853">
        <v>0</v>
      </c>
      <c r="AM38" s="851">
        <v>0</v>
      </c>
      <c r="AN38" s="851">
        <v>0</v>
      </c>
      <c r="AO38" s="854">
        <v>0</v>
      </c>
      <c r="AP38" s="852">
        <v>0</v>
      </c>
      <c r="AQ38" s="852">
        <v>0</v>
      </c>
      <c r="AR38" s="852">
        <v>0</v>
      </c>
      <c r="AS38" s="852">
        <v>0</v>
      </c>
      <c r="AT38" s="852">
        <v>0</v>
      </c>
      <c r="AU38" s="853">
        <v>0</v>
      </c>
      <c r="AV38" s="851">
        <v>0</v>
      </c>
      <c r="AW38" s="851">
        <v>0</v>
      </c>
      <c r="AX38" s="854">
        <v>0</v>
      </c>
      <c r="AY38" s="852">
        <v>0</v>
      </c>
      <c r="AZ38" s="852">
        <v>0</v>
      </c>
      <c r="BA38" s="852">
        <v>0</v>
      </c>
      <c r="BB38" s="852">
        <v>0</v>
      </c>
      <c r="BC38" s="852">
        <v>0</v>
      </c>
      <c r="BD38" s="853">
        <v>0</v>
      </c>
      <c r="BE38" s="851">
        <v>0</v>
      </c>
      <c r="BF38" s="851">
        <v>0</v>
      </c>
      <c r="BG38" s="854">
        <v>0</v>
      </c>
      <c r="BH38" s="852">
        <v>0</v>
      </c>
      <c r="BI38" s="852">
        <v>0</v>
      </c>
      <c r="BJ38" s="852">
        <v>0</v>
      </c>
      <c r="BK38" s="852">
        <v>0</v>
      </c>
      <c r="BL38" s="852">
        <v>0</v>
      </c>
      <c r="BM38" s="853">
        <v>0</v>
      </c>
      <c r="BN38" s="851">
        <v>0</v>
      </c>
      <c r="BO38" s="851">
        <v>0</v>
      </c>
      <c r="BP38" s="854">
        <v>0</v>
      </c>
      <c r="BQ38" s="852">
        <v>0</v>
      </c>
      <c r="BR38" s="852">
        <v>0</v>
      </c>
      <c r="BS38" s="852">
        <v>0</v>
      </c>
      <c r="BT38" s="852">
        <v>0</v>
      </c>
      <c r="BU38" s="852">
        <v>0</v>
      </c>
      <c r="BV38" s="853">
        <v>0</v>
      </c>
      <c r="BW38" s="851">
        <v>0</v>
      </c>
      <c r="BX38" s="851">
        <v>0</v>
      </c>
      <c r="BY38" s="854">
        <v>0</v>
      </c>
      <c r="BZ38" s="852">
        <v>0</v>
      </c>
      <c r="CA38" s="852">
        <v>0</v>
      </c>
      <c r="CB38" s="852">
        <v>0</v>
      </c>
      <c r="CC38" s="852">
        <v>0</v>
      </c>
      <c r="CD38" s="852">
        <v>0</v>
      </c>
      <c r="CE38" s="853">
        <v>0</v>
      </c>
      <c r="CF38" s="850">
        <v>0</v>
      </c>
      <c r="CG38" s="851">
        <v>0</v>
      </c>
      <c r="CH38" s="854">
        <v>0</v>
      </c>
      <c r="CI38" s="852">
        <v>0</v>
      </c>
      <c r="CJ38" s="852">
        <v>0</v>
      </c>
      <c r="CK38" s="852">
        <v>0</v>
      </c>
      <c r="CL38" s="852">
        <v>0</v>
      </c>
      <c r="CM38" s="852">
        <v>0</v>
      </c>
      <c r="CN38" s="853">
        <v>0</v>
      </c>
      <c r="CO38" s="851">
        <v>0</v>
      </c>
      <c r="CP38" s="851">
        <v>0</v>
      </c>
      <c r="CQ38" s="854">
        <v>0</v>
      </c>
      <c r="CR38" s="852">
        <v>0</v>
      </c>
      <c r="CS38" s="852">
        <v>0</v>
      </c>
      <c r="CT38" s="852">
        <v>0</v>
      </c>
      <c r="CU38" s="852">
        <v>0</v>
      </c>
      <c r="CV38" s="852">
        <v>0</v>
      </c>
      <c r="CW38" s="853">
        <v>0</v>
      </c>
      <c r="CX38" s="851">
        <v>0</v>
      </c>
      <c r="CY38" s="851">
        <v>0</v>
      </c>
      <c r="CZ38" s="854">
        <v>0</v>
      </c>
      <c r="DA38" s="852">
        <v>0</v>
      </c>
      <c r="DB38" s="852">
        <v>0</v>
      </c>
      <c r="DC38" s="852">
        <v>0</v>
      </c>
      <c r="DD38" s="852">
        <v>0</v>
      </c>
      <c r="DE38" s="852">
        <v>0</v>
      </c>
      <c r="DF38" s="853">
        <v>0</v>
      </c>
      <c r="DG38" s="851">
        <v>0</v>
      </c>
      <c r="DH38" s="851">
        <v>0</v>
      </c>
      <c r="DI38" s="854">
        <v>0</v>
      </c>
      <c r="DJ38" s="852">
        <v>0</v>
      </c>
      <c r="DK38" s="852">
        <v>0</v>
      </c>
      <c r="DL38" s="852">
        <v>0</v>
      </c>
      <c r="DM38" s="852">
        <v>0</v>
      </c>
      <c r="DN38" s="852">
        <v>0</v>
      </c>
      <c r="DO38" s="853">
        <v>0</v>
      </c>
      <c r="DP38" s="851">
        <v>0</v>
      </c>
      <c r="DQ38" s="851">
        <v>0</v>
      </c>
      <c r="DR38" s="854">
        <v>0</v>
      </c>
      <c r="DS38" s="852">
        <v>0</v>
      </c>
      <c r="DT38" s="852">
        <v>0</v>
      </c>
      <c r="DU38" s="852">
        <v>0</v>
      </c>
      <c r="DV38" s="852">
        <v>0</v>
      </c>
      <c r="DW38" s="852">
        <v>0</v>
      </c>
      <c r="DX38" s="853">
        <v>0</v>
      </c>
      <c r="DY38" s="851">
        <v>0</v>
      </c>
      <c r="DZ38" s="851">
        <v>0</v>
      </c>
      <c r="EA38" s="854">
        <v>0</v>
      </c>
      <c r="EB38" s="852">
        <v>0</v>
      </c>
      <c r="EC38" s="852">
        <v>0</v>
      </c>
      <c r="ED38" s="852">
        <v>0</v>
      </c>
      <c r="EE38" s="852">
        <v>0</v>
      </c>
      <c r="EF38" s="852">
        <v>0</v>
      </c>
      <c r="EG38" s="853">
        <v>0</v>
      </c>
      <c r="EH38" s="851">
        <v>0</v>
      </c>
      <c r="EI38" s="851">
        <v>0</v>
      </c>
      <c r="EJ38" s="854">
        <v>0</v>
      </c>
      <c r="EK38" s="852">
        <v>0</v>
      </c>
      <c r="EL38" s="852">
        <v>0</v>
      </c>
      <c r="EM38" s="852">
        <v>0</v>
      </c>
      <c r="EN38" s="852">
        <v>0</v>
      </c>
      <c r="EO38" s="852">
        <v>0</v>
      </c>
      <c r="EP38" s="853">
        <v>0</v>
      </c>
      <c r="EQ38" s="851">
        <v>0</v>
      </c>
      <c r="ER38" s="851">
        <v>0</v>
      </c>
      <c r="ES38" s="854">
        <v>0</v>
      </c>
      <c r="ET38" s="852">
        <v>0</v>
      </c>
      <c r="EU38" s="852">
        <v>0</v>
      </c>
      <c r="EV38" s="852">
        <v>0</v>
      </c>
      <c r="EW38" s="852">
        <v>0</v>
      </c>
      <c r="EX38" s="852">
        <v>0</v>
      </c>
      <c r="EY38" s="853">
        <v>0</v>
      </c>
      <c r="EZ38" s="851">
        <v>0</v>
      </c>
      <c r="FA38" s="851">
        <v>0</v>
      </c>
      <c r="FB38" s="854">
        <v>0</v>
      </c>
      <c r="FC38" s="852">
        <v>0</v>
      </c>
      <c r="FD38" s="852">
        <v>0</v>
      </c>
      <c r="FE38" s="852">
        <v>0</v>
      </c>
      <c r="FF38" s="852">
        <v>0</v>
      </c>
      <c r="FG38" s="852">
        <v>0</v>
      </c>
      <c r="FH38" s="853">
        <v>0</v>
      </c>
      <c r="FI38" s="851">
        <v>0</v>
      </c>
      <c r="FJ38" s="851">
        <v>0</v>
      </c>
      <c r="FK38" s="854">
        <v>0</v>
      </c>
      <c r="FL38" s="852">
        <v>0</v>
      </c>
      <c r="FM38" s="852">
        <v>0</v>
      </c>
      <c r="FN38" s="852">
        <v>0</v>
      </c>
      <c r="FO38" s="852">
        <v>0</v>
      </c>
      <c r="FP38" s="852">
        <v>0</v>
      </c>
      <c r="FQ38" s="853">
        <v>0</v>
      </c>
      <c r="FR38" s="851">
        <v>0</v>
      </c>
      <c r="FS38" s="851">
        <v>0</v>
      </c>
      <c r="FT38" s="854">
        <v>0</v>
      </c>
      <c r="FU38" s="852">
        <v>0</v>
      </c>
      <c r="FV38" s="852">
        <v>0</v>
      </c>
      <c r="FW38" s="852">
        <v>0</v>
      </c>
      <c r="FX38" s="852">
        <v>0</v>
      </c>
      <c r="FY38" s="852">
        <v>0</v>
      </c>
      <c r="FZ38" s="853">
        <v>0</v>
      </c>
      <c r="GA38" s="851">
        <v>0</v>
      </c>
      <c r="GB38" s="851">
        <v>0</v>
      </c>
      <c r="GC38" s="854">
        <v>0</v>
      </c>
      <c r="GD38" s="852">
        <v>0</v>
      </c>
      <c r="GE38" s="852">
        <v>0</v>
      </c>
      <c r="GF38" s="852">
        <v>0</v>
      </c>
      <c r="GG38" s="852">
        <v>0</v>
      </c>
      <c r="GH38" s="852">
        <v>0</v>
      </c>
      <c r="GI38" s="853">
        <v>0</v>
      </c>
      <c r="GJ38" s="851">
        <v>0</v>
      </c>
      <c r="GK38" s="851">
        <v>0</v>
      </c>
      <c r="GL38" s="854">
        <v>0</v>
      </c>
      <c r="GM38" s="852">
        <v>0</v>
      </c>
      <c r="GN38" s="852">
        <v>0</v>
      </c>
      <c r="GO38" s="852">
        <v>0</v>
      </c>
      <c r="GP38" s="852">
        <v>0</v>
      </c>
      <c r="GQ38" s="852">
        <v>0</v>
      </c>
      <c r="GR38" s="853">
        <v>0</v>
      </c>
      <c r="GS38" s="851">
        <v>0</v>
      </c>
      <c r="GT38" s="851">
        <v>0</v>
      </c>
      <c r="GU38" s="854">
        <v>0</v>
      </c>
      <c r="GV38" s="852">
        <v>0</v>
      </c>
      <c r="GW38" s="852">
        <v>0</v>
      </c>
      <c r="GX38" s="852">
        <v>0</v>
      </c>
      <c r="GY38" s="852">
        <v>0</v>
      </c>
      <c r="GZ38" s="852">
        <v>0</v>
      </c>
      <c r="HA38" s="853">
        <v>0</v>
      </c>
      <c r="HB38" s="851">
        <v>0</v>
      </c>
      <c r="HC38" s="851">
        <v>0</v>
      </c>
      <c r="HD38" s="854">
        <v>0</v>
      </c>
      <c r="HE38" s="852">
        <v>0</v>
      </c>
      <c r="HF38" s="852">
        <v>0</v>
      </c>
      <c r="HG38" s="852">
        <v>0</v>
      </c>
      <c r="HH38" s="852">
        <v>0</v>
      </c>
      <c r="HI38" s="852">
        <v>0</v>
      </c>
      <c r="HJ38" s="853">
        <v>0</v>
      </c>
      <c r="HK38" s="850">
        <v>0</v>
      </c>
      <c r="HL38" s="855">
        <f t="shared" si="0"/>
        <v>0</v>
      </c>
      <c r="HM38" s="860">
        <v>0</v>
      </c>
      <c r="HN38" s="861">
        <v>0</v>
      </c>
      <c r="HO38" s="861">
        <v>0</v>
      </c>
      <c r="HP38" s="861">
        <v>0</v>
      </c>
      <c r="HQ38" s="861">
        <v>0</v>
      </c>
      <c r="HR38" s="861">
        <v>0</v>
      </c>
      <c r="HS38" s="853">
        <v>0</v>
      </c>
      <c r="HT38" s="850">
        <v>0</v>
      </c>
      <c r="HU38" s="855">
        <f>SUM(HL38+D38)</f>
        <v>1</v>
      </c>
      <c r="HV38" s="855">
        <v>1</v>
      </c>
      <c r="HW38" s="858">
        <v>1</v>
      </c>
      <c r="HX38" s="849">
        <v>1</v>
      </c>
      <c r="HY38" s="849">
        <v>1</v>
      </c>
      <c r="HZ38" s="849">
        <v>1</v>
      </c>
      <c r="IA38" s="849">
        <v>1</v>
      </c>
      <c r="IB38" s="853">
        <v>1</v>
      </c>
    </row>
    <row r="39" spans="1:237" ht="15" customHeight="1" x14ac:dyDescent="0.2">
      <c r="A39" s="829">
        <v>36</v>
      </c>
      <c r="B39" s="849" t="s">
        <v>164</v>
      </c>
      <c r="C39" s="850">
        <v>9</v>
      </c>
      <c r="D39" s="851">
        <v>9</v>
      </c>
      <c r="E39" s="851">
        <v>9</v>
      </c>
      <c r="F39" s="852">
        <v>9</v>
      </c>
      <c r="G39" s="852">
        <v>9</v>
      </c>
      <c r="H39" s="852">
        <v>9</v>
      </c>
      <c r="I39" s="852">
        <v>9</v>
      </c>
      <c r="J39" s="852">
        <v>9</v>
      </c>
      <c r="K39" s="853">
        <v>9</v>
      </c>
      <c r="L39" s="849">
        <v>1</v>
      </c>
      <c r="M39" s="849">
        <v>1</v>
      </c>
      <c r="N39" s="849">
        <v>1</v>
      </c>
      <c r="O39" s="849">
        <v>1</v>
      </c>
      <c r="P39" s="849">
        <v>1</v>
      </c>
      <c r="Q39" s="849">
        <v>1</v>
      </c>
      <c r="R39" s="849">
        <v>1</v>
      </c>
      <c r="S39" s="849">
        <v>1</v>
      </c>
      <c r="T39" s="853">
        <v>1</v>
      </c>
      <c r="U39" s="851">
        <v>0</v>
      </c>
      <c r="V39" s="851">
        <v>0</v>
      </c>
      <c r="W39" s="854">
        <v>0</v>
      </c>
      <c r="X39" s="852">
        <v>0</v>
      </c>
      <c r="Y39" s="852">
        <v>0</v>
      </c>
      <c r="Z39" s="852">
        <v>0</v>
      </c>
      <c r="AA39" s="852">
        <v>0</v>
      </c>
      <c r="AB39" s="852">
        <v>0</v>
      </c>
      <c r="AC39" s="853">
        <v>0</v>
      </c>
      <c r="AD39" s="850">
        <v>0</v>
      </c>
      <c r="AE39" s="851">
        <v>0</v>
      </c>
      <c r="AF39" s="854">
        <v>0</v>
      </c>
      <c r="AG39" s="852">
        <v>0</v>
      </c>
      <c r="AH39" s="852">
        <v>0</v>
      </c>
      <c r="AI39" s="852">
        <v>0</v>
      </c>
      <c r="AJ39" s="852">
        <v>0</v>
      </c>
      <c r="AK39" s="852">
        <v>0</v>
      </c>
      <c r="AL39" s="853">
        <v>0</v>
      </c>
      <c r="AM39" s="850">
        <v>0</v>
      </c>
      <c r="AN39" s="851">
        <v>0</v>
      </c>
      <c r="AO39" s="857">
        <v>0</v>
      </c>
      <c r="AP39" s="853">
        <v>0</v>
      </c>
      <c r="AQ39" s="853">
        <v>0</v>
      </c>
      <c r="AR39" s="853">
        <v>0</v>
      </c>
      <c r="AS39" s="853">
        <v>0</v>
      </c>
      <c r="AT39" s="853">
        <v>0</v>
      </c>
      <c r="AU39" s="853">
        <v>0</v>
      </c>
      <c r="AV39" s="850">
        <v>1</v>
      </c>
      <c r="AW39" s="851">
        <v>0</v>
      </c>
      <c r="AX39" s="854">
        <v>0</v>
      </c>
      <c r="AY39" s="852">
        <v>0</v>
      </c>
      <c r="AZ39" s="852">
        <v>0</v>
      </c>
      <c r="BA39" s="852">
        <v>0</v>
      </c>
      <c r="BB39" s="852">
        <v>0</v>
      </c>
      <c r="BC39" s="852">
        <v>0</v>
      </c>
      <c r="BD39" s="853">
        <v>0</v>
      </c>
      <c r="BE39" s="856">
        <v>0</v>
      </c>
      <c r="BF39" s="851">
        <v>0</v>
      </c>
      <c r="BG39" s="854">
        <v>0</v>
      </c>
      <c r="BH39" s="852">
        <v>1</v>
      </c>
      <c r="BI39" s="852">
        <v>1</v>
      </c>
      <c r="BJ39" s="852">
        <v>1</v>
      </c>
      <c r="BK39" s="852">
        <v>1</v>
      </c>
      <c r="BL39" s="852">
        <v>1</v>
      </c>
      <c r="BM39" s="853">
        <v>1</v>
      </c>
      <c r="BN39" s="851">
        <v>0</v>
      </c>
      <c r="BO39" s="851">
        <v>0</v>
      </c>
      <c r="BP39" s="854">
        <v>0</v>
      </c>
      <c r="BQ39" s="852">
        <v>0</v>
      </c>
      <c r="BR39" s="852">
        <v>0</v>
      </c>
      <c r="BS39" s="852">
        <v>0</v>
      </c>
      <c r="BT39" s="852">
        <v>0</v>
      </c>
      <c r="BU39" s="852">
        <v>0</v>
      </c>
      <c r="BV39" s="853">
        <v>0</v>
      </c>
      <c r="BW39" s="851">
        <v>0</v>
      </c>
      <c r="BX39" s="851">
        <v>0</v>
      </c>
      <c r="BY39" s="854">
        <v>0</v>
      </c>
      <c r="BZ39" s="852">
        <v>0</v>
      </c>
      <c r="CA39" s="852">
        <v>0</v>
      </c>
      <c r="CB39" s="852">
        <v>0</v>
      </c>
      <c r="CC39" s="852">
        <v>0</v>
      </c>
      <c r="CD39" s="852">
        <v>0</v>
      </c>
      <c r="CE39" s="853">
        <v>0</v>
      </c>
      <c r="CF39" s="851">
        <v>1</v>
      </c>
      <c r="CG39" s="851">
        <v>1</v>
      </c>
      <c r="CH39" s="854">
        <v>1</v>
      </c>
      <c r="CI39" s="852">
        <v>1</v>
      </c>
      <c r="CJ39" s="852">
        <v>1</v>
      </c>
      <c r="CK39" s="852">
        <v>1</v>
      </c>
      <c r="CL39" s="852">
        <v>1</v>
      </c>
      <c r="CM39" s="852">
        <v>0</v>
      </c>
      <c r="CN39" s="853">
        <v>0</v>
      </c>
      <c r="CO39" s="851">
        <v>0</v>
      </c>
      <c r="CP39" s="851">
        <v>0</v>
      </c>
      <c r="CQ39" s="854">
        <v>0</v>
      </c>
      <c r="CR39" s="852">
        <v>0</v>
      </c>
      <c r="CS39" s="852">
        <v>0</v>
      </c>
      <c r="CT39" s="852">
        <v>0</v>
      </c>
      <c r="CU39" s="852">
        <v>0</v>
      </c>
      <c r="CV39" s="852">
        <v>0</v>
      </c>
      <c r="CW39" s="853">
        <v>0</v>
      </c>
      <c r="CX39" s="850">
        <v>1</v>
      </c>
      <c r="CY39" s="851">
        <v>1</v>
      </c>
      <c r="CZ39" s="854">
        <v>1</v>
      </c>
      <c r="DA39" s="852">
        <v>1</v>
      </c>
      <c r="DB39" s="852">
        <v>1</v>
      </c>
      <c r="DC39" s="852">
        <v>1</v>
      </c>
      <c r="DD39" s="852">
        <v>1</v>
      </c>
      <c r="DE39" s="852">
        <v>1</v>
      </c>
      <c r="DF39" s="853">
        <v>1</v>
      </c>
      <c r="DG39" s="850">
        <v>1</v>
      </c>
      <c r="DH39" s="851">
        <v>1</v>
      </c>
      <c r="DI39" s="854">
        <v>1</v>
      </c>
      <c r="DJ39" s="852">
        <v>1</v>
      </c>
      <c r="DK39" s="852">
        <v>1</v>
      </c>
      <c r="DL39" s="852">
        <v>1</v>
      </c>
      <c r="DM39" s="852">
        <v>1</v>
      </c>
      <c r="DN39" s="852">
        <v>1</v>
      </c>
      <c r="DO39" s="853">
        <v>1</v>
      </c>
      <c r="DP39" s="851">
        <v>0</v>
      </c>
      <c r="DQ39" s="851">
        <v>0</v>
      </c>
      <c r="DR39" s="854">
        <v>0</v>
      </c>
      <c r="DS39" s="852">
        <v>0</v>
      </c>
      <c r="DT39" s="852">
        <v>0</v>
      </c>
      <c r="DU39" s="852">
        <v>0</v>
      </c>
      <c r="DV39" s="852">
        <v>0</v>
      </c>
      <c r="DW39" s="852">
        <v>0</v>
      </c>
      <c r="DX39" s="853">
        <v>0</v>
      </c>
      <c r="DY39" s="856">
        <v>1</v>
      </c>
      <c r="DZ39" s="851">
        <v>1</v>
      </c>
      <c r="EA39" s="854">
        <v>1</v>
      </c>
      <c r="EB39" s="852">
        <v>1</v>
      </c>
      <c r="EC39" s="852">
        <v>1</v>
      </c>
      <c r="ED39" s="852">
        <v>1</v>
      </c>
      <c r="EE39" s="852">
        <v>1</v>
      </c>
      <c r="EF39" s="852">
        <v>1</v>
      </c>
      <c r="EG39" s="853">
        <v>1</v>
      </c>
      <c r="EH39" s="856">
        <v>1</v>
      </c>
      <c r="EI39" s="851">
        <v>1</v>
      </c>
      <c r="EJ39" s="854">
        <v>1</v>
      </c>
      <c r="EK39" s="852">
        <v>1</v>
      </c>
      <c r="EL39" s="852">
        <v>1</v>
      </c>
      <c r="EM39" s="852">
        <v>1</v>
      </c>
      <c r="EN39" s="852">
        <v>1</v>
      </c>
      <c r="EO39" s="852">
        <v>1</v>
      </c>
      <c r="EP39" s="853">
        <v>1</v>
      </c>
      <c r="EQ39" s="851">
        <v>1</v>
      </c>
      <c r="ER39" s="851">
        <v>1</v>
      </c>
      <c r="ES39" s="854">
        <v>1</v>
      </c>
      <c r="ET39" s="852">
        <v>1</v>
      </c>
      <c r="EU39" s="852">
        <v>0</v>
      </c>
      <c r="EV39" s="852">
        <v>0</v>
      </c>
      <c r="EW39" s="852">
        <v>0</v>
      </c>
      <c r="EX39" s="852">
        <v>0</v>
      </c>
      <c r="EY39" s="853">
        <v>0</v>
      </c>
      <c r="EZ39" s="851">
        <v>0</v>
      </c>
      <c r="FA39" s="851">
        <v>0</v>
      </c>
      <c r="FB39" s="854">
        <v>0</v>
      </c>
      <c r="FC39" s="852">
        <v>0</v>
      </c>
      <c r="FD39" s="852">
        <v>1</v>
      </c>
      <c r="FE39" s="852">
        <v>1</v>
      </c>
      <c r="FF39" s="852">
        <v>1</v>
      </c>
      <c r="FG39" s="852">
        <v>1</v>
      </c>
      <c r="FH39" s="853">
        <v>1</v>
      </c>
      <c r="FI39" s="851">
        <v>1</v>
      </c>
      <c r="FJ39" s="851">
        <v>1</v>
      </c>
      <c r="FK39" s="854">
        <v>1</v>
      </c>
      <c r="FL39" s="852">
        <v>1</v>
      </c>
      <c r="FM39" s="852">
        <v>1</v>
      </c>
      <c r="FN39" s="852">
        <v>1</v>
      </c>
      <c r="FO39" s="852">
        <v>1</v>
      </c>
      <c r="FP39" s="852">
        <v>1</v>
      </c>
      <c r="FQ39" s="853">
        <v>1</v>
      </c>
      <c r="FR39" s="851">
        <v>0</v>
      </c>
      <c r="FS39" s="851">
        <v>0</v>
      </c>
      <c r="FT39" s="854">
        <v>0</v>
      </c>
      <c r="FU39" s="852">
        <v>0</v>
      </c>
      <c r="FV39" s="852">
        <v>0</v>
      </c>
      <c r="FW39" s="852">
        <v>0</v>
      </c>
      <c r="FX39" s="852">
        <v>0</v>
      </c>
      <c r="FY39" s="852">
        <v>0</v>
      </c>
      <c r="FZ39" s="853">
        <v>0</v>
      </c>
      <c r="GA39" s="850">
        <v>1</v>
      </c>
      <c r="GB39" s="851">
        <v>1</v>
      </c>
      <c r="GC39" s="854">
        <v>1</v>
      </c>
      <c r="GD39" s="852">
        <v>1</v>
      </c>
      <c r="GE39" s="852">
        <v>1</v>
      </c>
      <c r="GF39" s="852">
        <v>1</v>
      </c>
      <c r="GG39" s="852">
        <v>1</v>
      </c>
      <c r="GH39" s="852">
        <v>1</v>
      </c>
      <c r="GI39" s="853">
        <v>1</v>
      </c>
      <c r="GJ39" s="851">
        <v>2</v>
      </c>
      <c r="GK39" s="851">
        <v>4</v>
      </c>
      <c r="GL39" s="854">
        <v>4</v>
      </c>
      <c r="GM39" s="852">
        <v>3</v>
      </c>
      <c r="GN39" s="852">
        <v>2</v>
      </c>
      <c r="GO39" s="852">
        <v>3</v>
      </c>
      <c r="GP39" s="852">
        <v>3</v>
      </c>
      <c r="GQ39" s="852">
        <v>2</v>
      </c>
      <c r="GR39" s="853">
        <v>2</v>
      </c>
      <c r="GS39" s="851">
        <v>0</v>
      </c>
      <c r="GT39" s="851">
        <v>0</v>
      </c>
      <c r="GU39" s="854">
        <v>0</v>
      </c>
      <c r="GV39" s="852">
        <v>0</v>
      </c>
      <c r="GW39" s="852">
        <v>0</v>
      </c>
      <c r="GX39" s="852">
        <v>0</v>
      </c>
      <c r="GY39" s="852">
        <v>0</v>
      </c>
      <c r="GZ39" s="852">
        <v>0</v>
      </c>
      <c r="HA39" s="853">
        <v>0</v>
      </c>
      <c r="HB39" s="850">
        <v>0</v>
      </c>
      <c r="HC39" s="851">
        <v>1</v>
      </c>
      <c r="HD39" s="854">
        <v>1</v>
      </c>
      <c r="HE39" s="852">
        <v>1</v>
      </c>
      <c r="HF39" s="852">
        <v>1</v>
      </c>
      <c r="HG39" s="852">
        <v>1</v>
      </c>
      <c r="HH39" s="852">
        <v>1</v>
      </c>
      <c r="HI39" s="852">
        <v>1</v>
      </c>
      <c r="HJ39" s="853">
        <v>1</v>
      </c>
      <c r="HK39" s="850">
        <v>12</v>
      </c>
      <c r="HL39" s="855">
        <f t="shared" si="0"/>
        <v>14</v>
      </c>
      <c r="HM39" s="857">
        <v>14</v>
      </c>
      <c r="HN39" s="853">
        <v>14</v>
      </c>
      <c r="HO39" s="853">
        <v>13</v>
      </c>
      <c r="HP39" s="853">
        <v>14</v>
      </c>
      <c r="HQ39" s="853">
        <v>14</v>
      </c>
      <c r="HR39" s="853">
        <v>12</v>
      </c>
      <c r="HS39" s="853">
        <v>12</v>
      </c>
      <c r="HT39" s="850">
        <v>21</v>
      </c>
      <c r="HU39" s="855">
        <f>SUM(HL39+D39)</f>
        <v>23</v>
      </c>
      <c r="HV39" s="855">
        <v>23</v>
      </c>
      <c r="HW39" s="858">
        <v>23</v>
      </c>
      <c r="HX39" s="849">
        <v>22</v>
      </c>
      <c r="HY39" s="849">
        <v>23</v>
      </c>
      <c r="HZ39" s="849">
        <v>23</v>
      </c>
      <c r="IA39" s="849">
        <v>21</v>
      </c>
      <c r="IB39" s="853">
        <v>21</v>
      </c>
      <c r="IC39" s="848"/>
    </row>
    <row r="40" spans="1:237" s="831" customFormat="1" ht="15" customHeight="1" x14ac:dyDescent="0.2">
      <c r="A40" s="864"/>
      <c r="B40" s="865" t="s">
        <v>178</v>
      </c>
      <c r="C40" s="866">
        <v>4839</v>
      </c>
      <c r="D40" s="866">
        <v>4877</v>
      </c>
      <c r="E40" s="866">
        <v>4892</v>
      </c>
      <c r="F40" s="867">
        <v>4897</v>
      </c>
      <c r="G40" s="867">
        <v>4908</v>
      </c>
      <c r="H40" s="867">
        <v>4932</v>
      </c>
      <c r="I40" s="867">
        <v>4955</v>
      </c>
      <c r="J40" s="867">
        <v>4970</v>
      </c>
      <c r="K40" s="867">
        <v>4985</v>
      </c>
      <c r="L40" s="865">
        <v>578</v>
      </c>
      <c r="M40" s="865">
        <v>507</v>
      </c>
      <c r="N40" s="865">
        <v>507</v>
      </c>
      <c r="O40" s="865">
        <v>452</v>
      </c>
      <c r="P40" s="865">
        <v>452</v>
      </c>
      <c r="Q40" s="865">
        <v>445</v>
      </c>
      <c r="R40" s="865">
        <v>416</v>
      </c>
      <c r="S40" s="865">
        <v>386</v>
      </c>
      <c r="T40" s="867">
        <v>358</v>
      </c>
      <c r="U40" s="866">
        <v>93</v>
      </c>
      <c r="V40" s="866">
        <v>91</v>
      </c>
      <c r="W40" s="868">
        <f>SUM(W4:W39)</f>
        <v>83</v>
      </c>
      <c r="X40" s="867">
        <v>84</v>
      </c>
      <c r="Y40" s="867">
        <v>84</v>
      </c>
      <c r="Z40" s="867">
        <v>82</v>
      </c>
      <c r="AA40" s="867">
        <v>82</v>
      </c>
      <c r="AB40" s="867">
        <v>27</v>
      </c>
      <c r="AC40" s="867">
        <v>2</v>
      </c>
      <c r="AD40" s="866">
        <v>62</v>
      </c>
      <c r="AE40" s="866">
        <v>66</v>
      </c>
      <c r="AF40" s="868">
        <f>SUM(AF4:AF39)</f>
        <v>67</v>
      </c>
      <c r="AG40" s="867">
        <v>64</v>
      </c>
      <c r="AH40" s="867">
        <v>62</v>
      </c>
      <c r="AI40" s="867">
        <v>65</v>
      </c>
      <c r="AJ40" s="867">
        <v>73</v>
      </c>
      <c r="AK40" s="867">
        <v>73</v>
      </c>
      <c r="AL40" s="867">
        <v>73</v>
      </c>
      <c r="AM40" s="866">
        <v>121</v>
      </c>
      <c r="AN40" s="866">
        <v>121</v>
      </c>
      <c r="AO40" s="868">
        <f>SUM(AO4:AO39)</f>
        <v>121</v>
      </c>
      <c r="AP40" s="867">
        <v>107</v>
      </c>
      <c r="AQ40" s="867">
        <v>93</v>
      </c>
      <c r="AR40" s="867">
        <v>62</v>
      </c>
      <c r="AS40" s="867">
        <v>61</v>
      </c>
      <c r="AT40" s="867">
        <v>60</v>
      </c>
      <c r="AU40" s="867">
        <v>60</v>
      </c>
      <c r="AV40" s="866">
        <v>759</v>
      </c>
      <c r="AW40" s="866">
        <v>750</v>
      </c>
      <c r="AX40" s="868">
        <f>SUM(AX4:AX39)</f>
        <v>697</v>
      </c>
      <c r="AY40" s="867">
        <v>638</v>
      </c>
      <c r="AZ40" s="867">
        <v>631</v>
      </c>
      <c r="BA40" s="867">
        <v>604</v>
      </c>
      <c r="BB40" s="867">
        <v>556</v>
      </c>
      <c r="BC40" s="867">
        <v>509</v>
      </c>
      <c r="BD40" s="867">
        <v>509</v>
      </c>
      <c r="BE40" s="866">
        <v>123</v>
      </c>
      <c r="BF40" s="866">
        <v>123</v>
      </c>
      <c r="BG40" s="868">
        <f>SUM(BG4:BG39)</f>
        <v>122</v>
      </c>
      <c r="BH40" s="867">
        <v>138</v>
      </c>
      <c r="BI40" s="867">
        <v>188</v>
      </c>
      <c r="BJ40" s="867">
        <v>238</v>
      </c>
      <c r="BK40" s="867">
        <v>263</v>
      </c>
      <c r="BL40" s="867">
        <v>263</v>
      </c>
      <c r="BM40" s="867">
        <v>254</v>
      </c>
      <c r="BN40" s="866">
        <v>32</v>
      </c>
      <c r="BO40" s="866">
        <v>30</v>
      </c>
      <c r="BP40" s="868">
        <f>SUM(BP4:BP39)</f>
        <v>30</v>
      </c>
      <c r="BQ40" s="867">
        <v>29</v>
      </c>
      <c r="BR40" s="867">
        <v>34</v>
      </c>
      <c r="BS40" s="867">
        <v>37</v>
      </c>
      <c r="BT40" s="867">
        <v>41</v>
      </c>
      <c r="BU40" s="867">
        <v>50</v>
      </c>
      <c r="BV40" s="867">
        <v>50</v>
      </c>
      <c r="BW40" s="866">
        <v>60</v>
      </c>
      <c r="BX40" s="866">
        <v>61</v>
      </c>
      <c r="BY40" s="868">
        <f>SUM(BY4:BY39)</f>
        <v>73</v>
      </c>
      <c r="BZ40" s="867">
        <v>93</v>
      </c>
      <c r="CA40" s="867">
        <v>123</v>
      </c>
      <c r="CB40" s="867">
        <v>123</v>
      </c>
      <c r="CC40" s="867">
        <v>123</v>
      </c>
      <c r="CD40" s="867">
        <v>118</v>
      </c>
      <c r="CE40" s="867">
        <v>111</v>
      </c>
      <c r="CF40" s="866">
        <v>201</v>
      </c>
      <c r="CG40" s="866">
        <v>211</v>
      </c>
      <c r="CH40" s="868">
        <f>SUM(CH4:CH39)</f>
        <v>217</v>
      </c>
      <c r="CI40" s="867">
        <v>217</v>
      </c>
      <c r="CJ40" s="867">
        <v>217</v>
      </c>
      <c r="CK40" s="867">
        <v>212</v>
      </c>
      <c r="CL40" s="867">
        <v>215</v>
      </c>
      <c r="CM40" s="867">
        <v>205</v>
      </c>
      <c r="CN40" s="867">
        <v>206</v>
      </c>
      <c r="CO40" s="866">
        <v>98</v>
      </c>
      <c r="CP40" s="866">
        <v>98</v>
      </c>
      <c r="CQ40" s="868">
        <f>SUM(CQ4:CQ39)</f>
        <v>82</v>
      </c>
      <c r="CR40" s="867">
        <v>75</v>
      </c>
      <c r="CS40" s="867">
        <v>104</v>
      </c>
      <c r="CT40" s="867">
        <v>117</v>
      </c>
      <c r="CU40" s="867">
        <v>136</v>
      </c>
      <c r="CV40" s="867">
        <v>118</v>
      </c>
      <c r="CW40" s="867">
        <v>108</v>
      </c>
      <c r="CX40" s="866">
        <v>429</v>
      </c>
      <c r="CY40" s="866">
        <v>414</v>
      </c>
      <c r="CZ40" s="868">
        <f>SUM(CZ4:CZ39)</f>
        <v>398</v>
      </c>
      <c r="DA40" s="867">
        <v>414</v>
      </c>
      <c r="DB40" s="867">
        <v>414</v>
      </c>
      <c r="DC40" s="867">
        <v>412</v>
      </c>
      <c r="DD40" s="867">
        <v>421</v>
      </c>
      <c r="DE40" s="867">
        <v>390</v>
      </c>
      <c r="DF40" s="867">
        <v>372</v>
      </c>
      <c r="DG40" s="866">
        <v>557</v>
      </c>
      <c r="DH40" s="866">
        <v>545</v>
      </c>
      <c r="DI40" s="868">
        <f>SUM(DI4:DI39)</f>
        <v>519</v>
      </c>
      <c r="DJ40" s="867">
        <v>510</v>
      </c>
      <c r="DK40" s="867">
        <v>503</v>
      </c>
      <c r="DL40" s="867">
        <v>506</v>
      </c>
      <c r="DM40" s="867">
        <v>516</v>
      </c>
      <c r="DN40" s="867">
        <v>516</v>
      </c>
      <c r="DO40" s="867">
        <v>470</v>
      </c>
      <c r="DP40" s="866">
        <v>48</v>
      </c>
      <c r="DQ40" s="866">
        <v>48</v>
      </c>
      <c r="DR40" s="868">
        <f>SUM(DR4:DR39)</f>
        <v>35</v>
      </c>
      <c r="DS40" s="867">
        <v>24</v>
      </c>
      <c r="DT40" s="867">
        <v>29</v>
      </c>
      <c r="DU40" s="867">
        <v>29</v>
      </c>
      <c r="DV40" s="867">
        <v>29</v>
      </c>
      <c r="DW40" s="867">
        <v>29</v>
      </c>
      <c r="DX40" s="867">
        <v>29</v>
      </c>
      <c r="DY40" s="866">
        <v>206</v>
      </c>
      <c r="DZ40" s="866">
        <v>212</v>
      </c>
      <c r="EA40" s="868">
        <f>SUM(EA4:EA39)</f>
        <v>228</v>
      </c>
      <c r="EB40" s="867">
        <v>235</v>
      </c>
      <c r="EC40" s="867">
        <v>228</v>
      </c>
      <c r="ED40" s="867">
        <v>244</v>
      </c>
      <c r="EE40" s="867">
        <v>245</v>
      </c>
      <c r="EF40" s="867">
        <v>230</v>
      </c>
      <c r="EG40" s="867">
        <v>253</v>
      </c>
      <c r="EH40" s="866">
        <v>287</v>
      </c>
      <c r="EI40" s="866">
        <v>215</v>
      </c>
      <c r="EJ40" s="868">
        <f>SUM(EJ4:EJ39)</f>
        <v>210</v>
      </c>
      <c r="EK40" s="867">
        <v>210</v>
      </c>
      <c r="EL40" s="867">
        <v>210</v>
      </c>
      <c r="EM40" s="867">
        <v>239</v>
      </c>
      <c r="EN40" s="867">
        <v>269</v>
      </c>
      <c r="EO40" s="867">
        <v>277</v>
      </c>
      <c r="EP40" s="867">
        <v>269</v>
      </c>
      <c r="EQ40" s="866">
        <v>161</v>
      </c>
      <c r="ER40" s="866">
        <v>154</v>
      </c>
      <c r="ES40" s="868">
        <f>SUM(ES4:ES39)</f>
        <v>152</v>
      </c>
      <c r="ET40" s="867">
        <v>115</v>
      </c>
      <c r="EU40" s="867">
        <v>110</v>
      </c>
      <c r="EV40" s="867">
        <v>107</v>
      </c>
      <c r="EW40" s="867">
        <v>109</v>
      </c>
      <c r="EX40" s="867">
        <v>109</v>
      </c>
      <c r="EY40" s="867">
        <v>118</v>
      </c>
      <c r="EZ40" s="866">
        <v>61</v>
      </c>
      <c r="FA40" s="866">
        <v>67</v>
      </c>
      <c r="FB40" s="868">
        <f>SUM(FB4:FB39)</f>
        <v>78</v>
      </c>
      <c r="FC40" s="867">
        <v>102</v>
      </c>
      <c r="FD40" s="867">
        <v>117</v>
      </c>
      <c r="FE40" s="867">
        <v>134</v>
      </c>
      <c r="FF40" s="867">
        <v>144</v>
      </c>
      <c r="FG40" s="867">
        <v>138</v>
      </c>
      <c r="FH40" s="867">
        <v>133</v>
      </c>
      <c r="FI40" s="866">
        <v>911</v>
      </c>
      <c r="FJ40" s="866">
        <v>898</v>
      </c>
      <c r="FK40" s="868">
        <f>SUM(FK4:FK39)</f>
        <v>823</v>
      </c>
      <c r="FL40" s="867">
        <v>746</v>
      </c>
      <c r="FM40" s="867">
        <v>746</v>
      </c>
      <c r="FN40" s="867">
        <v>726</v>
      </c>
      <c r="FO40" s="867">
        <v>716</v>
      </c>
      <c r="FP40" s="867">
        <v>712</v>
      </c>
      <c r="FQ40" s="867">
        <v>712</v>
      </c>
      <c r="FR40" s="866">
        <v>142</v>
      </c>
      <c r="FS40" s="866">
        <v>141</v>
      </c>
      <c r="FT40" s="868">
        <f>SUM(FT4:FT39)</f>
        <v>141</v>
      </c>
      <c r="FU40" s="867">
        <v>141</v>
      </c>
      <c r="FV40" s="867">
        <v>141</v>
      </c>
      <c r="FW40" s="867">
        <v>141</v>
      </c>
      <c r="FX40" s="867">
        <v>141</v>
      </c>
      <c r="FY40" s="867">
        <v>141</v>
      </c>
      <c r="FZ40" s="867">
        <v>141</v>
      </c>
      <c r="GA40" s="866">
        <v>762</v>
      </c>
      <c r="GB40" s="866">
        <v>750</v>
      </c>
      <c r="GC40" s="868">
        <f>SUM(GC4:GC39)</f>
        <v>774</v>
      </c>
      <c r="GD40" s="867">
        <v>801</v>
      </c>
      <c r="GE40" s="867">
        <v>825</v>
      </c>
      <c r="GF40" s="867">
        <v>908</v>
      </c>
      <c r="GG40" s="867">
        <v>937</v>
      </c>
      <c r="GH40" s="867">
        <v>947</v>
      </c>
      <c r="GI40" s="867">
        <v>952</v>
      </c>
      <c r="GJ40" s="866">
        <v>263</v>
      </c>
      <c r="GK40" s="866">
        <v>429</v>
      </c>
      <c r="GL40" s="868">
        <f>SUM(GL4:GL39)</f>
        <v>568</v>
      </c>
      <c r="GM40" s="867">
        <v>604</v>
      </c>
      <c r="GN40" s="867">
        <v>609</v>
      </c>
      <c r="GO40" s="867">
        <v>588</v>
      </c>
      <c r="GP40" s="867">
        <v>529</v>
      </c>
      <c r="GQ40" s="867">
        <v>455</v>
      </c>
      <c r="GR40" s="867">
        <v>423</v>
      </c>
      <c r="GS40" s="866">
        <v>69</v>
      </c>
      <c r="GT40" s="866">
        <v>69</v>
      </c>
      <c r="GU40" s="868">
        <f>SUM(GU4:GU39)</f>
        <v>84</v>
      </c>
      <c r="GV40" s="867">
        <v>94</v>
      </c>
      <c r="GW40" s="867">
        <v>102</v>
      </c>
      <c r="GX40" s="867">
        <v>106</v>
      </c>
      <c r="GY40" s="867">
        <v>110</v>
      </c>
      <c r="GZ40" s="867">
        <v>116</v>
      </c>
      <c r="HA40" s="867">
        <v>152</v>
      </c>
      <c r="HB40" s="866">
        <v>170</v>
      </c>
      <c r="HC40" s="866">
        <v>156</v>
      </c>
      <c r="HD40" s="868">
        <f>SUM(HD4:HD39)</f>
        <v>170</v>
      </c>
      <c r="HE40" s="867">
        <v>164</v>
      </c>
      <c r="HF40" s="867">
        <v>182</v>
      </c>
      <c r="HG40" s="867">
        <v>222</v>
      </c>
      <c r="HH40" s="867">
        <v>223</v>
      </c>
      <c r="HI40" s="867">
        <v>221</v>
      </c>
      <c r="HJ40" s="867">
        <v>320</v>
      </c>
      <c r="HK40" s="866">
        <v>6193</v>
      </c>
      <c r="HL40" s="869">
        <f>SUM(HL4:HL39)</f>
        <v>6156</v>
      </c>
      <c r="HM40" s="868">
        <v>6179</v>
      </c>
      <c r="HN40" s="867">
        <v>6057</v>
      </c>
      <c r="HO40" s="867">
        <v>6204</v>
      </c>
      <c r="HP40" s="867">
        <v>6347</v>
      </c>
      <c r="HQ40" s="867">
        <v>6355</v>
      </c>
      <c r="HR40" s="867">
        <v>6090</v>
      </c>
      <c r="HS40" s="867">
        <v>6075</v>
      </c>
      <c r="HT40" s="866">
        <v>11032</v>
      </c>
      <c r="HU40" s="869">
        <f>SUM(HL40+D40)</f>
        <v>11033</v>
      </c>
      <c r="HV40" s="869">
        <v>11071</v>
      </c>
      <c r="HW40" s="867">
        <v>10954</v>
      </c>
      <c r="HX40" s="865">
        <v>11112</v>
      </c>
      <c r="HY40" s="865">
        <v>11279</v>
      </c>
      <c r="HZ40" s="865">
        <v>11310</v>
      </c>
      <c r="IA40" s="865">
        <v>11060</v>
      </c>
      <c r="IB40" s="867">
        <v>11060</v>
      </c>
      <c r="IC40" s="848"/>
    </row>
    <row r="41" spans="1:237" ht="20.100000000000001" customHeight="1" x14ac:dyDescent="0.2">
      <c r="W41" s="870"/>
      <c r="X41" s="870"/>
      <c r="Y41" s="870"/>
      <c r="Z41" s="870"/>
      <c r="AA41" s="870"/>
      <c r="AB41" s="870"/>
      <c r="FB41" s="829" t="s">
        <v>124</v>
      </c>
      <c r="HM41" s="871"/>
      <c r="HN41" s="871"/>
      <c r="HO41" s="871"/>
      <c r="HP41" s="871"/>
      <c r="HQ41" s="871"/>
      <c r="HR41" s="871"/>
    </row>
    <row r="42" spans="1:237" ht="20.100000000000001" customHeight="1" x14ac:dyDescent="0.2">
      <c r="W42" s="870"/>
      <c r="X42" s="870"/>
      <c r="Y42" s="870"/>
      <c r="Z42" s="870"/>
      <c r="AA42" s="870"/>
      <c r="AB42" s="870"/>
    </row>
    <row r="43" spans="1:237" ht="20.100000000000001" customHeight="1" x14ac:dyDescent="0.2">
      <c r="W43" s="870"/>
      <c r="X43" s="870"/>
      <c r="Y43" s="870"/>
      <c r="Z43" s="870"/>
      <c r="AA43" s="870"/>
      <c r="AB43" s="870"/>
    </row>
    <row r="44" spans="1:237" ht="20.100000000000001" customHeight="1" x14ac:dyDescent="0.2">
      <c r="W44" s="870"/>
      <c r="X44" s="870"/>
      <c r="Y44" s="870"/>
      <c r="Z44" s="870"/>
      <c r="AA44" s="870"/>
      <c r="AB44" s="870"/>
    </row>
    <row r="45" spans="1:237" ht="20.100000000000001" customHeight="1" x14ac:dyDescent="0.2">
      <c r="W45" s="870"/>
      <c r="X45" s="870"/>
      <c r="Y45" s="870"/>
      <c r="Z45" s="870"/>
      <c r="AA45" s="870"/>
      <c r="AB45" s="870"/>
    </row>
    <row r="46" spans="1:237" ht="20.100000000000001" customHeight="1" x14ac:dyDescent="0.2">
      <c r="W46" s="870"/>
      <c r="X46" s="870"/>
      <c r="Y46" s="870"/>
      <c r="Z46" s="870"/>
      <c r="AA46" s="870"/>
      <c r="AB46" s="870"/>
    </row>
    <row r="47" spans="1:237" ht="20.100000000000001" customHeight="1" x14ac:dyDescent="0.2">
      <c r="W47" s="870"/>
      <c r="X47" s="870"/>
      <c r="Y47" s="870"/>
      <c r="Z47" s="870"/>
      <c r="AA47" s="870"/>
      <c r="AB47" s="870"/>
    </row>
    <row r="48" spans="1:237" ht="20.100000000000001" customHeight="1" x14ac:dyDescent="0.2">
      <c r="W48" s="872"/>
      <c r="X48" s="872"/>
      <c r="Y48" s="872"/>
      <c r="Z48" s="872"/>
      <c r="AA48" s="872"/>
      <c r="AB48" s="872"/>
    </row>
  </sheetData>
  <mergeCells count="28">
    <mergeCell ref="GS2:HA2"/>
    <mergeCell ref="HB2:HJ2"/>
    <mergeCell ref="HK2:HS2"/>
    <mergeCell ref="HT2:IB2"/>
    <mergeCell ref="EQ2:EY2"/>
    <mergeCell ref="EZ2:FH2"/>
    <mergeCell ref="FI2:FQ2"/>
    <mergeCell ref="FR2:FZ2"/>
    <mergeCell ref="GA2:GI2"/>
    <mergeCell ref="GJ2:GR2"/>
    <mergeCell ref="EH2:EP2"/>
    <mergeCell ref="AM2:AU2"/>
    <mergeCell ref="AV2:BD2"/>
    <mergeCell ref="BE2:BM2"/>
    <mergeCell ref="BN2:BV2"/>
    <mergeCell ref="BW2:CE2"/>
    <mergeCell ref="CF2:CN2"/>
    <mergeCell ref="CO2:CW2"/>
    <mergeCell ref="CX2:DF2"/>
    <mergeCell ref="DG2:DO2"/>
    <mergeCell ref="DP2:DX2"/>
    <mergeCell ref="DY2:EG2"/>
    <mergeCell ref="AD2:AL2"/>
    <mergeCell ref="A2:A3"/>
    <mergeCell ref="B2:B3"/>
    <mergeCell ref="C2:K2"/>
    <mergeCell ref="L2:T2"/>
    <mergeCell ref="U2:AC2"/>
  </mergeCells>
  <printOptions horizontalCentered="1" verticalCentered="1"/>
  <pageMargins left="0.196850393700787" right="0.196850393700787" top="0.15748031496063" bottom="3.9370078740157501E-2" header="0.23" footer="0.23622047244094499"/>
  <pageSetup paperSize="9" scale="61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0"/>
  <sheetViews>
    <sheetView workbookViewId="0">
      <pane xSplit="2" ySplit="4" topLeftCell="C5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5.5703125" style="874" customWidth="1"/>
    <col min="2" max="2" width="31" style="874" customWidth="1"/>
    <col min="3" max="3" width="8.28515625" style="874" customWidth="1"/>
    <col min="4" max="4" width="8" style="874" customWidth="1"/>
    <col min="5" max="11" width="7.5703125" style="874" customWidth="1"/>
    <col min="12" max="12" width="7.7109375" style="874" customWidth="1"/>
    <col min="13" max="13" width="8" style="874" customWidth="1"/>
    <col min="14" max="19" width="6.85546875" style="874" customWidth="1"/>
    <col min="20" max="20" width="7.5703125" style="874" customWidth="1"/>
    <col min="21" max="22" width="8.85546875" style="874" customWidth="1"/>
    <col min="23" max="28" width="9" style="874" customWidth="1"/>
    <col min="29" max="29" width="7.5703125" style="874" customWidth="1"/>
    <col min="30" max="35" width="8.28515625" style="874" customWidth="1"/>
    <col min="36" max="36" width="7.5703125" style="874" customWidth="1"/>
    <col min="37" max="37" width="8.7109375" style="874" customWidth="1"/>
    <col min="38" max="38" width="9.5703125" style="874" customWidth="1"/>
    <col min="39" max="39" width="9.140625" style="874" bestFit="1" customWidth="1"/>
    <col min="40" max="44" width="9.140625" style="874"/>
    <col min="45" max="45" width="7.5703125" style="874" customWidth="1"/>
    <col min="46" max="16384" width="9.140625" style="874"/>
  </cols>
  <sheetData>
    <row r="1" spans="1:47" ht="19.5" customHeight="1" x14ac:dyDescent="0.2">
      <c r="A1" s="873" t="s">
        <v>743</v>
      </c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5"/>
      <c r="W1" s="875"/>
      <c r="X1" s="875"/>
      <c r="Y1" s="875"/>
      <c r="Z1" s="875"/>
      <c r="AA1" s="875"/>
      <c r="AB1" s="875"/>
      <c r="AC1" s="875"/>
      <c r="AD1" s="875"/>
      <c r="AE1" s="875"/>
      <c r="AF1" s="875"/>
      <c r="AG1" s="875"/>
      <c r="AH1" s="875"/>
      <c r="AI1" s="875"/>
      <c r="AJ1" s="875"/>
      <c r="AK1" s="875"/>
      <c r="AL1" s="875"/>
      <c r="AM1" s="875"/>
      <c r="AN1" s="875"/>
      <c r="AO1" s="876"/>
      <c r="AS1" s="875"/>
    </row>
    <row r="2" spans="1:47" ht="19.5" customHeight="1" x14ac:dyDescent="0.2">
      <c r="A2" s="873" t="s">
        <v>556</v>
      </c>
      <c r="C2" s="875"/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5"/>
      <c r="W2" s="875"/>
      <c r="X2" s="875"/>
      <c r="Y2" s="875"/>
      <c r="Z2" s="875"/>
      <c r="AA2" s="875"/>
      <c r="AB2" s="875"/>
      <c r="AC2" s="875"/>
      <c r="AD2" s="875"/>
      <c r="AE2" s="875"/>
      <c r="AF2" s="875"/>
      <c r="AG2" s="875"/>
      <c r="AH2" s="875"/>
      <c r="AI2" s="875"/>
      <c r="AJ2" s="875"/>
      <c r="AK2" s="875"/>
      <c r="AL2" s="875"/>
      <c r="AM2" s="875"/>
      <c r="AN2" s="875"/>
      <c r="AO2" s="876"/>
      <c r="AS2" s="875"/>
    </row>
    <row r="3" spans="1:47" s="877" customFormat="1" ht="12.75" customHeight="1" x14ac:dyDescent="0.2">
      <c r="A3" s="1498" t="s">
        <v>676</v>
      </c>
      <c r="B3" s="1498" t="s">
        <v>543</v>
      </c>
      <c r="C3" s="1494" t="s">
        <v>557</v>
      </c>
      <c r="D3" s="1495"/>
      <c r="E3" s="1495"/>
      <c r="F3" s="1495"/>
      <c r="G3" s="1495"/>
      <c r="H3" s="1495"/>
      <c r="I3" s="1495"/>
      <c r="J3" s="1495"/>
      <c r="K3" s="1496"/>
      <c r="L3" s="1489" t="s">
        <v>558</v>
      </c>
      <c r="M3" s="1490"/>
      <c r="N3" s="1490"/>
      <c r="O3" s="1490"/>
      <c r="P3" s="1490"/>
      <c r="Q3" s="1490"/>
      <c r="R3" s="1490"/>
      <c r="S3" s="1490"/>
      <c r="T3" s="1491"/>
      <c r="U3" s="1485" t="s">
        <v>559</v>
      </c>
      <c r="V3" s="1487"/>
      <c r="W3" s="1485" t="s">
        <v>560</v>
      </c>
      <c r="X3" s="1486"/>
      <c r="Y3" s="1486"/>
      <c r="Z3" s="1486"/>
      <c r="AA3" s="1486"/>
      <c r="AB3" s="1486"/>
      <c r="AC3" s="1487"/>
      <c r="AD3" s="1485" t="s">
        <v>561</v>
      </c>
      <c r="AE3" s="1486"/>
      <c r="AF3" s="1486"/>
      <c r="AG3" s="1486"/>
      <c r="AH3" s="1486"/>
      <c r="AI3" s="1486"/>
      <c r="AJ3" s="1487"/>
      <c r="AK3" s="1497" t="s">
        <v>178</v>
      </c>
      <c r="AL3" s="1497"/>
      <c r="AM3" s="1497"/>
      <c r="AN3" s="1497"/>
      <c r="AO3" s="1497"/>
      <c r="AP3" s="1497"/>
      <c r="AQ3" s="1497"/>
      <c r="AR3" s="1497"/>
      <c r="AS3" s="1497"/>
      <c r="AU3" s="874"/>
    </row>
    <row r="4" spans="1:47" s="879" customFormat="1" ht="12.75" customHeight="1" x14ac:dyDescent="0.2">
      <c r="A4" s="1498"/>
      <c r="B4" s="1498"/>
      <c r="C4" s="878">
        <v>2014</v>
      </c>
      <c r="D4" s="878">
        <v>2015</v>
      </c>
      <c r="E4" s="878">
        <v>2016</v>
      </c>
      <c r="F4" s="878">
        <v>2017</v>
      </c>
      <c r="G4" s="878">
        <v>2018</v>
      </c>
      <c r="H4" s="878">
        <v>2019</v>
      </c>
      <c r="I4" s="878">
        <v>2020</v>
      </c>
      <c r="J4" s="878">
        <v>2021</v>
      </c>
      <c r="K4" s="878">
        <v>2022</v>
      </c>
      <c r="L4" s="878">
        <v>2014</v>
      </c>
      <c r="M4" s="878">
        <v>2015</v>
      </c>
      <c r="N4" s="878">
        <v>2016</v>
      </c>
      <c r="O4" s="878">
        <v>2017</v>
      </c>
      <c r="P4" s="878">
        <v>2018</v>
      </c>
      <c r="Q4" s="878">
        <v>2019</v>
      </c>
      <c r="R4" s="878">
        <v>2020</v>
      </c>
      <c r="S4" s="878">
        <v>2021</v>
      </c>
      <c r="T4" s="878">
        <v>2022</v>
      </c>
      <c r="U4" s="878">
        <v>2014</v>
      </c>
      <c r="V4" s="878">
        <v>2015</v>
      </c>
      <c r="W4" s="878">
        <v>2016</v>
      </c>
      <c r="X4" s="878">
        <v>2017</v>
      </c>
      <c r="Y4" s="878">
        <v>2018</v>
      </c>
      <c r="Z4" s="878">
        <v>2019</v>
      </c>
      <c r="AA4" s="878">
        <v>2020</v>
      </c>
      <c r="AB4" s="878">
        <v>2021</v>
      </c>
      <c r="AC4" s="878">
        <v>2022</v>
      </c>
      <c r="AD4" s="878">
        <v>2016</v>
      </c>
      <c r="AE4" s="878">
        <v>2017</v>
      </c>
      <c r="AF4" s="878">
        <v>2018</v>
      </c>
      <c r="AG4" s="878">
        <v>2019</v>
      </c>
      <c r="AH4" s="878">
        <v>2020</v>
      </c>
      <c r="AI4" s="878">
        <v>2021</v>
      </c>
      <c r="AJ4" s="878">
        <v>2022</v>
      </c>
      <c r="AK4" s="878">
        <v>2014</v>
      </c>
      <c r="AL4" s="878">
        <v>2015</v>
      </c>
      <c r="AM4" s="878">
        <v>2016</v>
      </c>
      <c r="AN4" s="878">
        <v>2017</v>
      </c>
      <c r="AO4" s="878">
        <v>2018</v>
      </c>
      <c r="AP4" s="878">
        <v>2019</v>
      </c>
      <c r="AQ4" s="878">
        <v>2020</v>
      </c>
      <c r="AR4" s="878">
        <v>2021</v>
      </c>
      <c r="AS4" s="878">
        <v>2022</v>
      </c>
      <c r="AU4" s="874"/>
    </row>
    <row r="5" spans="1:47" s="879" customFormat="1" ht="12.75" customHeight="1" x14ac:dyDescent="0.2">
      <c r="A5" s="880"/>
      <c r="B5" s="881" t="s">
        <v>703</v>
      </c>
      <c r="C5" s="882"/>
      <c r="D5" s="882"/>
      <c r="E5" s="882"/>
      <c r="F5" s="882"/>
      <c r="G5" s="882"/>
      <c r="H5" s="882"/>
      <c r="I5" s="882"/>
      <c r="J5" s="882"/>
      <c r="K5" s="882"/>
      <c r="L5" s="882"/>
      <c r="M5" s="882"/>
      <c r="N5" s="882"/>
      <c r="O5" s="882"/>
      <c r="P5" s="882"/>
      <c r="Q5" s="882"/>
      <c r="R5" s="882"/>
      <c r="S5" s="882"/>
      <c r="T5" s="882"/>
      <c r="U5" s="882"/>
      <c r="V5" s="882"/>
      <c r="W5" s="882"/>
      <c r="X5" s="882"/>
      <c r="Y5" s="882"/>
      <c r="Z5" s="882"/>
      <c r="AA5" s="882"/>
      <c r="AB5" s="882"/>
      <c r="AC5" s="882"/>
      <c r="AD5" s="882"/>
      <c r="AE5" s="882"/>
      <c r="AF5" s="882"/>
      <c r="AG5" s="882"/>
      <c r="AH5" s="882"/>
      <c r="AI5" s="882"/>
      <c r="AJ5" s="882"/>
      <c r="AK5" s="882"/>
      <c r="AL5" s="882"/>
      <c r="AM5" s="882"/>
      <c r="AN5" s="882"/>
      <c r="AO5" s="883"/>
      <c r="AP5" s="883"/>
      <c r="AQ5" s="882"/>
      <c r="AR5" s="882"/>
      <c r="AS5" s="882"/>
      <c r="AU5" s="877"/>
    </row>
    <row r="6" spans="1:47" ht="13.5" customHeight="1" x14ac:dyDescent="0.2">
      <c r="A6" s="884">
        <v>1</v>
      </c>
      <c r="B6" s="836" t="s">
        <v>0</v>
      </c>
      <c r="C6" s="885">
        <v>372</v>
      </c>
      <c r="D6" s="885">
        <v>378</v>
      </c>
      <c r="E6" s="886">
        <v>380</v>
      </c>
      <c r="F6" s="886">
        <v>848</v>
      </c>
      <c r="G6" s="886">
        <v>851</v>
      </c>
      <c r="H6" s="886">
        <v>853</v>
      </c>
      <c r="I6" s="886">
        <v>861</v>
      </c>
      <c r="J6" s="886">
        <v>864</v>
      </c>
      <c r="K6" s="886">
        <v>865</v>
      </c>
      <c r="L6" s="885">
        <v>617</v>
      </c>
      <c r="M6" s="885">
        <v>622</v>
      </c>
      <c r="N6" s="886">
        <v>1349</v>
      </c>
      <c r="O6" s="886">
        <v>970</v>
      </c>
      <c r="P6" s="886">
        <v>973</v>
      </c>
      <c r="Q6" s="886">
        <v>976</v>
      </c>
      <c r="R6" s="886">
        <v>979</v>
      </c>
      <c r="S6" s="886">
        <v>980</v>
      </c>
      <c r="T6" s="886">
        <v>983</v>
      </c>
      <c r="U6" s="885">
        <v>3850</v>
      </c>
      <c r="V6" s="885">
        <v>3877</v>
      </c>
      <c r="W6" s="886">
        <v>3009</v>
      </c>
      <c r="X6" s="886">
        <v>2918</v>
      </c>
      <c r="Y6" s="886">
        <v>2920</v>
      </c>
      <c r="Z6" s="886">
        <v>2932</v>
      </c>
      <c r="AA6" s="886">
        <v>2940</v>
      </c>
      <c r="AB6" s="886">
        <v>2949</v>
      </c>
      <c r="AC6" s="886">
        <v>2960</v>
      </c>
      <c r="AD6" s="886">
        <v>154</v>
      </c>
      <c r="AE6" s="886">
        <v>161</v>
      </c>
      <c r="AF6" s="886">
        <v>164</v>
      </c>
      <c r="AG6" s="886">
        <v>171</v>
      </c>
      <c r="AH6" s="886">
        <v>175</v>
      </c>
      <c r="AI6" s="886">
        <v>177</v>
      </c>
      <c r="AJ6" s="886">
        <v>177</v>
      </c>
      <c r="AK6" s="850">
        <v>4839</v>
      </c>
      <c r="AL6" s="887">
        <f>SUM(D6+M6+V6)</f>
        <v>4877</v>
      </c>
      <c r="AM6" s="886">
        <v>4892</v>
      </c>
      <c r="AN6" s="886">
        <v>4897</v>
      </c>
      <c r="AO6" s="888">
        <v>4908</v>
      </c>
      <c r="AP6" s="888">
        <v>4932</v>
      </c>
      <c r="AQ6" s="889">
        <v>4955</v>
      </c>
      <c r="AR6" s="889">
        <v>4970</v>
      </c>
      <c r="AS6" s="886">
        <v>4985</v>
      </c>
    </row>
    <row r="7" spans="1:47" ht="14.25" customHeight="1" x14ac:dyDescent="0.2">
      <c r="A7" s="884"/>
      <c r="B7" s="881" t="s">
        <v>174</v>
      </c>
      <c r="C7" s="885"/>
      <c r="D7" s="885"/>
      <c r="E7" s="890"/>
      <c r="F7" s="890"/>
      <c r="G7" s="890"/>
      <c r="H7" s="890"/>
      <c r="I7" s="890"/>
      <c r="J7" s="890"/>
      <c r="K7" s="890"/>
      <c r="L7" s="885"/>
      <c r="M7" s="885"/>
      <c r="N7" s="890"/>
      <c r="O7" s="890"/>
      <c r="P7" s="890"/>
      <c r="Q7" s="890"/>
      <c r="R7" s="890"/>
      <c r="S7" s="890"/>
      <c r="T7" s="890"/>
      <c r="U7" s="885"/>
      <c r="V7" s="885"/>
      <c r="W7" s="890"/>
      <c r="X7" s="890"/>
      <c r="Y7" s="890"/>
      <c r="Z7" s="890"/>
      <c r="AA7" s="890"/>
      <c r="AB7" s="890"/>
      <c r="AC7" s="890"/>
      <c r="AD7" s="890"/>
      <c r="AE7" s="890"/>
      <c r="AF7" s="890"/>
      <c r="AG7" s="890"/>
      <c r="AH7" s="890"/>
      <c r="AI7" s="890"/>
      <c r="AJ7" s="890"/>
      <c r="AK7" s="850"/>
      <c r="AL7" s="887"/>
      <c r="AM7" s="886"/>
      <c r="AN7" s="886"/>
      <c r="AO7" s="888"/>
      <c r="AP7" s="888"/>
      <c r="AQ7" s="889"/>
      <c r="AR7" s="889"/>
      <c r="AS7" s="890"/>
      <c r="AU7" s="877"/>
    </row>
    <row r="8" spans="1:47" ht="14.25" customHeight="1" x14ac:dyDescent="0.2">
      <c r="A8" s="884">
        <v>2</v>
      </c>
      <c r="B8" s="836" t="s">
        <v>77</v>
      </c>
      <c r="C8" s="885">
        <v>56</v>
      </c>
      <c r="D8" s="885">
        <v>54</v>
      </c>
      <c r="E8" s="890">
        <v>54</v>
      </c>
      <c r="F8" s="890">
        <v>293</v>
      </c>
      <c r="G8" s="890">
        <v>293</v>
      </c>
      <c r="H8" s="890">
        <v>291</v>
      </c>
      <c r="I8" s="890">
        <v>276</v>
      </c>
      <c r="J8" s="890">
        <v>259</v>
      </c>
      <c r="K8" s="891">
        <v>259</v>
      </c>
      <c r="L8" s="885">
        <v>456</v>
      </c>
      <c r="M8" s="885">
        <v>396</v>
      </c>
      <c r="N8" s="890">
        <v>81</v>
      </c>
      <c r="O8" s="890">
        <v>0</v>
      </c>
      <c r="P8" s="890">
        <v>109</v>
      </c>
      <c r="Q8" s="890">
        <v>105</v>
      </c>
      <c r="R8" s="890">
        <v>98</v>
      </c>
      <c r="S8" s="890">
        <v>89</v>
      </c>
      <c r="T8" s="891">
        <v>89</v>
      </c>
      <c r="U8" s="885">
        <v>66</v>
      </c>
      <c r="V8" s="885">
        <v>57</v>
      </c>
      <c r="W8" s="890">
        <v>372</v>
      </c>
      <c r="X8" s="890">
        <v>50</v>
      </c>
      <c r="Y8" s="890">
        <v>50</v>
      </c>
      <c r="Z8" s="890">
        <v>49</v>
      </c>
      <c r="AA8" s="890">
        <v>42</v>
      </c>
      <c r="AB8" s="890">
        <v>38</v>
      </c>
      <c r="AC8" s="891">
        <v>38</v>
      </c>
      <c r="AD8" s="890">
        <v>0</v>
      </c>
      <c r="AE8" s="890">
        <v>109</v>
      </c>
      <c r="AF8" s="890">
        <v>0</v>
      </c>
      <c r="AG8" s="890">
        <v>0</v>
      </c>
      <c r="AH8" s="890">
        <v>0</v>
      </c>
      <c r="AI8" s="890">
        <v>0</v>
      </c>
      <c r="AJ8" s="891">
        <v>0</v>
      </c>
      <c r="AK8" s="850">
        <v>578</v>
      </c>
      <c r="AL8" s="887">
        <f t="shared" ref="AL8:AL30" si="0">SUM(D8+M8+V8)</f>
        <v>507</v>
      </c>
      <c r="AM8" s="886">
        <v>507</v>
      </c>
      <c r="AN8" s="886">
        <v>452</v>
      </c>
      <c r="AO8" s="888">
        <v>452</v>
      </c>
      <c r="AP8" s="888">
        <v>445</v>
      </c>
      <c r="AQ8" s="889">
        <v>416</v>
      </c>
      <c r="AR8" s="889">
        <v>386</v>
      </c>
      <c r="AS8" s="891">
        <v>386</v>
      </c>
      <c r="AU8" s="879"/>
    </row>
    <row r="9" spans="1:47" ht="15.75" customHeight="1" x14ac:dyDescent="0.2">
      <c r="A9" s="884">
        <v>3</v>
      </c>
      <c r="B9" s="836" t="s">
        <v>72</v>
      </c>
      <c r="C9" s="887">
        <v>29</v>
      </c>
      <c r="D9" s="887">
        <v>29</v>
      </c>
      <c r="E9" s="886">
        <v>60</v>
      </c>
      <c r="F9" s="886">
        <v>61</v>
      </c>
      <c r="G9" s="886">
        <v>61</v>
      </c>
      <c r="H9" s="886">
        <v>60</v>
      </c>
      <c r="I9" s="886">
        <v>60</v>
      </c>
      <c r="J9" s="886">
        <v>11</v>
      </c>
      <c r="K9" s="886">
        <v>11</v>
      </c>
      <c r="L9" s="886">
        <v>63</v>
      </c>
      <c r="M9" s="887">
        <v>46</v>
      </c>
      <c r="N9" s="886">
        <v>22</v>
      </c>
      <c r="O9" s="886">
        <v>22</v>
      </c>
      <c r="P9" s="886">
        <v>22</v>
      </c>
      <c r="Q9" s="886">
        <v>21</v>
      </c>
      <c r="R9" s="886">
        <v>21</v>
      </c>
      <c r="S9" s="886">
        <v>15</v>
      </c>
      <c r="T9" s="886">
        <v>15</v>
      </c>
      <c r="U9" s="887">
        <v>1</v>
      </c>
      <c r="V9" s="887">
        <v>16</v>
      </c>
      <c r="W9" s="886">
        <v>0</v>
      </c>
      <c r="X9" s="886">
        <v>0</v>
      </c>
      <c r="Y9" s="886">
        <v>1</v>
      </c>
      <c r="Z9" s="886">
        <v>1</v>
      </c>
      <c r="AA9" s="886">
        <v>1</v>
      </c>
      <c r="AB9" s="886">
        <v>1</v>
      </c>
      <c r="AC9" s="886">
        <v>1</v>
      </c>
      <c r="AD9" s="886">
        <v>1</v>
      </c>
      <c r="AE9" s="886">
        <v>1</v>
      </c>
      <c r="AF9" s="886">
        <v>0</v>
      </c>
      <c r="AG9" s="886">
        <v>0</v>
      </c>
      <c r="AH9" s="886">
        <v>0</v>
      </c>
      <c r="AI9" s="886">
        <v>0</v>
      </c>
      <c r="AJ9" s="886">
        <v>0</v>
      </c>
      <c r="AK9" s="850">
        <v>93</v>
      </c>
      <c r="AL9" s="887">
        <f t="shared" si="0"/>
        <v>91</v>
      </c>
      <c r="AM9" s="886">
        <v>83</v>
      </c>
      <c r="AN9" s="886">
        <v>84</v>
      </c>
      <c r="AO9" s="888">
        <v>84</v>
      </c>
      <c r="AP9" s="888">
        <v>82</v>
      </c>
      <c r="AQ9" s="889">
        <v>82</v>
      </c>
      <c r="AR9" s="889">
        <v>27</v>
      </c>
      <c r="AS9" s="886">
        <v>27</v>
      </c>
      <c r="AU9" s="879"/>
    </row>
    <row r="10" spans="1:47" ht="15" customHeight="1" x14ac:dyDescent="0.2">
      <c r="A10" s="884">
        <v>4</v>
      </c>
      <c r="B10" s="836" t="s">
        <v>675</v>
      </c>
      <c r="C10" s="885">
        <v>12</v>
      </c>
      <c r="D10" s="885">
        <v>12</v>
      </c>
      <c r="E10" s="886">
        <v>10</v>
      </c>
      <c r="F10" s="886">
        <v>13</v>
      </c>
      <c r="G10" s="886">
        <v>16</v>
      </c>
      <c r="H10" s="886">
        <v>16</v>
      </c>
      <c r="I10" s="886">
        <v>20</v>
      </c>
      <c r="J10" s="886">
        <v>20</v>
      </c>
      <c r="K10" s="892">
        <v>20</v>
      </c>
      <c r="L10" s="893">
        <v>32</v>
      </c>
      <c r="M10" s="885">
        <v>32</v>
      </c>
      <c r="N10" s="886">
        <v>52</v>
      </c>
      <c r="O10" s="886">
        <v>30</v>
      </c>
      <c r="P10" s="886">
        <v>40</v>
      </c>
      <c r="Q10" s="886">
        <v>43</v>
      </c>
      <c r="R10" s="886">
        <v>47</v>
      </c>
      <c r="S10" s="886">
        <v>47</v>
      </c>
      <c r="T10" s="892">
        <v>47</v>
      </c>
      <c r="U10" s="893">
        <v>18</v>
      </c>
      <c r="V10" s="885">
        <v>23</v>
      </c>
      <c r="W10" s="886">
        <v>5</v>
      </c>
      <c r="X10" s="886">
        <v>21</v>
      </c>
      <c r="Y10" s="886">
        <v>6</v>
      </c>
      <c r="Z10" s="886">
        <v>6</v>
      </c>
      <c r="AA10" s="886">
        <v>6</v>
      </c>
      <c r="AB10" s="886">
        <v>6</v>
      </c>
      <c r="AC10" s="892">
        <v>6</v>
      </c>
      <c r="AD10" s="886">
        <v>0</v>
      </c>
      <c r="AE10" s="886">
        <v>0</v>
      </c>
      <c r="AF10" s="886">
        <v>0</v>
      </c>
      <c r="AG10" s="886">
        <v>0</v>
      </c>
      <c r="AH10" s="886">
        <v>0</v>
      </c>
      <c r="AI10" s="886">
        <v>0</v>
      </c>
      <c r="AJ10" s="892">
        <v>0</v>
      </c>
      <c r="AK10" s="850">
        <v>62</v>
      </c>
      <c r="AL10" s="887">
        <f t="shared" si="0"/>
        <v>67</v>
      </c>
      <c r="AM10" s="886">
        <v>67</v>
      </c>
      <c r="AN10" s="886">
        <v>64</v>
      </c>
      <c r="AO10" s="888">
        <v>62</v>
      </c>
      <c r="AP10" s="888">
        <v>65</v>
      </c>
      <c r="AQ10" s="889">
        <v>73</v>
      </c>
      <c r="AR10" s="889">
        <v>73</v>
      </c>
      <c r="AS10" s="886">
        <v>73</v>
      </c>
    </row>
    <row r="11" spans="1:47" ht="14.25" customHeight="1" x14ac:dyDescent="0.2">
      <c r="A11" s="884">
        <v>5</v>
      </c>
      <c r="B11" s="836" t="s">
        <v>75</v>
      </c>
      <c r="C11" s="885">
        <v>16</v>
      </c>
      <c r="D11" s="885">
        <v>16</v>
      </c>
      <c r="E11" s="890">
        <v>21</v>
      </c>
      <c r="F11" s="890">
        <v>20</v>
      </c>
      <c r="G11" s="890">
        <v>65</v>
      </c>
      <c r="H11" s="890">
        <v>49</v>
      </c>
      <c r="I11" s="890">
        <v>48</v>
      </c>
      <c r="J11" s="890">
        <v>47</v>
      </c>
      <c r="K11" s="891">
        <v>47</v>
      </c>
      <c r="L11" s="885">
        <v>91</v>
      </c>
      <c r="M11" s="885">
        <v>91</v>
      </c>
      <c r="N11" s="890">
        <v>47</v>
      </c>
      <c r="O11" s="890">
        <v>43</v>
      </c>
      <c r="P11" s="890">
        <v>26</v>
      </c>
      <c r="Q11" s="890">
        <v>13</v>
      </c>
      <c r="R11" s="890">
        <v>13</v>
      </c>
      <c r="S11" s="890">
        <v>13</v>
      </c>
      <c r="T11" s="891">
        <v>13</v>
      </c>
      <c r="U11" s="885">
        <v>14</v>
      </c>
      <c r="V11" s="885">
        <v>14</v>
      </c>
      <c r="W11" s="890">
        <v>53</v>
      </c>
      <c r="X11" s="890">
        <v>44</v>
      </c>
      <c r="Y11" s="890">
        <v>2</v>
      </c>
      <c r="Z11" s="890">
        <v>0</v>
      </c>
      <c r="AA11" s="890">
        <v>0</v>
      </c>
      <c r="AB11" s="890">
        <v>0</v>
      </c>
      <c r="AC11" s="891">
        <v>0</v>
      </c>
      <c r="AD11" s="890">
        <v>0</v>
      </c>
      <c r="AE11" s="890">
        <v>0</v>
      </c>
      <c r="AF11" s="890">
        <v>0</v>
      </c>
      <c r="AG11" s="890">
        <v>0</v>
      </c>
      <c r="AH11" s="890">
        <v>0</v>
      </c>
      <c r="AI11" s="890">
        <v>0</v>
      </c>
      <c r="AJ11" s="891">
        <v>0</v>
      </c>
      <c r="AK11" s="850">
        <v>121</v>
      </c>
      <c r="AL11" s="887">
        <f t="shared" si="0"/>
        <v>121</v>
      </c>
      <c r="AM11" s="886">
        <v>121</v>
      </c>
      <c r="AN11" s="886">
        <v>107</v>
      </c>
      <c r="AO11" s="888">
        <v>93</v>
      </c>
      <c r="AP11" s="888">
        <v>62</v>
      </c>
      <c r="AQ11" s="889">
        <v>61</v>
      </c>
      <c r="AR11" s="889">
        <v>60</v>
      </c>
      <c r="AS11" s="891">
        <v>60</v>
      </c>
    </row>
    <row r="12" spans="1:47" ht="15.75" customHeight="1" x14ac:dyDescent="0.2">
      <c r="A12" s="884">
        <v>6</v>
      </c>
      <c r="B12" s="836" t="s">
        <v>47</v>
      </c>
      <c r="C12" s="850">
        <v>61</v>
      </c>
      <c r="D12" s="850">
        <v>61</v>
      </c>
      <c r="E12" s="886">
        <v>36</v>
      </c>
      <c r="F12" s="886">
        <v>34</v>
      </c>
      <c r="G12" s="886">
        <v>94</v>
      </c>
      <c r="H12" s="886">
        <v>85</v>
      </c>
      <c r="I12" s="886">
        <v>87</v>
      </c>
      <c r="J12" s="886">
        <v>84</v>
      </c>
      <c r="K12" s="886">
        <v>84</v>
      </c>
      <c r="L12" s="850">
        <v>115</v>
      </c>
      <c r="M12" s="850">
        <v>110</v>
      </c>
      <c r="N12" s="886">
        <v>83</v>
      </c>
      <c r="O12" s="886">
        <v>80</v>
      </c>
      <c r="P12" s="886">
        <v>271</v>
      </c>
      <c r="Q12" s="886">
        <v>267</v>
      </c>
      <c r="R12" s="886">
        <v>252</v>
      </c>
      <c r="S12" s="886">
        <v>231</v>
      </c>
      <c r="T12" s="886">
        <v>231</v>
      </c>
      <c r="U12" s="850">
        <v>583</v>
      </c>
      <c r="V12" s="850">
        <v>579</v>
      </c>
      <c r="W12" s="886">
        <v>297</v>
      </c>
      <c r="X12" s="886">
        <v>275</v>
      </c>
      <c r="Y12" s="886">
        <v>251</v>
      </c>
      <c r="Z12" s="886">
        <v>238</v>
      </c>
      <c r="AA12" s="886">
        <v>203</v>
      </c>
      <c r="AB12" s="886">
        <v>182</v>
      </c>
      <c r="AC12" s="886">
        <v>182</v>
      </c>
      <c r="AD12" s="886">
        <v>281</v>
      </c>
      <c r="AE12" s="886">
        <v>249</v>
      </c>
      <c r="AF12" s="886">
        <v>15</v>
      </c>
      <c r="AG12" s="886">
        <v>14</v>
      </c>
      <c r="AH12" s="886">
        <v>14</v>
      </c>
      <c r="AI12" s="886">
        <v>12</v>
      </c>
      <c r="AJ12" s="886">
        <v>12</v>
      </c>
      <c r="AK12" s="850">
        <v>759</v>
      </c>
      <c r="AL12" s="887">
        <f t="shared" si="0"/>
        <v>750</v>
      </c>
      <c r="AM12" s="886">
        <v>697</v>
      </c>
      <c r="AN12" s="886">
        <v>638</v>
      </c>
      <c r="AO12" s="888">
        <v>631</v>
      </c>
      <c r="AP12" s="888">
        <v>604</v>
      </c>
      <c r="AQ12" s="889">
        <v>556</v>
      </c>
      <c r="AR12" s="889">
        <v>509</v>
      </c>
      <c r="AS12" s="886">
        <v>509</v>
      </c>
    </row>
    <row r="13" spans="1:47" ht="13.5" customHeight="1" x14ac:dyDescent="0.2">
      <c r="A13" s="884">
        <v>7</v>
      </c>
      <c r="B13" s="836" t="s">
        <v>48</v>
      </c>
      <c r="C13" s="885">
        <v>19</v>
      </c>
      <c r="D13" s="885">
        <v>20</v>
      </c>
      <c r="E13" s="886">
        <v>19</v>
      </c>
      <c r="F13" s="886">
        <v>19</v>
      </c>
      <c r="G13" s="886">
        <v>71</v>
      </c>
      <c r="H13" s="886">
        <v>75</v>
      </c>
      <c r="I13" s="886">
        <v>76</v>
      </c>
      <c r="J13" s="886">
        <v>76</v>
      </c>
      <c r="K13" s="886">
        <v>76</v>
      </c>
      <c r="L13" s="885">
        <v>47</v>
      </c>
      <c r="M13" s="885">
        <v>52</v>
      </c>
      <c r="N13" s="886">
        <v>52</v>
      </c>
      <c r="O13" s="886">
        <v>68</v>
      </c>
      <c r="P13" s="886">
        <v>115</v>
      </c>
      <c r="Q13" s="886">
        <v>159</v>
      </c>
      <c r="R13" s="886">
        <v>178</v>
      </c>
      <c r="S13" s="886">
        <v>178</v>
      </c>
      <c r="T13" s="886">
        <v>178</v>
      </c>
      <c r="U13" s="893">
        <v>57</v>
      </c>
      <c r="V13" s="885">
        <v>51</v>
      </c>
      <c r="W13" s="886">
        <v>51</v>
      </c>
      <c r="X13" s="886">
        <v>51</v>
      </c>
      <c r="Y13" s="886">
        <v>2</v>
      </c>
      <c r="Z13" s="886">
        <v>4</v>
      </c>
      <c r="AA13" s="886">
        <v>9</v>
      </c>
      <c r="AB13" s="886">
        <v>9</v>
      </c>
      <c r="AC13" s="886">
        <v>9</v>
      </c>
      <c r="AD13" s="886">
        <v>0</v>
      </c>
      <c r="AE13" s="886">
        <v>0</v>
      </c>
      <c r="AF13" s="886">
        <v>0</v>
      </c>
      <c r="AG13" s="886">
        <v>0</v>
      </c>
      <c r="AH13" s="886">
        <v>0</v>
      </c>
      <c r="AI13" s="886">
        <v>0</v>
      </c>
      <c r="AJ13" s="886">
        <v>0</v>
      </c>
      <c r="AK13" s="850">
        <v>123</v>
      </c>
      <c r="AL13" s="887">
        <f t="shared" si="0"/>
        <v>123</v>
      </c>
      <c r="AM13" s="886">
        <v>122</v>
      </c>
      <c r="AN13" s="886">
        <v>138</v>
      </c>
      <c r="AO13" s="888">
        <v>188</v>
      </c>
      <c r="AP13" s="888">
        <v>238</v>
      </c>
      <c r="AQ13" s="889">
        <v>263</v>
      </c>
      <c r="AR13" s="889">
        <v>263</v>
      </c>
      <c r="AS13" s="886">
        <v>263</v>
      </c>
    </row>
    <row r="14" spans="1:47" ht="13.5" customHeight="1" x14ac:dyDescent="0.2">
      <c r="A14" s="884">
        <v>8</v>
      </c>
      <c r="B14" s="836" t="s">
        <v>49</v>
      </c>
      <c r="C14" s="885">
        <v>9</v>
      </c>
      <c r="D14" s="885">
        <v>8</v>
      </c>
      <c r="E14" s="886">
        <v>14</v>
      </c>
      <c r="F14" s="886">
        <v>13</v>
      </c>
      <c r="G14" s="886">
        <v>15</v>
      </c>
      <c r="H14" s="886">
        <v>15</v>
      </c>
      <c r="I14" s="886">
        <v>18</v>
      </c>
      <c r="J14" s="886">
        <v>24</v>
      </c>
      <c r="K14" s="886">
        <v>24</v>
      </c>
      <c r="L14" s="885">
        <v>19</v>
      </c>
      <c r="M14" s="885">
        <v>18</v>
      </c>
      <c r="N14" s="886">
        <v>16</v>
      </c>
      <c r="O14" s="886">
        <v>16</v>
      </c>
      <c r="P14" s="886">
        <v>18</v>
      </c>
      <c r="Q14" s="886">
        <v>21</v>
      </c>
      <c r="R14" s="886">
        <v>22</v>
      </c>
      <c r="S14" s="886">
        <v>25</v>
      </c>
      <c r="T14" s="886">
        <v>25</v>
      </c>
      <c r="U14" s="885">
        <v>4</v>
      </c>
      <c r="V14" s="885">
        <v>4</v>
      </c>
      <c r="W14" s="886">
        <v>0</v>
      </c>
      <c r="X14" s="886">
        <v>0</v>
      </c>
      <c r="Y14" s="886">
        <v>1</v>
      </c>
      <c r="Z14" s="886">
        <v>1</v>
      </c>
      <c r="AA14" s="886">
        <v>1</v>
      </c>
      <c r="AB14" s="886">
        <v>1</v>
      </c>
      <c r="AC14" s="886">
        <v>1</v>
      </c>
      <c r="AD14" s="886">
        <v>0</v>
      </c>
      <c r="AE14" s="886">
        <v>0</v>
      </c>
      <c r="AF14" s="886">
        <v>0</v>
      </c>
      <c r="AG14" s="886">
        <v>0</v>
      </c>
      <c r="AH14" s="886">
        <v>0</v>
      </c>
      <c r="AI14" s="886">
        <v>0</v>
      </c>
      <c r="AJ14" s="886">
        <v>0</v>
      </c>
      <c r="AK14" s="850">
        <v>32</v>
      </c>
      <c r="AL14" s="887">
        <f t="shared" si="0"/>
        <v>30</v>
      </c>
      <c r="AM14" s="886">
        <v>30</v>
      </c>
      <c r="AN14" s="886">
        <v>29</v>
      </c>
      <c r="AO14" s="888">
        <v>34</v>
      </c>
      <c r="AP14" s="888">
        <v>37</v>
      </c>
      <c r="AQ14" s="889">
        <v>41</v>
      </c>
      <c r="AR14" s="889">
        <v>50</v>
      </c>
      <c r="AS14" s="886">
        <v>50</v>
      </c>
    </row>
    <row r="15" spans="1:47" ht="15" customHeight="1" x14ac:dyDescent="0.2">
      <c r="A15" s="884">
        <v>9</v>
      </c>
      <c r="B15" s="836" t="s">
        <v>50</v>
      </c>
      <c r="C15" s="885">
        <v>13</v>
      </c>
      <c r="D15" s="885">
        <v>14</v>
      </c>
      <c r="E15" s="886">
        <v>61</v>
      </c>
      <c r="F15" s="886">
        <v>62</v>
      </c>
      <c r="G15" s="886">
        <v>67</v>
      </c>
      <c r="H15" s="886">
        <v>67</v>
      </c>
      <c r="I15" s="886">
        <v>67</v>
      </c>
      <c r="J15" s="886">
        <v>62</v>
      </c>
      <c r="K15" s="886">
        <v>62</v>
      </c>
      <c r="L15" s="885">
        <v>34</v>
      </c>
      <c r="M15" s="885">
        <v>34</v>
      </c>
      <c r="N15" s="886">
        <v>12</v>
      </c>
      <c r="O15" s="886">
        <v>28</v>
      </c>
      <c r="P15" s="886">
        <v>52</v>
      </c>
      <c r="Q15" s="886">
        <v>52</v>
      </c>
      <c r="R15" s="886">
        <v>52</v>
      </c>
      <c r="S15" s="886">
        <v>52</v>
      </c>
      <c r="T15" s="886">
        <v>52</v>
      </c>
      <c r="U15" s="885">
        <v>13</v>
      </c>
      <c r="V15" s="885">
        <v>13</v>
      </c>
      <c r="W15" s="886">
        <v>0</v>
      </c>
      <c r="X15" s="886">
        <v>3</v>
      </c>
      <c r="Y15" s="886">
        <v>4</v>
      </c>
      <c r="Z15" s="886">
        <v>4</v>
      </c>
      <c r="AA15" s="886">
        <v>4</v>
      </c>
      <c r="AB15" s="886">
        <v>4</v>
      </c>
      <c r="AC15" s="886">
        <v>4</v>
      </c>
      <c r="AD15" s="886">
        <v>0</v>
      </c>
      <c r="AE15" s="886">
        <v>0</v>
      </c>
      <c r="AF15" s="886">
        <v>0</v>
      </c>
      <c r="AG15" s="886">
        <v>0</v>
      </c>
      <c r="AH15" s="886">
        <v>0</v>
      </c>
      <c r="AI15" s="886">
        <v>0</v>
      </c>
      <c r="AJ15" s="886">
        <v>0</v>
      </c>
      <c r="AK15" s="850">
        <v>60</v>
      </c>
      <c r="AL15" s="887">
        <f t="shared" si="0"/>
        <v>61</v>
      </c>
      <c r="AM15" s="886">
        <v>73</v>
      </c>
      <c r="AN15" s="886">
        <v>93</v>
      </c>
      <c r="AO15" s="888">
        <v>123</v>
      </c>
      <c r="AP15" s="888">
        <v>123</v>
      </c>
      <c r="AQ15" s="889">
        <v>123</v>
      </c>
      <c r="AR15" s="889">
        <v>118</v>
      </c>
      <c r="AS15" s="886">
        <v>118</v>
      </c>
    </row>
    <row r="16" spans="1:47" ht="14.25" customHeight="1" x14ac:dyDescent="0.2">
      <c r="A16" s="884">
        <v>10</v>
      </c>
      <c r="B16" s="836" t="s">
        <v>67</v>
      </c>
      <c r="C16" s="885">
        <v>22</v>
      </c>
      <c r="D16" s="885">
        <v>28</v>
      </c>
      <c r="E16" s="886">
        <v>28</v>
      </c>
      <c r="F16" s="886">
        <v>78</v>
      </c>
      <c r="G16" s="886">
        <v>62</v>
      </c>
      <c r="H16" s="886">
        <v>63</v>
      </c>
      <c r="I16" s="886">
        <v>64</v>
      </c>
      <c r="J16" s="886">
        <v>63</v>
      </c>
      <c r="K16" s="886">
        <v>63</v>
      </c>
      <c r="L16" s="885">
        <v>50</v>
      </c>
      <c r="M16" s="885">
        <v>52</v>
      </c>
      <c r="N16" s="886">
        <v>54</v>
      </c>
      <c r="O16" s="886">
        <v>117</v>
      </c>
      <c r="P16" s="886">
        <v>133</v>
      </c>
      <c r="Q16" s="886">
        <v>129</v>
      </c>
      <c r="R16" s="886">
        <v>132</v>
      </c>
      <c r="S16" s="886">
        <v>125</v>
      </c>
      <c r="T16" s="886">
        <v>125</v>
      </c>
      <c r="U16" s="885">
        <v>129</v>
      </c>
      <c r="V16" s="885">
        <v>131</v>
      </c>
      <c r="W16" s="886">
        <v>135</v>
      </c>
      <c r="X16" s="886">
        <v>22</v>
      </c>
      <c r="Y16" s="886">
        <v>22</v>
      </c>
      <c r="Z16" s="886">
        <v>20</v>
      </c>
      <c r="AA16" s="886">
        <v>19</v>
      </c>
      <c r="AB16" s="886">
        <v>17</v>
      </c>
      <c r="AC16" s="886">
        <v>17</v>
      </c>
      <c r="AD16" s="886">
        <v>0</v>
      </c>
      <c r="AE16" s="886">
        <v>0</v>
      </c>
      <c r="AF16" s="886">
        <v>0</v>
      </c>
      <c r="AG16" s="886">
        <v>0</v>
      </c>
      <c r="AH16" s="886">
        <v>0</v>
      </c>
      <c r="AI16" s="886">
        <v>0</v>
      </c>
      <c r="AJ16" s="886">
        <v>0</v>
      </c>
      <c r="AK16" s="850">
        <v>201</v>
      </c>
      <c r="AL16" s="887">
        <f t="shared" si="0"/>
        <v>211</v>
      </c>
      <c r="AM16" s="886">
        <v>217</v>
      </c>
      <c r="AN16" s="886">
        <v>217</v>
      </c>
      <c r="AO16" s="888">
        <v>217</v>
      </c>
      <c r="AP16" s="888">
        <v>212</v>
      </c>
      <c r="AQ16" s="889">
        <v>215</v>
      </c>
      <c r="AR16" s="889">
        <v>205</v>
      </c>
      <c r="AS16" s="886">
        <v>205</v>
      </c>
    </row>
    <row r="17" spans="1:57" ht="13.5" customHeight="1" x14ac:dyDescent="0.2">
      <c r="A17" s="884">
        <v>11</v>
      </c>
      <c r="B17" s="836" t="s">
        <v>74</v>
      </c>
      <c r="C17" s="885">
        <v>10</v>
      </c>
      <c r="D17" s="885">
        <v>10</v>
      </c>
      <c r="E17" s="886">
        <v>38</v>
      </c>
      <c r="F17" s="886">
        <v>40</v>
      </c>
      <c r="G17" s="886">
        <v>20</v>
      </c>
      <c r="H17" s="886">
        <v>49</v>
      </c>
      <c r="I17" s="886">
        <v>58</v>
      </c>
      <c r="J17" s="886">
        <v>54</v>
      </c>
      <c r="K17" s="886">
        <v>54</v>
      </c>
      <c r="L17" s="885">
        <v>45</v>
      </c>
      <c r="M17" s="885">
        <v>45</v>
      </c>
      <c r="N17" s="886">
        <v>44</v>
      </c>
      <c r="O17" s="886">
        <v>35</v>
      </c>
      <c r="P17" s="886">
        <v>83</v>
      </c>
      <c r="Q17" s="886">
        <v>67</v>
      </c>
      <c r="R17" s="886">
        <v>74</v>
      </c>
      <c r="S17" s="886">
        <v>61</v>
      </c>
      <c r="T17" s="886">
        <v>61</v>
      </c>
      <c r="U17" s="885">
        <v>43</v>
      </c>
      <c r="V17" s="885">
        <v>43</v>
      </c>
      <c r="W17" s="886">
        <v>0</v>
      </c>
      <c r="X17" s="886">
        <v>0</v>
      </c>
      <c r="Y17" s="886">
        <v>1</v>
      </c>
      <c r="Z17" s="886">
        <v>1</v>
      </c>
      <c r="AA17" s="886">
        <v>4</v>
      </c>
      <c r="AB17" s="886">
        <v>3</v>
      </c>
      <c r="AC17" s="886">
        <v>3</v>
      </c>
      <c r="AD17" s="886">
        <v>0</v>
      </c>
      <c r="AE17" s="886">
        <v>0</v>
      </c>
      <c r="AF17" s="886">
        <v>0</v>
      </c>
      <c r="AG17" s="886">
        <v>0</v>
      </c>
      <c r="AH17" s="886">
        <v>0</v>
      </c>
      <c r="AI17" s="886">
        <v>0</v>
      </c>
      <c r="AJ17" s="886">
        <v>0</v>
      </c>
      <c r="AK17" s="850">
        <v>98</v>
      </c>
      <c r="AL17" s="887">
        <f t="shared" si="0"/>
        <v>98</v>
      </c>
      <c r="AM17" s="886">
        <v>82</v>
      </c>
      <c r="AN17" s="886">
        <v>75</v>
      </c>
      <c r="AO17" s="888">
        <v>104</v>
      </c>
      <c r="AP17" s="888">
        <v>117</v>
      </c>
      <c r="AQ17" s="889">
        <v>136</v>
      </c>
      <c r="AR17" s="889">
        <v>118</v>
      </c>
      <c r="AS17" s="886">
        <v>118</v>
      </c>
    </row>
    <row r="18" spans="1:57" ht="14.25" customHeight="1" x14ac:dyDescent="0.2">
      <c r="A18" s="884">
        <v>12</v>
      </c>
      <c r="B18" s="836" t="s">
        <v>710</v>
      </c>
      <c r="C18" s="885">
        <v>47</v>
      </c>
      <c r="D18" s="885">
        <v>45</v>
      </c>
      <c r="E18" s="886">
        <v>106</v>
      </c>
      <c r="F18" s="886">
        <v>113</v>
      </c>
      <c r="G18" s="886">
        <v>113</v>
      </c>
      <c r="H18" s="886">
        <v>113</v>
      </c>
      <c r="I18" s="886">
        <v>113</v>
      </c>
      <c r="J18" s="886">
        <v>111</v>
      </c>
      <c r="K18" s="886">
        <v>111</v>
      </c>
      <c r="L18" s="885">
        <v>79</v>
      </c>
      <c r="M18" s="885">
        <v>83</v>
      </c>
      <c r="N18" s="886">
        <v>225</v>
      </c>
      <c r="O18" s="886">
        <v>225</v>
      </c>
      <c r="P18" s="886">
        <v>225</v>
      </c>
      <c r="Q18" s="886">
        <v>223</v>
      </c>
      <c r="R18" s="886">
        <v>232</v>
      </c>
      <c r="S18" s="886">
        <v>218</v>
      </c>
      <c r="T18" s="886">
        <v>218</v>
      </c>
      <c r="U18" s="885">
        <v>303</v>
      </c>
      <c r="V18" s="885">
        <v>286</v>
      </c>
      <c r="W18" s="886">
        <v>66</v>
      </c>
      <c r="X18" s="886">
        <v>75</v>
      </c>
      <c r="Y18" s="886">
        <v>75</v>
      </c>
      <c r="Z18" s="886">
        <v>75</v>
      </c>
      <c r="AA18" s="886">
        <v>75</v>
      </c>
      <c r="AB18" s="886">
        <v>60</v>
      </c>
      <c r="AC18" s="886">
        <v>60</v>
      </c>
      <c r="AD18" s="886">
        <v>1</v>
      </c>
      <c r="AE18" s="886">
        <v>1</v>
      </c>
      <c r="AF18" s="886">
        <v>1</v>
      </c>
      <c r="AG18" s="886">
        <v>1</v>
      </c>
      <c r="AH18" s="886">
        <v>1</v>
      </c>
      <c r="AI18" s="886">
        <v>1</v>
      </c>
      <c r="AJ18" s="886">
        <v>1</v>
      </c>
      <c r="AK18" s="850">
        <v>429</v>
      </c>
      <c r="AL18" s="887">
        <f t="shared" si="0"/>
        <v>414</v>
      </c>
      <c r="AM18" s="886">
        <v>398</v>
      </c>
      <c r="AN18" s="886">
        <v>414</v>
      </c>
      <c r="AO18" s="888">
        <v>414</v>
      </c>
      <c r="AP18" s="888">
        <v>412</v>
      </c>
      <c r="AQ18" s="889">
        <v>421</v>
      </c>
      <c r="AR18" s="889">
        <v>390</v>
      </c>
      <c r="AS18" s="886">
        <v>390</v>
      </c>
    </row>
    <row r="19" spans="1:57" ht="15.75" customHeight="1" x14ac:dyDescent="0.2">
      <c r="A19" s="884">
        <v>13</v>
      </c>
      <c r="B19" s="836" t="s">
        <v>51</v>
      </c>
      <c r="C19" s="885">
        <v>52</v>
      </c>
      <c r="D19" s="885">
        <v>50</v>
      </c>
      <c r="E19" s="886">
        <v>111</v>
      </c>
      <c r="F19" s="886">
        <v>99</v>
      </c>
      <c r="G19" s="886">
        <v>99</v>
      </c>
      <c r="H19" s="886">
        <v>100</v>
      </c>
      <c r="I19" s="886">
        <v>104</v>
      </c>
      <c r="J19" s="886">
        <v>104</v>
      </c>
      <c r="K19" s="886">
        <v>104</v>
      </c>
      <c r="L19" s="885">
        <v>86</v>
      </c>
      <c r="M19" s="885">
        <v>86</v>
      </c>
      <c r="N19" s="886">
        <v>258</v>
      </c>
      <c r="O19" s="886">
        <v>267</v>
      </c>
      <c r="P19" s="886">
        <v>265</v>
      </c>
      <c r="Q19" s="886">
        <v>267</v>
      </c>
      <c r="R19" s="886">
        <v>269</v>
      </c>
      <c r="S19" s="886">
        <v>269</v>
      </c>
      <c r="T19" s="886">
        <v>269</v>
      </c>
      <c r="U19" s="885">
        <v>419</v>
      </c>
      <c r="V19" s="885">
        <v>409</v>
      </c>
      <c r="W19" s="886">
        <v>145</v>
      </c>
      <c r="X19" s="886">
        <v>139</v>
      </c>
      <c r="Y19" s="886">
        <v>134</v>
      </c>
      <c r="Z19" s="886">
        <v>134</v>
      </c>
      <c r="AA19" s="886">
        <v>138</v>
      </c>
      <c r="AB19" s="886">
        <v>138</v>
      </c>
      <c r="AC19" s="886">
        <v>138</v>
      </c>
      <c r="AD19" s="886">
        <v>5</v>
      </c>
      <c r="AE19" s="886">
        <v>5</v>
      </c>
      <c r="AF19" s="886">
        <v>5</v>
      </c>
      <c r="AG19" s="886">
        <v>5</v>
      </c>
      <c r="AH19" s="886">
        <v>5</v>
      </c>
      <c r="AI19" s="886">
        <v>5</v>
      </c>
      <c r="AJ19" s="886">
        <v>5</v>
      </c>
      <c r="AK19" s="850">
        <v>557</v>
      </c>
      <c r="AL19" s="887">
        <f t="shared" si="0"/>
        <v>545</v>
      </c>
      <c r="AM19" s="886">
        <v>519</v>
      </c>
      <c r="AN19" s="886">
        <v>510</v>
      </c>
      <c r="AO19" s="888">
        <v>503</v>
      </c>
      <c r="AP19" s="888">
        <v>506</v>
      </c>
      <c r="AQ19" s="889">
        <v>516</v>
      </c>
      <c r="AR19" s="889">
        <v>516</v>
      </c>
      <c r="AS19" s="886">
        <v>516</v>
      </c>
    </row>
    <row r="20" spans="1:57" ht="14.25" customHeight="1" x14ac:dyDescent="0.2">
      <c r="A20" s="884">
        <v>14</v>
      </c>
      <c r="B20" s="836" t="s">
        <v>52</v>
      </c>
      <c r="C20" s="885">
        <v>7</v>
      </c>
      <c r="D20" s="885">
        <v>7</v>
      </c>
      <c r="E20" s="886">
        <v>28</v>
      </c>
      <c r="F20" s="886">
        <v>19</v>
      </c>
      <c r="G20" s="886">
        <v>20</v>
      </c>
      <c r="H20" s="886">
        <v>20</v>
      </c>
      <c r="I20" s="886">
        <v>22</v>
      </c>
      <c r="J20" s="886">
        <v>22</v>
      </c>
      <c r="K20" s="886">
        <v>22</v>
      </c>
      <c r="L20" s="893">
        <v>36</v>
      </c>
      <c r="M20" s="885">
        <v>36</v>
      </c>
      <c r="N20" s="886">
        <v>7</v>
      </c>
      <c r="O20" s="886">
        <v>5</v>
      </c>
      <c r="P20" s="886">
        <v>7</v>
      </c>
      <c r="Q20" s="886">
        <v>7</v>
      </c>
      <c r="R20" s="886">
        <v>7</v>
      </c>
      <c r="S20" s="886">
        <v>7</v>
      </c>
      <c r="T20" s="886">
        <v>7</v>
      </c>
      <c r="U20" s="893">
        <v>5</v>
      </c>
      <c r="V20" s="885">
        <v>5</v>
      </c>
      <c r="W20" s="886">
        <v>0</v>
      </c>
      <c r="X20" s="886">
        <v>0</v>
      </c>
      <c r="Y20" s="886">
        <v>2</v>
      </c>
      <c r="Z20" s="886">
        <v>2</v>
      </c>
      <c r="AA20" s="886">
        <v>0</v>
      </c>
      <c r="AB20" s="886">
        <v>0</v>
      </c>
      <c r="AC20" s="886">
        <v>0</v>
      </c>
      <c r="AD20" s="886">
        <v>0</v>
      </c>
      <c r="AE20" s="886">
        <v>0</v>
      </c>
      <c r="AF20" s="886">
        <v>0</v>
      </c>
      <c r="AG20" s="886">
        <v>0</v>
      </c>
      <c r="AH20" s="886">
        <v>0</v>
      </c>
      <c r="AI20" s="886">
        <v>0</v>
      </c>
      <c r="AJ20" s="886">
        <v>0</v>
      </c>
      <c r="AK20" s="850">
        <v>48</v>
      </c>
      <c r="AL20" s="887">
        <f t="shared" si="0"/>
        <v>48</v>
      </c>
      <c r="AM20" s="886">
        <v>35</v>
      </c>
      <c r="AN20" s="886">
        <v>24</v>
      </c>
      <c r="AO20" s="888">
        <v>29</v>
      </c>
      <c r="AP20" s="888">
        <v>29</v>
      </c>
      <c r="AQ20" s="889">
        <v>29</v>
      </c>
      <c r="AR20" s="889">
        <v>29</v>
      </c>
      <c r="AS20" s="886">
        <v>29</v>
      </c>
    </row>
    <row r="21" spans="1:57" ht="15" customHeight="1" x14ac:dyDescent="0.2">
      <c r="A21" s="884">
        <v>15</v>
      </c>
      <c r="B21" s="836" t="s">
        <v>78</v>
      </c>
      <c r="C21" s="885">
        <v>40</v>
      </c>
      <c r="D21" s="885">
        <v>40</v>
      </c>
      <c r="E21" s="886">
        <v>82</v>
      </c>
      <c r="F21" s="886">
        <v>90</v>
      </c>
      <c r="G21" s="886">
        <v>99</v>
      </c>
      <c r="H21" s="886">
        <v>115</v>
      </c>
      <c r="I21" s="886">
        <v>116</v>
      </c>
      <c r="J21" s="886">
        <v>115</v>
      </c>
      <c r="K21" s="886">
        <v>115</v>
      </c>
      <c r="L21" s="885">
        <v>62</v>
      </c>
      <c r="M21" s="885">
        <v>64</v>
      </c>
      <c r="N21" s="886">
        <v>121</v>
      </c>
      <c r="O21" s="886">
        <v>125</v>
      </c>
      <c r="P21" s="886">
        <v>108</v>
      </c>
      <c r="Q21" s="886">
        <v>107</v>
      </c>
      <c r="R21" s="886">
        <v>108</v>
      </c>
      <c r="S21" s="886">
        <v>97</v>
      </c>
      <c r="T21" s="886">
        <v>97</v>
      </c>
      <c r="U21" s="885">
        <v>104</v>
      </c>
      <c r="V21" s="885">
        <v>108</v>
      </c>
      <c r="W21" s="886">
        <v>25</v>
      </c>
      <c r="X21" s="886">
        <v>20</v>
      </c>
      <c r="Y21" s="886">
        <v>21</v>
      </c>
      <c r="Z21" s="886">
        <v>22</v>
      </c>
      <c r="AA21" s="886">
        <v>21</v>
      </c>
      <c r="AB21" s="886">
        <v>18</v>
      </c>
      <c r="AC21" s="886">
        <v>18</v>
      </c>
      <c r="AD21" s="886">
        <v>0</v>
      </c>
      <c r="AE21" s="886">
        <v>0</v>
      </c>
      <c r="AF21" s="886">
        <v>0</v>
      </c>
      <c r="AG21" s="886">
        <v>0</v>
      </c>
      <c r="AH21" s="886">
        <v>0</v>
      </c>
      <c r="AI21" s="886">
        <v>0</v>
      </c>
      <c r="AJ21" s="886">
        <v>0</v>
      </c>
      <c r="AK21" s="850">
        <v>206</v>
      </c>
      <c r="AL21" s="887">
        <f t="shared" si="0"/>
        <v>212</v>
      </c>
      <c r="AM21" s="886">
        <v>228</v>
      </c>
      <c r="AN21" s="886">
        <v>235</v>
      </c>
      <c r="AO21" s="888">
        <v>228</v>
      </c>
      <c r="AP21" s="888">
        <v>244</v>
      </c>
      <c r="AQ21" s="889">
        <v>245</v>
      </c>
      <c r="AR21" s="889">
        <v>230</v>
      </c>
      <c r="AS21" s="886">
        <v>230</v>
      </c>
    </row>
    <row r="22" spans="1:57" ht="14.25" customHeight="1" x14ac:dyDescent="0.2">
      <c r="A22" s="884">
        <v>16</v>
      </c>
      <c r="B22" s="836" t="s">
        <v>53</v>
      </c>
      <c r="C22" s="885">
        <v>49</v>
      </c>
      <c r="D22" s="885">
        <v>50</v>
      </c>
      <c r="E22" s="886">
        <v>96</v>
      </c>
      <c r="F22" s="886">
        <v>102</v>
      </c>
      <c r="G22" s="886">
        <v>102</v>
      </c>
      <c r="H22" s="886">
        <v>118</v>
      </c>
      <c r="I22" s="886">
        <v>136</v>
      </c>
      <c r="J22" s="886">
        <v>143</v>
      </c>
      <c r="K22" s="886">
        <v>143</v>
      </c>
      <c r="L22" s="885">
        <v>91</v>
      </c>
      <c r="M22" s="885">
        <v>90</v>
      </c>
      <c r="N22" s="886">
        <v>102</v>
      </c>
      <c r="O22" s="886">
        <v>97</v>
      </c>
      <c r="P22" s="886">
        <v>97</v>
      </c>
      <c r="Q22" s="886">
        <v>104</v>
      </c>
      <c r="R22" s="886">
        <v>115</v>
      </c>
      <c r="S22" s="886">
        <v>117</v>
      </c>
      <c r="T22" s="886">
        <v>117</v>
      </c>
      <c r="U22" s="885">
        <v>147</v>
      </c>
      <c r="V22" s="885">
        <v>75</v>
      </c>
      <c r="W22" s="886">
        <v>12</v>
      </c>
      <c r="X22" s="886">
        <v>9</v>
      </c>
      <c r="Y22" s="886">
        <v>9</v>
      </c>
      <c r="Z22" s="886">
        <v>15</v>
      </c>
      <c r="AA22" s="886">
        <v>16</v>
      </c>
      <c r="AB22" s="886">
        <v>15</v>
      </c>
      <c r="AC22" s="886">
        <v>15</v>
      </c>
      <c r="AD22" s="886">
        <v>0</v>
      </c>
      <c r="AE22" s="886">
        <v>2</v>
      </c>
      <c r="AF22" s="886">
        <v>2</v>
      </c>
      <c r="AG22" s="886">
        <v>2</v>
      </c>
      <c r="AH22" s="886">
        <v>2</v>
      </c>
      <c r="AI22" s="886">
        <v>2</v>
      </c>
      <c r="AJ22" s="886">
        <v>2</v>
      </c>
      <c r="AK22" s="850">
        <v>287</v>
      </c>
      <c r="AL22" s="887">
        <f t="shared" si="0"/>
        <v>215</v>
      </c>
      <c r="AM22" s="886">
        <v>210</v>
      </c>
      <c r="AN22" s="886">
        <v>210</v>
      </c>
      <c r="AO22" s="888">
        <v>210</v>
      </c>
      <c r="AP22" s="888">
        <v>239</v>
      </c>
      <c r="AQ22" s="889">
        <v>269</v>
      </c>
      <c r="AR22" s="889">
        <v>277</v>
      </c>
      <c r="AS22" s="886">
        <v>277</v>
      </c>
    </row>
    <row r="23" spans="1:57" ht="14.25" customHeight="1" x14ac:dyDescent="0.2">
      <c r="A23" s="884">
        <v>17</v>
      </c>
      <c r="B23" s="836" t="s">
        <v>65</v>
      </c>
      <c r="C23" s="885">
        <v>23</v>
      </c>
      <c r="D23" s="885">
        <v>31</v>
      </c>
      <c r="E23" s="886">
        <v>33</v>
      </c>
      <c r="F23" s="886">
        <v>18</v>
      </c>
      <c r="G23" s="886">
        <v>75</v>
      </c>
      <c r="H23" s="886">
        <v>74</v>
      </c>
      <c r="I23" s="886">
        <v>77</v>
      </c>
      <c r="J23" s="886">
        <v>77</v>
      </c>
      <c r="K23" s="886">
        <v>77</v>
      </c>
      <c r="L23" s="885">
        <v>54</v>
      </c>
      <c r="M23" s="885">
        <v>53</v>
      </c>
      <c r="N23" s="886">
        <v>50</v>
      </c>
      <c r="O23" s="886">
        <v>46</v>
      </c>
      <c r="P23" s="886">
        <v>30</v>
      </c>
      <c r="Q23" s="886">
        <v>28</v>
      </c>
      <c r="R23" s="886">
        <v>27</v>
      </c>
      <c r="S23" s="886">
        <v>27</v>
      </c>
      <c r="T23" s="886">
        <v>27</v>
      </c>
      <c r="U23" s="885">
        <v>84</v>
      </c>
      <c r="V23" s="885">
        <v>70</v>
      </c>
      <c r="W23" s="886">
        <v>69</v>
      </c>
      <c r="X23" s="886">
        <v>51</v>
      </c>
      <c r="Y23" s="886">
        <v>5</v>
      </c>
      <c r="Z23" s="886">
        <v>5</v>
      </c>
      <c r="AA23" s="886">
        <v>5</v>
      </c>
      <c r="AB23" s="886">
        <v>5</v>
      </c>
      <c r="AC23" s="886">
        <v>5</v>
      </c>
      <c r="AD23" s="886">
        <v>0</v>
      </c>
      <c r="AE23" s="886">
        <v>0</v>
      </c>
      <c r="AF23" s="886">
        <v>0</v>
      </c>
      <c r="AG23" s="886">
        <v>0</v>
      </c>
      <c r="AH23" s="886">
        <v>0</v>
      </c>
      <c r="AI23" s="886">
        <v>0</v>
      </c>
      <c r="AJ23" s="886">
        <v>0</v>
      </c>
      <c r="AK23" s="850">
        <v>161</v>
      </c>
      <c r="AL23" s="887">
        <f t="shared" si="0"/>
        <v>154</v>
      </c>
      <c r="AM23" s="886">
        <v>152</v>
      </c>
      <c r="AN23" s="886">
        <v>115</v>
      </c>
      <c r="AO23" s="888">
        <v>110</v>
      </c>
      <c r="AP23" s="888">
        <v>107</v>
      </c>
      <c r="AQ23" s="889">
        <v>109</v>
      </c>
      <c r="AR23" s="889">
        <v>109</v>
      </c>
      <c r="AS23" s="886">
        <v>109</v>
      </c>
    </row>
    <row r="24" spans="1:57" ht="13.5" customHeight="1" x14ac:dyDescent="0.2">
      <c r="A24" s="894">
        <v>18</v>
      </c>
      <c r="B24" s="895" t="s">
        <v>81</v>
      </c>
      <c r="C24" s="885">
        <v>5</v>
      </c>
      <c r="D24" s="885">
        <v>7</v>
      </c>
      <c r="E24" s="886">
        <v>37</v>
      </c>
      <c r="F24" s="886">
        <v>43</v>
      </c>
      <c r="G24" s="886">
        <v>14</v>
      </c>
      <c r="H24" s="886">
        <v>19</v>
      </c>
      <c r="I24" s="886">
        <v>23</v>
      </c>
      <c r="J24" s="886">
        <v>23</v>
      </c>
      <c r="K24" s="886">
        <v>23</v>
      </c>
      <c r="L24" s="885">
        <v>31</v>
      </c>
      <c r="M24" s="885">
        <v>35</v>
      </c>
      <c r="N24" s="886">
        <v>7</v>
      </c>
      <c r="O24" s="886">
        <v>21</v>
      </c>
      <c r="P24" s="886">
        <v>91</v>
      </c>
      <c r="Q24" s="886">
        <v>103</v>
      </c>
      <c r="R24" s="886">
        <v>108</v>
      </c>
      <c r="S24" s="886">
        <v>102</v>
      </c>
      <c r="T24" s="886">
        <v>102</v>
      </c>
      <c r="U24" s="885">
        <v>25</v>
      </c>
      <c r="V24" s="885">
        <v>24</v>
      </c>
      <c r="W24" s="886">
        <v>34</v>
      </c>
      <c r="X24" s="886">
        <v>38</v>
      </c>
      <c r="Y24" s="886">
        <v>12</v>
      </c>
      <c r="Z24" s="886">
        <v>12</v>
      </c>
      <c r="AA24" s="886">
        <v>13</v>
      </c>
      <c r="AB24" s="886">
        <v>13</v>
      </c>
      <c r="AC24" s="886">
        <v>13</v>
      </c>
      <c r="AD24" s="886">
        <v>0</v>
      </c>
      <c r="AE24" s="886">
        <v>0</v>
      </c>
      <c r="AF24" s="886">
        <v>0</v>
      </c>
      <c r="AG24" s="886">
        <v>0</v>
      </c>
      <c r="AH24" s="886">
        <v>0</v>
      </c>
      <c r="AI24" s="886">
        <v>0</v>
      </c>
      <c r="AJ24" s="886">
        <v>0</v>
      </c>
      <c r="AK24" s="850">
        <v>61</v>
      </c>
      <c r="AL24" s="887">
        <f t="shared" si="0"/>
        <v>66</v>
      </c>
      <c r="AM24" s="886">
        <v>78</v>
      </c>
      <c r="AN24" s="886">
        <v>102</v>
      </c>
      <c r="AO24" s="888">
        <v>117</v>
      </c>
      <c r="AP24" s="888">
        <v>134</v>
      </c>
      <c r="AQ24" s="889">
        <v>144</v>
      </c>
      <c r="AR24" s="889">
        <v>138</v>
      </c>
      <c r="AS24" s="886">
        <v>138</v>
      </c>
    </row>
    <row r="25" spans="1:57" ht="14.25" customHeight="1" x14ac:dyDescent="0.2">
      <c r="A25" s="884">
        <v>19</v>
      </c>
      <c r="B25" s="836" t="s">
        <v>73</v>
      </c>
      <c r="C25" s="885">
        <v>54</v>
      </c>
      <c r="D25" s="885">
        <v>53</v>
      </c>
      <c r="E25" s="886">
        <v>129</v>
      </c>
      <c r="F25" s="886">
        <v>124</v>
      </c>
      <c r="G25" s="886">
        <v>124</v>
      </c>
      <c r="H25" s="886">
        <v>113</v>
      </c>
      <c r="I25" s="886">
        <v>111</v>
      </c>
      <c r="J25" s="886">
        <v>109</v>
      </c>
      <c r="K25" s="886">
        <v>109</v>
      </c>
      <c r="L25" s="885">
        <v>129</v>
      </c>
      <c r="M25" s="885">
        <v>128</v>
      </c>
      <c r="N25" s="886">
        <v>339</v>
      </c>
      <c r="O25" s="886">
        <v>320</v>
      </c>
      <c r="P25" s="886">
        <v>320</v>
      </c>
      <c r="Q25" s="886">
        <v>317</v>
      </c>
      <c r="R25" s="886">
        <v>312</v>
      </c>
      <c r="S25" s="886">
        <v>311</v>
      </c>
      <c r="T25" s="886">
        <v>311</v>
      </c>
      <c r="U25" s="885">
        <v>728</v>
      </c>
      <c r="V25" s="885">
        <v>717</v>
      </c>
      <c r="W25" s="886">
        <v>335</v>
      </c>
      <c r="X25" s="886">
        <v>284</v>
      </c>
      <c r="Y25" s="886">
        <v>284</v>
      </c>
      <c r="Z25" s="886">
        <v>278</v>
      </c>
      <c r="AA25" s="886">
        <v>275</v>
      </c>
      <c r="AB25" s="886">
        <v>274</v>
      </c>
      <c r="AC25" s="886">
        <v>274</v>
      </c>
      <c r="AD25" s="886">
        <v>20</v>
      </c>
      <c r="AE25" s="886">
        <v>18</v>
      </c>
      <c r="AF25" s="886">
        <v>18</v>
      </c>
      <c r="AG25" s="886">
        <v>18</v>
      </c>
      <c r="AH25" s="886">
        <v>18</v>
      </c>
      <c r="AI25" s="886">
        <v>18</v>
      </c>
      <c r="AJ25" s="886">
        <v>18</v>
      </c>
      <c r="AK25" s="850">
        <v>911</v>
      </c>
      <c r="AL25" s="887">
        <f t="shared" si="0"/>
        <v>898</v>
      </c>
      <c r="AM25" s="886">
        <v>823</v>
      </c>
      <c r="AN25" s="886">
        <v>746</v>
      </c>
      <c r="AO25" s="888">
        <v>746</v>
      </c>
      <c r="AP25" s="888">
        <v>726</v>
      </c>
      <c r="AQ25" s="889">
        <v>716</v>
      </c>
      <c r="AR25" s="889">
        <v>712</v>
      </c>
      <c r="AS25" s="886">
        <v>712</v>
      </c>
    </row>
    <row r="26" spans="1:57" ht="13.5" customHeight="1" x14ac:dyDescent="0.2">
      <c r="A26" s="884">
        <v>20</v>
      </c>
      <c r="B26" s="836" t="s">
        <v>54</v>
      </c>
      <c r="C26" s="885">
        <v>9</v>
      </c>
      <c r="D26" s="885">
        <v>8</v>
      </c>
      <c r="E26" s="886">
        <v>8</v>
      </c>
      <c r="F26" s="886">
        <v>8</v>
      </c>
      <c r="G26" s="886">
        <v>114</v>
      </c>
      <c r="H26" s="886">
        <v>0</v>
      </c>
      <c r="I26" s="886">
        <v>0</v>
      </c>
      <c r="J26" s="886">
        <v>0</v>
      </c>
      <c r="K26" s="886">
        <v>0</v>
      </c>
      <c r="L26" s="885">
        <v>36</v>
      </c>
      <c r="M26" s="885">
        <v>36</v>
      </c>
      <c r="N26" s="896">
        <v>36</v>
      </c>
      <c r="O26" s="896">
        <v>36</v>
      </c>
      <c r="P26" s="896">
        <v>24</v>
      </c>
      <c r="Q26" s="896">
        <v>138</v>
      </c>
      <c r="R26" s="896">
        <v>138</v>
      </c>
      <c r="S26" s="896">
        <v>138</v>
      </c>
      <c r="T26" s="886">
        <v>138</v>
      </c>
      <c r="U26" s="885">
        <v>97</v>
      </c>
      <c r="V26" s="885">
        <v>97</v>
      </c>
      <c r="W26" s="886">
        <v>77</v>
      </c>
      <c r="X26" s="886">
        <v>77</v>
      </c>
      <c r="Y26" s="886">
        <v>3</v>
      </c>
      <c r="Z26" s="886">
        <v>3</v>
      </c>
      <c r="AA26" s="886">
        <v>3</v>
      </c>
      <c r="AB26" s="886">
        <v>3</v>
      </c>
      <c r="AC26" s="886">
        <v>3</v>
      </c>
      <c r="AD26" s="886">
        <v>20</v>
      </c>
      <c r="AE26" s="886">
        <v>20</v>
      </c>
      <c r="AF26" s="886">
        <v>0</v>
      </c>
      <c r="AG26" s="886">
        <v>0</v>
      </c>
      <c r="AH26" s="886">
        <v>0</v>
      </c>
      <c r="AI26" s="886">
        <v>0</v>
      </c>
      <c r="AJ26" s="886">
        <v>0</v>
      </c>
      <c r="AK26" s="850">
        <v>142</v>
      </c>
      <c r="AL26" s="887">
        <f t="shared" si="0"/>
        <v>141</v>
      </c>
      <c r="AM26" s="886">
        <v>141</v>
      </c>
      <c r="AN26" s="886">
        <v>141</v>
      </c>
      <c r="AO26" s="888">
        <v>141</v>
      </c>
      <c r="AP26" s="888">
        <v>141</v>
      </c>
      <c r="AQ26" s="889">
        <v>141</v>
      </c>
      <c r="AR26" s="889">
        <v>141</v>
      </c>
      <c r="AS26" s="886">
        <v>141</v>
      </c>
    </row>
    <row r="27" spans="1:57" ht="13.5" customHeight="1" x14ac:dyDescent="0.2">
      <c r="A27" s="884">
        <v>21</v>
      </c>
      <c r="B27" s="836" t="s">
        <v>55</v>
      </c>
      <c r="C27" s="885">
        <v>76</v>
      </c>
      <c r="D27" s="885">
        <v>84</v>
      </c>
      <c r="E27" s="886">
        <v>198</v>
      </c>
      <c r="F27" s="886">
        <v>205</v>
      </c>
      <c r="G27" s="886">
        <v>215</v>
      </c>
      <c r="H27" s="886">
        <v>220</v>
      </c>
      <c r="I27" s="886">
        <v>221</v>
      </c>
      <c r="J27" s="886">
        <v>215</v>
      </c>
      <c r="K27" s="886">
        <v>215</v>
      </c>
      <c r="L27" s="885">
        <v>140</v>
      </c>
      <c r="M27" s="885">
        <v>140</v>
      </c>
      <c r="N27" s="886">
        <v>360</v>
      </c>
      <c r="O27" s="886">
        <v>363</v>
      </c>
      <c r="P27" s="886">
        <v>371</v>
      </c>
      <c r="Q27" s="886">
        <v>378</v>
      </c>
      <c r="R27" s="886">
        <v>388</v>
      </c>
      <c r="S27" s="886">
        <v>390</v>
      </c>
      <c r="T27" s="886">
        <v>390</v>
      </c>
      <c r="U27" s="885">
        <v>546</v>
      </c>
      <c r="V27" s="885">
        <v>526</v>
      </c>
      <c r="W27" s="886">
        <v>209</v>
      </c>
      <c r="X27" s="886">
        <v>225</v>
      </c>
      <c r="Y27" s="886">
        <v>231</v>
      </c>
      <c r="Z27" s="886">
        <v>302</v>
      </c>
      <c r="AA27" s="886">
        <v>320</v>
      </c>
      <c r="AB27" s="886">
        <v>334</v>
      </c>
      <c r="AC27" s="886">
        <v>334</v>
      </c>
      <c r="AD27" s="886">
        <v>7</v>
      </c>
      <c r="AE27" s="886">
        <v>8</v>
      </c>
      <c r="AF27" s="886">
        <v>8</v>
      </c>
      <c r="AG27" s="886">
        <v>8</v>
      </c>
      <c r="AH27" s="886">
        <v>8</v>
      </c>
      <c r="AI27" s="886">
        <v>8</v>
      </c>
      <c r="AJ27" s="886">
        <v>8</v>
      </c>
      <c r="AK27" s="850">
        <v>762</v>
      </c>
      <c r="AL27" s="887">
        <f t="shared" si="0"/>
        <v>750</v>
      </c>
      <c r="AM27" s="886">
        <v>774</v>
      </c>
      <c r="AN27" s="886">
        <v>801</v>
      </c>
      <c r="AO27" s="888">
        <v>825</v>
      </c>
      <c r="AP27" s="888">
        <v>908</v>
      </c>
      <c r="AQ27" s="889">
        <v>937</v>
      </c>
      <c r="AR27" s="889">
        <v>947</v>
      </c>
      <c r="AS27" s="886">
        <v>947</v>
      </c>
    </row>
    <row r="28" spans="1:57" ht="15" customHeight="1" x14ac:dyDescent="0.2">
      <c r="A28" s="884">
        <v>22</v>
      </c>
      <c r="B28" s="836" t="s">
        <v>56</v>
      </c>
      <c r="C28" s="885">
        <v>29</v>
      </c>
      <c r="D28" s="885">
        <v>39</v>
      </c>
      <c r="E28" s="886">
        <v>42</v>
      </c>
      <c r="F28" s="886">
        <v>44</v>
      </c>
      <c r="G28" s="886">
        <v>113</v>
      </c>
      <c r="H28" s="886">
        <v>104</v>
      </c>
      <c r="I28" s="886">
        <v>87</v>
      </c>
      <c r="J28" s="886">
        <v>75</v>
      </c>
      <c r="K28" s="886">
        <v>75</v>
      </c>
      <c r="L28" s="885">
        <v>68</v>
      </c>
      <c r="M28" s="885">
        <v>89</v>
      </c>
      <c r="N28" s="886">
        <v>107</v>
      </c>
      <c r="O28" s="886">
        <v>118</v>
      </c>
      <c r="P28" s="886">
        <v>318</v>
      </c>
      <c r="Q28" s="886">
        <v>286</v>
      </c>
      <c r="R28" s="886">
        <v>253</v>
      </c>
      <c r="S28" s="886">
        <v>214</v>
      </c>
      <c r="T28" s="886">
        <v>214</v>
      </c>
      <c r="U28" s="885">
        <v>166</v>
      </c>
      <c r="V28" s="885">
        <v>301</v>
      </c>
      <c r="W28" s="886">
        <v>419</v>
      </c>
      <c r="X28" s="886">
        <v>435</v>
      </c>
      <c r="Y28" s="886">
        <v>169</v>
      </c>
      <c r="Z28" s="886">
        <v>188</v>
      </c>
      <c r="AA28" s="886">
        <v>179</v>
      </c>
      <c r="AB28" s="886">
        <v>157</v>
      </c>
      <c r="AC28" s="886">
        <v>157</v>
      </c>
      <c r="AD28" s="886">
        <v>0</v>
      </c>
      <c r="AE28" s="886">
        <v>7</v>
      </c>
      <c r="AF28" s="886">
        <v>9</v>
      </c>
      <c r="AG28" s="886">
        <v>10</v>
      </c>
      <c r="AH28" s="886">
        <v>10</v>
      </c>
      <c r="AI28" s="886">
        <v>9</v>
      </c>
      <c r="AJ28" s="886">
        <v>9</v>
      </c>
      <c r="AK28" s="850">
        <v>263</v>
      </c>
      <c r="AL28" s="887">
        <f t="shared" si="0"/>
        <v>429</v>
      </c>
      <c r="AM28" s="886">
        <v>568</v>
      </c>
      <c r="AN28" s="886">
        <v>604</v>
      </c>
      <c r="AO28" s="888">
        <v>609</v>
      </c>
      <c r="AP28" s="888">
        <v>588</v>
      </c>
      <c r="AQ28" s="889">
        <v>529</v>
      </c>
      <c r="AR28" s="889">
        <v>455</v>
      </c>
      <c r="AS28" s="886">
        <v>455</v>
      </c>
    </row>
    <row r="29" spans="1:57" ht="14.25" customHeight="1" x14ac:dyDescent="0.2">
      <c r="A29" s="884">
        <v>23</v>
      </c>
      <c r="B29" s="836" t="s">
        <v>57</v>
      </c>
      <c r="C29" s="885">
        <v>7</v>
      </c>
      <c r="D29" s="885">
        <v>7</v>
      </c>
      <c r="E29" s="886">
        <v>40</v>
      </c>
      <c r="F29" s="886">
        <v>45</v>
      </c>
      <c r="G29" s="886">
        <v>46</v>
      </c>
      <c r="H29" s="886">
        <v>46</v>
      </c>
      <c r="I29" s="886">
        <v>47</v>
      </c>
      <c r="J29" s="886">
        <v>50</v>
      </c>
      <c r="K29" s="886">
        <v>50</v>
      </c>
      <c r="L29" s="897">
        <v>36</v>
      </c>
      <c r="M29" s="885">
        <v>36</v>
      </c>
      <c r="N29" s="886">
        <v>40</v>
      </c>
      <c r="O29" s="886">
        <v>44</v>
      </c>
      <c r="P29" s="886">
        <v>51</v>
      </c>
      <c r="Q29" s="886">
        <v>54</v>
      </c>
      <c r="R29" s="886">
        <v>57</v>
      </c>
      <c r="S29" s="886">
        <v>60</v>
      </c>
      <c r="T29" s="886">
        <v>60</v>
      </c>
      <c r="U29" s="897">
        <v>26</v>
      </c>
      <c r="V29" s="885">
        <v>26</v>
      </c>
      <c r="W29" s="886">
        <v>4</v>
      </c>
      <c r="X29" s="886">
        <v>5</v>
      </c>
      <c r="Y29" s="886">
        <v>5</v>
      </c>
      <c r="Z29" s="886">
        <v>6</v>
      </c>
      <c r="AA29" s="886">
        <v>6</v>
      </c>
      <c r="AB29" s="886">
        <v>6</v>
      </c>
      <c r="AC29" s="886">
        <v>6</v>
      </c>
      <c r="AD29" s="886">
        <v>0</v>
      </c>
      <c r="AE29" s="886">
        <v>0</v>
      </c>
      <c r="AF29" s="886">
        <v>0</v>
      </c>
      <c r="AG29" s="886">
        <v>0</v>
      </c>
      <c r="AH29" s="886">
        <v>0</v>
      </c>
      <c r="AI29" s="886">
        <v>0</v>
      </c>
      <c r="AJ29" s="886">
        <v>0</v>
      </c>
      <c r="AK29" s="850">
        <v>69</v>
      </c>
      <c r="AL29" s="887">
        <f t="shared" si="0"/>
        <v>69</v>
      </c>
      <c r="AM29" s="886">
        <v>84</v>
      </c>
      <c r="AN29" s="886">
        <v>94</v>
      </c>
      <c r="AO29" s="888">
        <v>102</v>
      </c>
      <c r="AP29" s="888">
        <v>106</v>
      </c>
      <c r="AQ29" s="889">
        <v>110</v>
      </c>
      <c r="AR29" s="889">
        <v>116</v>
      </c>
      <c r="AS29" s="886">
        <v>116</v>
      </c>
    </row>
    <row r="30" spans="1:57" ht="12.75" customHeight="1" x14ac:dyDescent="0.2">
      <c r="A30" s="884">
        <v>24</v>
      </c>
      <c r="B30" s="836" t="s">
        <v>58</v>
      </c>
      <c r="C30" s="885">
        <v>31</v>
      </c>
      <c r="D30" s="885">
        <v>32</v>
      </c>
      <c r="E30" s="886">
        <v>36</v>
      </c>
      <c r="F30" s="886">
        <v>34</v>
      </c>
      <c r="G30" s="886">
        <v>80</v>
      </c>
      <c r="H30" s="886">
        <v>97</v>
      </c>
      <c r="I30" s="886">
        <v>98</v>
      </c>
      <c r="J30" s="886">
        <v>101</v>
      </c>
      <c r="K30" s="886">
        <v>101</v>
      </c>
      <c r="L30" s="885">
        <v>126</v>
      </c>
      <c r="M30" s="885">
        <v>115</v>
      </c>
      <c r="N30" s="886">
        <v>61</v>
      </c>
      <c r="O30" s="886">
        <v>60</v>
      </c>
      <c r="P30" s="886">
        <v>88</v>
      </c>
      <c r="Q30" s="886">
        <v>94</v>
      </c>
      <c r="R30" s="886">
        <v>94</v>
      </c>
      <c r="S30" s="886">
        <v>105</v>
      </c>
      <c r="T30" s="886">
        <v>105</v>
      </c>
      <c r="U30" s="885">
        <v>13</v>
      </c>
      <c r="V30" s="885">
        <v>9</v>
      </c>
      <c r="W30" s="886">
        <v>64</v>
      </c>
      <c r="X30" s="886">
        <v>61</v>
      </c>
      <c r="Y30" s="886">
        <v>14</v>
      </c>
      <c r="Z30" s="886">
        <v>31</v>
      </c>
      <c r="AA30" s="886">
        <v>31</v>
      </c>
      <c r="AB30" s="886">
        <v>15</v>
      </c>
      <c r="AC30" s="886">
        <v>15</v>
      </c>
      <c r="AD30" s="886">
        <v>9</v>
      </c>
      <c r="AE30" s="886">
        <v>9</v>
      </c>
      <c r="AF30" s="886">
        <v>0</v>
      </c>
      <c r="AG30" s="886">
        <v>0</v>
      </c>
      <c r="AH30" s="886">
        <v>0</v>
      </c>
      <c r="AI30" s="886">
        <v>0</v>
      </c>
      <c r="AJ30" s="886">
        <v>0</v>
      </c>
      <c r="AK30" s="850">
        <v>170</v>
      </c>
      <c r="AL30" s="887">
        <f t="shared" si="0"/>
        <v>156</v>
      </c>
      <c r="AM30" s="886">
        <v>170</v>
      </c>
      <c r="AN30" s="886">
        <v>164</v>
      </c>
      <c r="AO30" s="888">
        <v>182</v>
      </c>
      <c r="AP30" s="888">
        <v>222</v>
      </c>
      <c r="AQ30" s="889">
        <v>223</v>
      </c>
      <c r="AR30" s="889">
        <v>221</v>
      </c>
      <c r="AS30" s="886">
        <v>221</v>
      </c>
    </row>
    <row r="31" spans="1:57" s="902" customFormat="1" ht="13.5" customHeight="1" x14ac:dyDescent="0.2">
      <c r="A31" s="898"/>
      <c r="B31" s="899" t="s">
        <v>706</v>
      </c>
      <c r="C31" s="900">
        <v>676</v>
      </c>
      <c r="D31" s="900">
        <v>705</v>
      </c>
      <c r="E31" s="900">
        <v>1287</v>
      </c>
      <c r="F31" s="900">
        <v>1577</v>
      </c>
      <c r="G31" s="900">
        <v>1978</v>
      </c>
      <c r="H31" s="900">
        <v>1909</v>
      </c>
      <c r="I31" s="900">
        <v>1929</v>
      </c>
      <c r="J31" s="900">
        <v>1845</v>
      </c>
      <c r="K31" s="901">
        <v>1893</v>
      </c>
      <c r="L31" s="900">
        <v>1926</v>
      </c>
      <c r="M31" s="900">
        <v>1867</v>
      </c>
      <c r="N31" s="900">
        <v>2176</v>
      </c>
      <c r="O31" s="900">
        <v>2166</v>
      </c>
      <c r="P31" s="900">
        <v>2864</v>
      </c>
      <c r="Q31" s="900">
        <v>2983</v>
      </c>
      <c r="R31" s="900">
        <v>2997</v>
      </c>
      <c r="S31" s="900">
        <v>2891</v>
      </c>
      <c r="T31" s="901">
        <v>2854</v>
      </c>
      <c r="U31" s="900">
        <v>3591</v>
      </c>
      <c r="V31" s="900">
        <v>3584</v>
      </c>
      <c r="W31" s="900">
        <v>2372</v>
      </c>
      <c r="X31" s="900">
        <v>1885</v>
      </c>
      <c r="Y31" s="900">
        <v>1304</v>
      </c>
      <c r="Z31" s="900">
        <v>1397</v>
      </c>
      <c r="AA31" s="900">
        <v>1371</v>
      </c>
      <c r="AB31" s="900">
        <v>1299</v>
      </c>
      <c r="AC31" s="901">
        <v>1269</v>
      </c>
      <c r="AD31" s="900">
        <v>344</v>
      </c>
      <c r="AE31" s="900">
        <v>429</v>
      </c>
      <c r="AF31" s="900">
        <v>58</v>
      </c>
      <c r="AG31" s="900">
        <v>58</v>
      </c>
      <c r="AH31" s="900">
        <v>58</v>
      </c>
      <c r="AI31" s="900">
        <v>55</v>
      </c>
      <c r="AJ31" s="901">
        <v>59</v>
      </c>
      <c r="AK31" s="900">
        <v>6193</v>
      </c>
      <c r="AL31" s="900">
        <v>6156</v>
      </c>
      <c r="AM31" s="900">
        <v>6179</v>
      </c>
      <c r="AN31" s="900">
        <v>6057</v>
      </c>
      <c r="AO31" s="900">
        <v>6204</v>
      </c>
      <c r="AP31" s="900">
        <v>6347</v>
      </c>
      <c r="AQ31" s="900">
        <v>6355</v>
      </c>
      <c r="AR31" s="900">
        <v>6090</v>
      </c>
      <c r="AS31" s="901">
        <v>6075</v>
      </c>
      <c r="AU31" s="874"/>
      <c r="AV31" s="874"/>
      <c r="AW31" s="874"/>
      <c r="AX31" s="874"/>
      <c r="AY31" s="874"/>
      <c r="AZ31" s="874"/>
      <c r="BA31" s="874"/>
      <c r="BB31" s="874"/>
      <c r="BC31" s="874"/>
      <c r="BD31" s="874"/>
      <c r="BE31" s="874"/>
    </row>
    <row r="32" spans="1:57" s="902" customFormat="1" ht="15" customHeight="1" x14ac:dyDescent="0.2">
      <c r="A32" s="903"/>
      <c r="B32" s="904" t="s">
        <v>186</v>
      </c>
      <c r="C32" s="905">
        <v>1048</v>
      </c>
      <c r="D32" s="905">
        <v>1083</v>
      </c>
      <c r="E32" s="905">
        <v>1667</v>
      </c>
      <c r="F32" s="905">
        <v>2425</v>
      </c>
      <c r="G32" s="905">
        <v>2829</v>
      </c>
      <c r="H32" s="905">
        <v>2762</v>
      </c>
      <c r="I32" s="905">
        <v>2790</v>
      </c>
      <c r="J32" s="905">
        <v>2709</v>
      </c>
      <c r="K32" s="906">
        <v>2758</v>
      </c>
      <c r="L32" s="905">
        <v>2543</v>
      </c>
      <c r="M32" s="905">
        <v>2489</v>
      </c>
      <c r="N32" s="905">
        <v>3525</v>
      </c>
      <c r="O32" s="905">
        <v>3136</v>
      </c>
      <c r="P32" s="905">
        <v>3837</v>
      </c>
      <c r="Q32" s="905">
        <v>3959</v>
      </c>
      <c r="R32" s="905">
        <v>3976</v>
      </c>
      <c r="S32" s="905">
        <v>3871</v>
      </c>
      <c r="T32" s="906">
        <v>3837</v>
      </c>
      <c r="U32" s="905">
        <v>7441</v>
      </c>
      <c r="V32" s="905">
        <v>7461</v>
      </c>
      <c r="W32" s="905">
        <v>5381</v>
      </c>
      <c r="X32" s="905">
        <v>4803</v>
      </c>
      <c r="Y32" s="905">
        <v>4224</v>
      </c>
      <c r="Z32" s="905">
        <v>4329</v>
      </c>
      <c r="AA32" s="905">
        <v>4311</v>
      </c>
      <c r="AB32" s="905">
        <v>4248</v>
      </c>
      <c r="AC32" s="906">
        <v>4229</v>
      </c>
      <c r="AD32" s="905">
        <v>498</v>
      </c>
      <c r="AE32" s="905">
        <v>590</v>
      </c>
      <c r="AF32" s="905">
        <v>222</v>
      </c>
      <c r="AG32" s="905">
        <v>229</v>
      </c>
      <c r="AH32" s="905">
        <v>233</v>
      </c>
      <c r="AI32" s="905">
        <v>232</v>
      </c>
      <c r="AJ32" s="906">
        <v>236</v>
      </c>
      <c r="AK32" s="905">
        <v>11032</v>
      </c>
      <c r="AL32" s="905">
        <v>11033</v>
      </c>
      <c r="AM32" s="905">
        <v>11071</v>
      </c>
      <c r="AN32" s="905">
        <v>10954</v>
      </c>
      <c r="AO32" s="905">
        <v>11112</v>
      </c>
      <c r="AP32" s="905">
        <v>11279</v>
      </c>
      <c r="AQ32" s="905">
        <v>11310</v>
      </c>
      <c r="AR32" s="905">
        <v>11060</v>
      </c>
      <c r="AS32" s="906">
        <v>11060</v>
      </c>
      <c r="AU32" s="874"/>
      <c r="AV32" s="874"/>
      <c r="AW32" s="874"/>
      <c r="AX32" s="874"/>
      <c r="AY32" s="874"/>
      <c r="AZ32" s="874"/>
      <c r="BA32" s="874"/>
      <c r="BB32" s="874"/>
      <c r="BC32" s="874"/>
      <c r="BD32" s="874"/>
      <c r="BE32" s="874"/>
    </row>
    <row r="33" spans="1:47" x14ac:dyDescent="0.2">
      <c r="A33" s="907" t="s">
        <v>740</v>
      </c>
    </row>
    <row r="34" spans="1:47" x14ac:dyDescent="0.2">
      <c r="A34" s="908" t="s">
        <v>741</v>
      </c>
    </row>
    <row r="35" spans="1:47" x14ac:dyDescent="0.2">
      <c r="A35" s="874" t="s">
        <v>742</v>
      </c>
      <c r="AU35" s="902"/>
    </row>
    <row r="36" spans="1:47" x14ac:dyDescent="0.2">
      <c r="AU36" s="902"/>
    </row>
    <row r="37" spans="1:47" x14ac:dyDescent="0.2">
      <c r="U37" s="909"/>
    </row>
    <row r="38" spans="1:47" x14ac:dyDescent="0.2">
      <c r="U38" s="910"/>
    </row>
    <row r="39" spans="1:47" x14ac:dyDescent="0.2">
      <c r="U39" s="911"/>
    </row>
    <row r="40" spans="1:47" x14ac:dyDescent="0.2">
      <c r="U40" s="912"/>
    </row>
    <row r="41" spans="1:47" x14ac:dyDescent="0.2">
      <c r="U41" s="913"/>
    </row>
    <row r="42" spans="1:47" x14ac:dyDescent="0.2">
      <c r="U42" s="911"/>
    </row>
    <row r="43" spans="1:47" x14ac:dyDescent="0.2">
      <c r="U43" s="910"/>
    </row>
    <row r="44" spans="1:47" x14ac:dyDescent="0.2">
      <c r="U44" s="910"/>
    </row>
    <row r="45" spans="1:47" x14ac:dyDescent="0.2">
      <c r="L45" s="909"/>
      <c r="U45" s="914"/>
    </row>
    <row r="46" spans="1:47" x14ac:dyDescent="0.2">
      <c r="L46" s="915"/>
      <c r="U46" s="911"/>
    </row>
    <row r="47" spans="1:47" x14ac:dyDescent="0.2">
      <c r="L47" s="916"/>
      <c r="U47" s="911"/>
    </row>
    <row r="48" spans="1:47" x14ac:dyDescent="0.2">
      <c r="L48" s="917"/>
      <c r="U48" s="910"/>
    </row>
    <row r="49" spans="12:21" x14ac:dyDescent="0.2">
      <c r="L49" s="918"/>
      <c r="U49" s="910"/>
    </row>
    <row r="50" spans="12:21" x14ac:dyDescent="0.2">
      <c r="L50" s="916"/>
      <c r="U50" s="911"/>
    </row>
    <row r="51" spans="12:21" x14ac:dyDescent="0.2">
      <c r="L51" s="916"/>
      <c r="U51" s="911"/>
    </row>
    <row r="52" spans="12:21" x14ac:dyDescent="0.2">
      <c r="L52" s="916"/>
      <c r="U52" s="911"/>
    </row>
    <row r="53" spans="12:21" x14ac:dyDescent="0.2">
      <c r="L53" s="916"/>
      <c r="U53" s="911"/>
    </row>
    <row r="54" spans="12:21" x14ac:dyDescent="0.2">
      <c r="L54" s="916"/>
      <c r="U54" s="911"/>
    </row>
    <row r="55" spans="12:21" x14ac:dyDescent="0.2">
      <c r="L55" s="916"/>
      <c r="U55" s="919"/>
    </row>
    <row r="56" spans="12:21" x14ac:dyDescent="0.2">
      <c r="L56" s="918"/>
      <c r="U56" s="911"/>
    </row>
    <row r="57" spans="12:21" x14ac:dyDescent="0.2">
      <c r="L57" s="910"/>
      <c r="U57" s="919"/>
    </row>
    <row r="58" spans="12:21" x14ac:dyDescent="0.2">
      <c r="L58" s="916"/>
      <c r="U58" s="910"/>
    </row>
    <row r="59" spans="12:21" x14ac:dyDescent="0.2">
      <c r="L59" s="916"/>
      <c r="U59" s="916"/>
    </row>
    <row r="60" spans="12:21" x14ac:dyDescent="0.2">
      <c r="L60" s="916"/>
      <c r="U60" s="920"/>
    </row>
    <row r="61" spans="12:21" x14ac:dyDescent="0.2">
      <c r="L61" s="916"/>
      <c r="U61" s="911"/>
    </row>
    <row r="62" spans="12:21" x14ac:dyDescent="0.2">
      <c r="L62" s="916"/>
      <c r="U62" s="920"/>
    </row>
    <row r="63" spans="12:21" x14ac:dyDescent="0.2">
      <c r="L63" s="916"/>
      <c r="U63" s="908"/>
    </row>
    <row r="64" spans="12:21" x14ac:dyDescent="0.2">
      <c r="L64" s="916"/>
      <c r="U64" s="908"/>
    </row>
    <row r="65" spans="12:12" x14ac:dyDescent="0.2">
      <c r="L65" s="916"/>
    </row>
    <row r="66" spans="12:12" x14ac:dyDescent="0.2">
      <c r="L66" s="921"/>
    </row>
    <row r="67" spans="12:12" x14ac:dyDescent="0.2">
      <c r="L67" s="916"/>
    </row>
    <row r="68" spans="12:12" x14ac:dyDescent="0.2">
      <c r="L68" s="922"/>
    </row>
    <row r="69" spans="12:12" x14ac:dyDescent="0.2">
      <c r="L69" s="916"/>
    </row>
    <row r="70" spans="12:12" x14ac:dyDescent="0.2">
      <c r="L70" s="922"/>
    </row>
  </sheetData>
  <mergeCells count="8">
    <mergeCell ref="AD3:AJ3"/>
    <mergeCell ref="AK3:AS3"/>
    <mergeCell ref="A3:A4"/>
    <mergeCell ref="B3:B4"/>
    <mergeCell ref="C3:K3"/>
    <mergeCell ref="L3:T3"/>
    <mergeCell ref="U3:V3"/>
    <mergeCell ref="W3:AC3"/>
  </mergeCells>
  <printOptions horizontalCentered="1" verticalCentered="1"/>
  <pageMargins left="0.23622047244094499" right="0.23622047244094499" top="0.31" bottom="0.51" header="0.17" footer="0.57999999999999996"/>
  <pageSetup paperSize="9" scale="78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71"/>
  <sheetViews>
    <sheetView zoomScaleNormal="100" workbookViewId="0">
      <pane xSplit="2" ySplit="4" topLeftCell="C5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4.42578125" style="923" customWidth="1"/>
    <col min="2" max="2" width="33.140625" style="923" customWidth="1"/>
    <col min="3" max="3" width="10.28515625" style="923" bestFit="1" customWidth="1"/>
    <col min="4" max="8" width="9.28515625" style="923" bestFit="1" customWidth="1"/>
    <col min="9" max="10" width="10.28515625" style="923" bestFit="1" customWidth="1"/>
    <col min="11" max="11" width="10.28515625" style="923" customWidth="1"/>
    <col min="12" max="12" width="9.28515625" style="944" bestFit="1" customWidth="1"/>
    <col min="13" max="17" width="9.28515625" style="923" bestFit="1" customWidth="1"/>
    <col min="18" max="19" width="10.28515625" style="923" bestFit="1" customWidth="1"/>
    <col min="20" max="20" width="10.28515625" style="923" customWidth="1"/>
    <col min="21" max="25" width="7.5703125" style="923" bestFit="1" customWidth="1"/>
    <col min="26" max="29" width="7.5703125" style="923" customWidth="1"/>
    <col min="30" max="34" width="11.85546875" style="923" bestFit="1" customWidth="1"/>
    <col min="35" max="38" width="12.85546875" style="923" bestFit="1" customWidth="1"/>
    <col min="39" max="42" width="10.28515625" style="923" bestFit="1" customWidth="1"/>
    <col min="43" max="43" width="11.85546875" style="923" bestFit="1" customWidth="1"/>
    <col min="44" max="47" width="12.7109375" style="923" bestFit="1" customWidth="1"/>
    <col min="48" max="48" width="9.140625" style="923"/>
    <col min="49" max="49" width="9.140625" style="925"/>
    <col min="50" max="53" width="9.140625" style="923"/>
    <col min="54" max="54" width="10.85546875" style="923" customWidth="1"/>
    <col min="55" max="16384" width="9.140625" style="923"/>
  </cols>
  <sheetData>
    <row r="1" spans="1:54" ht="21" customHeight="1" x14ac:dyDescent="0.2">
      <c r="A1" s="924" t="s">
        <v>908</v>
      </c>
      <c r="C1" s="924"/>
      <c r="D1" s="924"/>
      <c r="E1" s="924"/>
      <c r="F1" s="924"/>
      <c r="G1" s="924"/>
      <c r="H1" s="924"/>
      <c r="I1" s="924"/>
      <c r="J1" s="924"/>
      <c r="K1" s="924"/>
      <c r="L1" s="924"/>
      <c r="M1" s="924"/>
      <c r="N1" s="924"/>
      <c r="O1" s="924"/>
      <c r="P1" s="924"/>
      <c r="Q1" s="924"/>
      <c r="R1" s="924"/>
      <c r="S1" s="924"/>
      <c r="T1" s="924"/>
      <c r="U1" s="924"/>
      <c r="V1" s="924"/>
      <c r="W1" s="924"/>
      <c r="X1" s="924"/>
      <c r="Y1" s="924"/>
      <c r="Z1" s="924"/>
      <c r="AA1" s="924"/>
      <c r="AB1" s="924"/>
      <c r="AC1" s="924"/>
      <c r="AD1" s="924"/>
      <c r="AE1" s="924"/>
      <c r="AF1" s="924"/>
      <c r="AG1" s="924"/>
      <c r="AH1" s="924"/>
      <c r="AI1" s="924"/>
      <c r="AJ1" s="924"/>
      <c r="AK1" s="924"/>
      <c r="AL1" s="924"/>
      <c r="AM1" s="924"/>
      <c r="AN1" s="924"/>
      <c r="AO1" s="924"/>
      <c r="AP1" s="924"/>
      <c r="AQ1" s="924"/>
      <c r="AR1" s="924"/>
      <c r="AS1" s="931"/>
      <c r="AT1" s="931"/>
      <c r="AU1" s="931"/>
      <c r="AV1" s="931"/>
      <c r="AX1" s="931"/>
    </row>
    <row r="2" spans="1:54" ht="12.75" customHeight="1" x14ac:dyDescent="0.2">
      <c r="A2" s="1499" t="s">
        <v>676</v>
      </c>
      <c r="B2" s="1499" t="s">
        <v>543</v>
      </c>
      <c r="C2" s="1500" t="s">
        <v>562</v>
      </c>
      <c r="D2" s="1501"/>
      <c r="E2" s="1501"/>
      <c r="F2" s="1501"/>
      <c r="G2" s="1501"/>
      <c r="H2" s="1501"/>
      <c r="I2" s="1501"/>
      <c r="J2" s="1501"/>
      <c r="K2" s="1501"/>
      <c r="L2" s="1501"/>
      <c r="M2" s="1501"/>
      <c r="N2" s="1501"/>
      <c r="O2" s="1501"/>
      <c r="P2" s="1501"/>
      <c r="Q2" s="1501"/>
      <c r="R2" s="1501"/>
      <c r="S2" s="1501"/>
      <c r="T2" s="1502"/>
      <c r="U2" s="1503" t="s">
        <v>563</v>
      </c>
      <c r="V2" s="1503"/>
      <c r="W2" s="1503"/>
      <c r="X2" s="1503"/>
      <c r="Y2" s="1503"/>
      <c r="Z2" s="1503"/>
      <c r="AA2" s="1503"/>
      <c r="AB2" s="1503"/>
      <c r="AC2" s="1503"/>
      <c r="AD2" s="1503"/>
      <c r="AE2" s="1503"/>
      <c r="AF2" s="1503"/>
      <c r="AG2" s="1503"/>
      <c r="AH2" s="1503"/>
      <c r="AI2" s="1503"/>
      <c r="AJ2" s="1503"/>
      <c r="AK2" s="1503"/>
      <c r="AL2" s="1503"/>
      <c r="AM2" s="1503"/>
      <c r="AN2" s="1503"/>
      <c r="AO2" s="1503"/>
      <c r="AP2" s="1503"/>
      <c r="AQ2" s="1503"/>
      <c r="AR2" s="1503"/>
      <c r="AS2" s="1503"/>
      <c r="AT2" s="1503"/>
      <c r="AU2" s="1503"/>
      <c r="AV2" s="932"/>
      <c r="AX2" s="932"/>
      <c r="AY2" s="932"/>
      <c r="AZ2" s="932"/>
      <c r="BA2" s="932"/>
      <c r="BB2" s="932"/>
    </row>
    <row r="3" spans="1:54" ht="12.75" customHeight="1" x14ac:dyDescent="0.2">
      <c r="A3" s="1499"/>
      <c r="B3" s="1499"/>
      <c r="C3" s="1500" t="s">
        <v>564</v>
      </c>
      <c r="D3" s="1501"/>
      <c r="E3" s="1501"/>
      <c r="F3" s="1501"/>
      <c r="G3" s="1501"/>
      <c r="H3" s="1501"/>
      <c r="I3" s="1501"/>
      <c r="J3" s="1501"/>
      <c r="K3" s="1502"/>
      <c r="L3" s="1504" t="s">
        <v>744</v>
      </c>
      <c r="M3" s="1505"/>
      <c r="N3" s="1505"/>
      <c r="O3" s="1505"/>
      <c r="P3" s="1505"/>
      <c r="Q3" s="1505"/>
      <c r="R3" s="1505"/>
      <c r="S3" s="1505"/>
      <c r="T3" s="1506"/>
      <c r="U3" s="1507" t="s">
        <v>565</v>
      </c>
      <c r="V3" s="1508"/>
      <c r="W3" s="1508"/>
      <c r="X3" s="1508"/>
      <c r="Y3" s="1508"/>
      <c r="Z3" s="1508"/>
      <c r="AA3" s="1508"/>
      <c r="AB3" s="1508"/>
      <c r="AC3" s="1509"/>
      <c r="AD3" s="1507" t="s">
        <v>566</v>
      </c>
      <c r="AE3" s="1508"/>
      <c r="AF3" s="1508"/>
      <c r="AG3" s="1508"/>
      <c r="AH3" s="1508"/>
      <c r="AI3" s="1508"/>
      <c r="AJ3" s="1508"/>
      <c r="AK3" s="1508"/>
      <c r="AL3" s="1509"/>
      <c r="AM3" s="1510" t="s">
        <v>744</v>
      </c>
      <c r="AN3" s="1510"/>
      <c r="AO3" s="1510"/>
      <c r="AP3" s="1510"/>
      <c r="AQ3" s="1510"/>
      <c r="AR3" s="1510"/>
      <c r="AS3" s="1510"/>
      <c r="AT3" s="1510"/>
      <c r="AU3" s="1510"/>
      <c r="AV3" s="932"/>
      <c r="AX3" s="932"/>
      <c r="AY3" s="932"/>
      <c r="AZ3" s="932"/>
      <c r="BA3" s="932"/>
      <c r="BB3" s="932"/>
    </row>
    <row r="4" spans="1:54" ht="16.5" customHeight="1" x14ac:dyDescent="0.2">
      <c r="A4" s="1499"/>
      <c r="B4" s="1499"/>
      <c r="C4" s="926" t="s">
        <v>83</v>
      </c>
      <c r="D4" s="926" t="s">
        <v>84</v>
      </c>
      <c r="E4" s="926" t="s">
        <v>85</v>
      </c>
      <c r="F4" s="926" t="s">
        <v>86</v>
      </c>
      <c r="G4" s="926" t="s">
        <v>117</v>
      </c>
      <c r="H4" s="926" t="s">
        <v>87</v>
      </c>
      <c r="I4" s="926" t="s">
        <v>88</v>
      </c>
      <c r="J4" s="926" t="s">
        <v>652</v>
      </c>
      <c r="K4" s="926" t="s">
        <v>755</v>
      </c>
      <c r="L4" s="926" t="s">
        <v>83</v>
      </c>
      <c r="M4" s="926" t="s">
        <v>84</v>
      </c>
      <c r="N4" s="926" t="s">
        <v>85</v>
      </c>
      <c r="O4" s="926" t="s">
        <v>86</v>
      </c>
      <c r="P4" s="926" t="s">
        <v>117</v>
      </c>
      <c r="Q4" s="926" t="s">
        <v>87</v>
      </c>
      <c r="R4" s="926" t="s">
        <v>88</v>
      </c>
      <c r="S4" s="926" t="s">
        <v>652</v>
      </c>
      <c r="T4" s="926" t="s">
        <v>755</v>
      </c>
      <c r="U4" s="926" t="s">
        <v>83</v>
      </c>
      <c r="V4" s="926" t="s">
        <v>84</v>
      </c>
      <c r="W4" s="926" t="s">
        <v>85</v>
      </c>
      <c r="X4" s="926" t="s">
        <v>86</v>
      </c>
      <c r="Y4" s="926" t="s">
        <v>117</v>
      </c>
      <c r="Z4" s="926" t="s">
        <v>87</v>
      </c>
      <c r="AA4" s="926" t="s">
        <v>88</v>
      </c>
      <c r="AB4" s="926" t="s">
        <v>652</v>
      </c>
      <c r="AC4" s="926" t="s">
        <v>755</v>
      </c>
      <c r="AD4" s="926" t="s">
        <v>83</v>
      </c>
      <c r="AE4" s="926" t="s">
        <v>84</v>
      </c>
      <c r="AF4" s="926" t="s">
        <v>85</v>
      </c>
      <c r="AG4" s="926" t="s">
        <v>86</v>
      </c>
      <c r="AH4" s="926" t="s">
        <v>117</v>
      </c>
      <c r="AI4" s="926" t="s">
        <v>87</v>
      </c>
      <c r="AJ4" s="926" t="s">
        <v>88</v>
      </c>
      <c r="AK4" s="926" t="s">
        <v>652</v>
      </c>
      <c r="AL4" s="926" t="s">
        <v>755</v>
      </c>
      <c r="AM4" s="926" t="s">
        <v>83</v>
      </c>
      <c r="AN4" s="926" t="s">
        <v>84</v>
      </c>
      <c r="AO4" s="927" t="s">
        <v>85</v>
      </c>
      <c r="AP4" s="926" t="s">
        <v>86</v>
      </c>
      <c r="AQ4" s="926" t="s">
        <v>117</v>
      </c>
      <c r="AR4" s="926" t="s">
        <v>87</v>
      </c>
      <c r="AS4" s="926" t="s">
        <v>88</v>
      </c>
      <c r="AT4" s="926" t="s">
        <v>652</v>
      </c>
      <c r="AU4" s="926" t="s">
        <v>755</v>
      </c>
      <c r="AV4" s="932"/>
      <c r="AW4" s="933"/>
      <c r="AX4" s="932"/>
      <c r="AY4" s="932"/>
      <c r="AZ4" s="932"/>
      <c r="BA4" s="932"/>
      <c r="BB4" s="932"/>
    </row>
    <row r="5" spans="1:54" ht="16.5" customHeight="1" x14ac:dyDescent="0.2">
      <c r="A5" s="880"/>
      <c r="B5" s="881" t="s">
        <v>703</v>
      </c>
      <c r="C5" s="934"/>
      <c r="D5" s="934"/>
      <c r="E5" s="934"/>
      <c r="F5" s="934"/>
      <c r="G5" s="934"/>
      <c r="H5" s="934"/>
      <c r="I5" s="934"/>
      <c r="J5" s="934"/>
      <c r="K5" s="934"/>
      <c r="L5" s="934"/>
      <c r="M5" s="934"/>
      <c r="N5" s="934"/>
      <c r="O5" s="934"/>
      <c r="P5" s="934"/>
      <c r="Q5" s="934"/>
      <c r="R5" s="934"/>
      <c r="S5" s="934"/>
      <c r="T5" s="934"/>
      <c r="U5" s="934"/>
      <c r="V5" s="934"/>
      <c r="W5" s="934"/>
      <c r="X5" s="934"/>
      <c r="Y5" s="934"/>
      <c r="Z5" s="934"/>
      <c r="AA5" s="934"/>
      <c r="AB5" s="934"/>
      <c r="AC5" s="934"/>
      <c r="AD5" s="934"/>
      <c r="AE5" s="934"/>
      <c r="AF5" s="934"/>
      <c r="AG5" s="934"/>
      <c r="AH5" s="934"/>
      <c r="AI5" s="934"/>
      <c r="AJ5" s="934"/>
      <c r="AK5" s="934"/>
      <c r="AL5" s="934"/>
      <c r="AM5" s="934"/>
      <c r="AN5" s="934"/>
      <c r="AO5" s="935"/>
      <c r="AP5" s="934"/>
      <c r="AQ5" s="934"/>
      <c r="AR5" s="934"/>
      <c r="AS5" s="934"/>
      <c r="AT5" s="934"/>
      <c r="AU5" s="934"/>
      <c r="AV5" s="932"/>
      <c r="AX5" s="932"/>
      <c r="AY5" s="932"/>
      <c r="AZ5" s="932"/>
      <c r="BA5" s="932"/>
      <c r="BB5" s="932"/>
    </row>
    <row r="6" spans="1:54" ht="12" customHeight="1" x14ac:dyDescent="0.2">
      <c r="A6" s="884">
        <v>1</v>
      </c>
      <c r="B6" s="836" t="s">
        <v>0</v>
      </c>
      <c r="C6" s="936">
        <v>2205820</v>
      </c>
      <c r="D6" s="937">
        <v>400341</v>
      </c>
      <c r="E6" s="937">
        <v>452291</v>
      </c>
      <c r="F6" s="937">
        <v>480892</v>
      </c>
      <c r="G6" s="937">
        <v>564541</v>
      </c>
      <c r="H6" s="937">
        <v>617653</v>
      </c>
      <c r="I6" s="937">
        <v>859375</v>
      </c>
      <c r="J6" s="937">
        <v>992200</v>
      </c>
      <c r="K6" s="937">
        <v>732007</v>
      </c>
      <c r="L6" s="938">
        <v>8635.77</v>
      </c>
      <c r="M6" s="938">
        <v>1640.2300000000002</v>
      </c>
      <c r="N6" s="938">
        <v>1953.78</v>
      </c>
      <c r="O6" s="938">
        <v>1587.1299999999997</v>
      </c>
      <c r="P6" s="938">
        <v>1786.808</v>
      </c>
      <c r="Q6" s="938">
        <v>2091.4319500000001</v>
      </c>
      <c r="R6" s="938">
        <v>22208.972659999999</v>
      </c>
      <c r="S6" s="938">
        <v>35293.179620000003</v>
      </c>
      <c r="T6" s="938">
        <v>25792.359000000004</v>
      </c>
      <c r="U6" s="939">
        <v>5292</v>
      </c>
      <c r="V6" s="940">
        <v>5417</v>
      </c>
      <c r="W6" s="940">
        <v>4844</v>
      </c>
      <c r="X6" s="940">
        <v>4812</v>
      </c>
      <c r="Y6" s="940">
        <v>892</v>
      </c>
      <c r="Z6" s="940">
        <v>0</v>
      </c>
      <c r="AA6" s="940">
        <v>1</v>
      </c>
      <c r="AB6" s="940">
        <v>624</v>
      </c>
      <c r="AC6" s="940">
        <v>1574</v>
      </c>
      <c r="AD6" s="936">
        <v>11887303</v>
      </c>
      <c r="AE6" s="937">
        <v>20596725</v>
      </c>
      <c r="AF6" s="937">
        <v>22603919</v>
      </c>
      <c r="AG6" s="937">
        <v>22965393</v>
      </c>
      <c r="AH6" s="937">
        <v>37316017</v>
      </c>
      <c r="AI6" s="937">
        <v>0</v>
      </c>
      <c r="AJ6" s="937">
        <v>5796172</v>
      </c>
      <c r="AK6" s="937">
        <v>4262206</v>
      </c>
      <c r="AL6" s="937">
        <v>5496957</v>
      </c>
      <c r="AM6" s="941">
        <v>12581.45</v>
      </c>
      <c r="AN6" s="941">
        <v>28193.8</v>
      </c>
      <c r="AO6" s="941">
        <v>25426.39</v>
      </c>
      <c r="AP6" s="941">
        <v>34007.620000000003</v>
      </c>
      <c r="AQ6" s="942">
        <v>63184.98</v>
      </c>
      <c r="AR6" s="942">
        <v>0</v>
      </c>
      <c r="AS6" s="943">
        <v>3455.132325</v>
      </c>
      <c r="AT6" s="943">
        <v>11452.565675799999</v>
      </c>
      <c r="AU6" s="943">
        <v>6736.6318275000003</v>
      </c>
      <c r="AV6" s="944"/>
      <c r="AW6" s="945"/>
    </row>
    <row r="7" spans="1:54" ht="12" customHeight="1" x14ac:dyDescent="0.2">
      <c r="A7" s="884"/>
      <c r="B7" s="881" t="s">
        <v>174</v>
      </c>
      <c r="C7" s="936"/>
      <c r="D7" s="936"/>
      <c r="E7" s="936"/>
      <c r="F7" s="936"/>
      <c r="G7" s="936"/>
      <c r="H7" s="936"/>
      <c r="I7" s="936"/>
      <c r="J7" s="936"/>
      <c r="K7" s="936"/>
      <c r="L7" s="946"/>
      <c r="M7" s="946"/>
      <c r="N7" s="946"/>
      <c r="O7" s="946"/>
      <c r="P7" s="946"/>
      <c r="Q7" s="946"/>
      <c r="R7" s="946"/>
      <c r="S7" s="946"/>
      <c r="T7" s="946"/>
      <c r="U7" s="947"/>
      <c r="V7" s="947"/>
      <c r="W7" s="947"/>
      <c r="X7" s="947"/>
      <c r="Y7" s="947"/>
      <c r="Z7" s="947"/>
      <c r="AA7" s="947"/>
      <c r="AB7" s="947"/>
      <c r="AC7" s="947"/>
      <c r="AD7" s="936"/>
      <c r="AE7" s="936"/>
      <c r="AF7" s="936"/>
      <c r="AG7" s="936"/>
      <c r="AH7" s="936"/>
      <c r="AI7" s="936"/>
      <c r="AJ7" s="936"/>
      <c r="AK7" s="936"/>
      <c r="AL7" s="936"/>
      <c r="AM7" s="948"/>
      <c r="AN7" s="948"/>
      <c r="AO7" s="941"/>
      <c r="AP7" s="948"/>
      <c r="AQ7" s="942"/>
      <c r="AR7" s="942"/>
      <c r="AS7" s="943"/>
      <c r="AT7" s="943"/>
      <c r="AU7" s="943"/>
      <c r="AV7" s="944"/>
    </row>
    <row r="8" spans="1:54" ht="12" customHeight="1" x14ac:dyDescent="0.2">
      <c r="A8" s="884">
        <v>2</v>
      </c>
      <c r="B8" s="836" t="s">
        <v>77</v>
      </c>
      <c r="C8" s="936">
        <v>91760</v>
      </c>
      <c r="D8" s="936">
        <v>66497</v>
      </c>
      <c r="E8" s="936">
        <v>61843</v>
      </c>
      <c r="F8" s="936">
        <v>62156</v>
      </c>
      <c r="G8" s="936">
        <v>25233</v>
      </c>
      <c r="H8" s="936">
        <v>14827</v>
      </c>
      <c r="I8" s="936">
        <v>3866</v>
      </c>
      <c r="J8" s="936">
        <v>0</v>
      </c>
      <c r="K8" s="936">
        <v>0</v>
      </c>
      <c r="L8" s="946">
        <v>47.948359799999054</v>
      </c>
      <c r="M8" s="946">
        <v>41.240529000000784</v>
      </c>
      <c r="N8" s="946">
        <v>47.624820000003552</v>
      </c>
      <c r="O8" s="946">
        <v>26.937001900000801</v>
      </c>
      <c r="P8" s="946">
        <v>13.216727599999963</v>
      </c>
      <c r="Q8" s="946">
        <v>6.4002200000000089</v>
      </c>
      <c r="R8" s="946">
        <v>2.2489904999999948</v>
      </c>
      <c r="S8" s="946">
        <v>0</v>
      </c>
      <c r="T8" s="946">
        <v>0</v>
      </c>
      <c r="U8" s="947">
        <v>0</v>
      </c>
      <c r="V8" s="947">
        <v>17</v>
      </c>
      <c r="W8" s="947">
        <v>40</v>
      </c>
      <c r="X8" s="947">
        <v>0</v>
      </c>
      <c r="Y8" s="947">
        <v>0</v>
      </c>
      <c r="Z8" s="947">
        <v>0</v>
      </c>
      <c r="AA8" s="947">
        <v>6</v>
      </c>
      <c r="AB8" s="947">
        <v>1</v>
      </c>
      <c r="AC8" s="947">
        <v>3</v>
      </c>
      <c r="AD8" s="936" t="s">
        <v>121</v>
      </c>
      <c r="AE8" s="936">
        <v>23714</v>
      </c>
      <c r="AF8" s="936">
        <v>32787</v>
      </c>
      <c r="AG8" s="936">
        <v>0</v>
      </c>
      <c r="AH8" s="936">
        <v>0</v>
      </c>
      <c r="AI8" s="936">
        <v>0</v>
      </c>
      <c r="AJ8" s="936">
        <v>400908</v>
      </c>
      <c r="AK8" s="936">
        <v>730312</v>
      </c>
      <c r="AL8" s="936">
        <v>1296194</v>
      </c>
      <c r="AM8" s="948">
        <v>0</v>
      </c>
      <c r="AN8" s="948">
        <v>2.76</v>
      </c>
      <c r="AO8" s="941">
        <v>11.6898</v>
      </c>
      <c r="AP8" s="948">
        <v>0</v>
      </c>
      <c r="AQ8" s="942">
        <v>0</v>
      </c>
      <c r="AR8" s="942">
        <v>0</v>
      </c>
      <c r="AS8" s="943">
        <v>1812.8907067999378</v>
      </c>
      <c r="AT8" s="943">
        <v>3717.9474146999605</v>
      </c>
      <c r="AU8" s="943">
        <v>8119.4542743999418</v>
      </c>
      <c r="AV8" s="944"/>
    </row>
    <row r="9" spans="1:54" ht="12" customHeight="1" x14ac:dyDescent="0.2">
      <c r="A9" s="884">
        <v>3</v>
      </c>
      <c r="B9" s="836" t="s">
        <v>72</v>
      </c>
      <c r="C9" s="936" t="s">
        <v>121</v>
      </c>
      <c r="D9" s="936" t="s">
        <v>121</v>
      </c>
      <c r="E9" s="936">
        <v>0</v>
      </c>
      <c r="F9" s="936">
        <v>0</v>
      </c>
      <c r="G9" s="936">
        <v>0</v>
      </c>
      <c r="H9" s="936">
        <v>0</v>
      </c>
      <c r="I9" s="936">
        <v>0</v>
      </c>
      <c r="J9" s="936">
        <v>0</v>
      </c>
      <c r="K9" s="936">
        <v>0</v>
      </c>
      <c r="L9" s="946">
        <v>0</v>
      </c>
      <c r="M9" s="946" t="s">
        <v>121</v>
      </c>
      <c r="N9" s="946">
        <v>0</v>
      </c>
      <c r="O9" s="946">
        <v>0</v>
      </c>
      <c r="P9" s="946">
        <v>0</v>
      </c>
      <c r="Q9" s="946">
        <v>0</v>
      </c>
      <c r="R9" s="946">
        <v>0</v>
      </c>
      <c r="S9" s="946">
        <v>0</v>
      </c>
      <c r="T9" s="946">
        <v>0</v>
      </c>
      <c r="U9" s="947">
        <v>0</v>
      </c>
      <c r="V9" s="947">
        <v>0</v>
      </c>
      <c r="W9" s="947">
        <v>0</v>
      </c>
      <c r="X9" s="947">
        <v>0</v>
      </c>
      <c r="Y9" s="947">
        <v>0</v>
      </c>
      <c r="Z9" s="947">
        <v>0</v>
      </c>
      <c r="AA9" s="947">
        <v>0</v>
      </c>
      <c r="AB9" s="947">
        <v>0</v>
      </c>
      <c r="AC9" s="947">
        <v>0</v>
      </c>
      <c r="AD9" s="936">
        <v>0</v>
      </c>
      <c r="AE9" s="936" t="s">
        <v>121</v>
      </c>
      <c r="AF9" s="936">
        <v>0</v>
      </c>
      <c r="AG9" s="936">
        <v>0</v>
      </c>
      <c r="AH9" s="936">
        <v>0</v>
      </c>
      <c r="AI9" s="936">
        <v>0</v>
      </c>
      <c r="AJ9" s="936">
        <v>0</v>
      </c>
      <c r="AK9" s="936">
        <v>0</v>
      </c>
      <c r="AL9" s="936">
        <v>0</v>
      </c>
      <c r="AM9" s="948">
        <v>0</v>
      </c>
      <c r="AN9" s="948">
        <v>0</v>
      </c>
      <c r="AO9" s="941">
        <v>0</v>
      </c>
      <c r="AP9" s="948">
        <v>0</v>
      </c>
      <c r="AQ9" s="942">
        <v>0</v>
      </c>
      <c r="AR9" s="942">
        <v>0</v>
      </c>
      <c r="AS9" s="949">
        <v>0</v>
      </c>
      <c r="AT9" s="949">
        <v>0</v>
      </c>
      <c r="AU9" s="949">
        <v>0</v>
      </c>
      <c r="AV9" s="932"/>
    </row>
    <row r="10" spans="1:54" ht="12" customHeight="1" x14ac:dyDescent="0.2">
      <c r="A10" s="884">
        <v>4</v>
      </c>
      <c r="B10" s="836" t="s">
        <v>675</v>
      </c>
      <c r="C10" s="936" t="s">
        <v>121</v>
      </c>
      <c r="D10" s="936" t="s">
        <v>121</v>
      </c>
      <c r="E10" s="936">
        <v>0</v>
      </c>
      <c r="F10" s="936">
        <v>0</v>
      </c>
      <c r="G10" s="936">
        <v>0</v>
      </c>
      <c r="H10" s="936">
        <v>0</v>
      </c>
      <c r="I10" s="936">
        <v>0</v>
      </c>
      <c r="J10" s="936">
        <v>15939</v>
      </c>
      <c r="K10" s="936">
        <v>0</v>
      </c>
      <c r="L10" s="946">
        <v>0</v>
      </c>
      <c r="M10" s="946" t="s">
        <v>121</v>
      </c>
      <c r="N10" s="946">
        <v>0</v>
      </c>
      <c r="O10" s="946">
        <v>0</v>
      </c>
      <c r="P10" s="946">
        <v>0</v>
      </c>
      <c r="Q10" s="946">
        <v>0</v>
      </c>
      <c r="R10" s="946">
        <v>0</v>
      </c>
      <c r="S10" s="946">
        <v>30.62246</v>
      </c>
      <c r="T10" s="946">
        <v>0</v>
      </c>
      <c r="U10" s="947">
        <v>5</v>
      </c>
      <c r="V10" s="947">
        <v>1</v>
      </c>
      <c r="W10" s="947">
        <v>0</v>
      </c>
      <c r="X10" s="947">
        <v>0</v>
      </c>
      <c r="Y10" s="947">
        <v>0</v>
      </c>
      <c r="Z10" s="947">
        <v>0</v>
      </c>
      <c r="AA10" s="947">
        <v>0</v>
      </c>
      <c r="AB10" s="947">
        <v>47</v>
      </c>
      <c r="AC10" s="947">
        <v>2</v>
      </c>
      <c r="AD10" s="936">
        <v>229830</v>
      </c>
      <c r="AE10" s="936">
        <v>352073</v>
      </c>
      <c r="AF10" s="936">
        <v>379725</v>
      </c>
      <c r="AG10" s="936">
        <v>288711</v>
      </c>
      <c r="AH10" s="936">
        <v>173396</v>
      </c>
      <c r="AI10" s="936">
        <v>193520</v>
      </c>
      <c r="AJ10" s="936">
        <v>53944</v>
      </c>
      <c r="AK10" s="936">
        <v>21064612</v>
      </c>
      <c r="AL10" s="936">
        <v>3810</v>
      </c>
      <c r="AM10" s="948">
        <v>94.50257340000006</v>
      </c>
      <c r="AN10" s="948">
        <v>190.24396265000001</v>
      </c>
      <c r="AO10" s="941">
        <v>268.19050215499999</v>
      </c>
      <c r="AP10" s="948">
        <v>232.05975055000002</v>
      </c>
      <c r="AQ10" s="942">
        <v>120.28057698000249</v>
      </c>
      <c r="AR10" s="942">
        <v>145.92126371499944</v>
      </c>
      <c r="AS10" s="943">
        <v>0.32822495204999996</v>
      </c>
      <c r="AT10" s="943">
        <v>104951.151357</v>
      </c>
      <c r="AU10" s="943">
        <v>3.0373639999999997</v>
      </c>
      <c r="AV10" s="944"/>
      <c r="AW10" s="945"/>
    </row>
    <row r="11" spans="1:54" ht="12" customHeight="1" x14ac:dyDescent="0.2">
      <c r="A11" s="884">
        <v>5</v>
      </c>
      <c r="B11" s="836" t="s">
        <v>75</v>
      </c>
      <c r="C11" s="936">
        <v>17328</v>
      </c>
      <c r="D11" s="937" t="s">
        <v>121</v>
      </c>
      <c r="E11" s="937">
        <v>16</v>
      </c>
      <c r="F11" s="937">
        <v>0</v>
      </c>
      <c r="G11" s="937">
        <v>0</v>
      </c>
      <c r="H11" s="937">
        <v>0</v>
      </c>
      <c r="I11" s="937">
        <v>0</v>
      </c>
      <c r="J11" s="937">
        <v>0</v>
      </c>
      <c r="K11" s="937">
        <v>0</v>
      </c>
      <c r="L11" s="946">
        <v>51.387270000000001</v>
      </c>
      <c r="M11" s="938" t="s">
        <v>121</v>
      </c>
      <c r="N11" s="938">
        <v>0.08</v>
      </c>
      <c r="O11" s="938">
        <v>0</v>
      </c>
      <c r="P11" s="938">
        <v>0</v>
      </c>
      <c r="Q11" s="938">
        <v>0</v>
      </c>
      <c r="R11" s="938">
        <v>0</v>
      </c>
      <c r="S11" s="938">
        <v>0</v>
      </c>
      <c r="T11" s="938">
        <v>0</v>
      </c>
      <c r="U11" s="947">
        <v>0</v>
      </c>
      <c r="V11" s="947">
        <v>0</v>
      </c>
      <c r="W11" s="947">
        <v>0</v>
      </c>
      <c r="X11" s="947">
        <v>0</v>
      </c>
      <c r="Y11" s="947">
        <v>0</v>
      </c>
      <c r="Z11" s="947">
        <v>0</v>
      </c>
      <c r="AA11" s="947">
        <v>0</v>
      </c>
      <c r="AB11" s="947">
        <v>5</v>
      </c>
      <c r="AC11" s="947">
        <v>0</v>
      </c>
      <c r="AD11" s="936">
        <v>132593</v>
      </c>
      <c r="AE11" s="936">
        <v>97698</v>
      </c>
      <c r="AF11" s="936">
        <v>0</v>
      </c>
      <c r="AG11" s="936">
        <v>0</v>
      </c>
      <c r="AH11" s="936">
        <v>0</v>
      </c>
      <c r="AI11" s="936">
        <v>0</v>
      </c>
      <c r="AJ11" s="936">
        <v>0</v>
      </c>
      <c r="AK11" s="936">
        <v>6772</v>
      </c>
      <c r="AL11" s="936">
        <v>0</v>
      </c>
      <c r="AM11" s="948">
        <v>110.50633076717693</v>
      </c>
      <c r="AN11" s="948">
        <v>104.67431736614208</v>
      </c>
      <c r="AO11" s="941">
        <v>0</v>
      </c>
      <c r="AP11" s="948">
        <v>0</v>
      </c>
      <c r="AQ11" s="942">
        <v>0</v>
      </c>
      <c r="AR11" s="942">
        <v>0</v>
      </c>
      <c r="AS11" s="943">
        <v>0</v>
      </c>
      <c r="AT11" s="943">
        <v>4.5231669999999999</v>
      </c>
      <c r="AU11" s="943">
        <v>0</v>
      </c>
      <c r="AV11" s="944"/>
      <c r="AW11" s="945"/>
    </row>
    <row r="12" spans="1:54" ht="12" customHeight="1" x14ac:dyDescent="0.2">
      <c r="A12" s="884">
        <v>6</v>
      </c>
      <c r="B12" s="836" t="s">
        <v>47</v>
      </c>
      <c r="C12" s="936" t="s">
        <v>121</v>
      </c>
      <c r="D12" s="936" t="s">
        <v>121</v>
      </c>
      <c r="E12" s="936">
        <v>3756</v>
      </c>
      <c r="F12" s="936">
        <v>42107</v>
      </c>
      <c r="G12" s="936">
        <v>65822</v>
      </c>
      <c r="H12" s="936">
        <v>16287</v>
      </c>
      <c r="I12" s="936">
        <v>1</v>
      </c>
      <c r="J12" s="936">
        <v>0</v>
      </c>
      <c r="K12" s="936">
        <v>0</v>
      </c>
      <c r="L12" s="946">
        <v>0</v>
      </c>
      <c r="M12" s="946" t="s">
        <v>121</v>
      </c>
      <c r="N12" s="946">
        <v>91.585679999999996</v>
      </c>
      <c r="O12" s="946">
        <v>1227.98624</v>
      </c>
      <c r="P12" s="946">
        <v>1856.5554395999998</v>
      </c>
      <c r="Q12" s="946">
        <v>553.65864509999892</v>
      </c>
      <c r="R12" s="946">
        <v>-1.1776895000000001</v>
      </c>
      <c r="S12" s="946">
        <v>0</v>
      </c>
      <c r="T12" s="946">
        <v>5.0214399999999999E-2</v>
      </c>
      <c r="U12" s="947">
        <v>0</v>
      </c>
      <c r="V12" s="947">
        <v>0</v>
      </c>
      <c r="W12" s="947">
        <v>0</v>
      </c>
      <c r="X12" s="947">
        <v>4</v>
      </c>
      <c r="Y12" s="947">
        <v>27</v>
      </c>
      <c r="Z12" s="947">
        <v>7</v>
      </c>
      <c r="AA12" s="947">
        <v>4</v>
      </c>
      <c r="AB12" s="947">
        <v>0</v>
      </c>
      <c r="AC12" s="947">
        <v>4</v>
      </c>
      <c r="AD12" s="936">
        <v>0</v>
      </c>
      <c r="AE12" s="936" t="s">
        <v>121</v>
      </c>
      <c r="AF12" s="936">
        <v>0</v>
      </c>
      <c r="AG12" s="936">
        <v>18653</v>
      </c>
      <c r="AH12" s="936">
        <v>535575</v>
      </c>
      <c r="AI12" s="936">
        <v>29939622</v>
      </c>
      <c r="AJ12" s="936">
        <v>30032925</v>
      </c>
      <c r="AK12" s="936">
        <v>0</v>
      </c>
      <c r="AL12" s="936">
        <v>21279354</v>
      </c>
      <c r="AM12" s="948">
        <v>0</v>
      </c>
      <c r="AN12" s="948">
        <v>0</v>
      </c>
      <c r="AO12" s="948">
        <v>0</v>
      </c>
      <c r="AP12" s="948">
        <v>22.153751499999984</v>
      </c>
      <c r="AQ12" s="948">
        <v>31510.201578</v>
      </c>
      <c r="AR12" s="948">
        <v>83265.678711800007</v>
      </c>
      <c r="AS12" s="950">
        <v>113677.59026220003</v>
      </c>
      <c r="AT12" s="950">
        <v>0</v>
      </c>
      <c r="AU12" s="950">
        <v>124298.97619919998</v>
      </c>
      <c r="AV12" s="951"/>
      <c r="AW12" s="945"/>
    </row>
    <row r="13" spans="1:54" ht="12" customHeight="1" x14ac:dyDescent="0.2">
      <c r="A13" s="884">
        <v>7</v>
      </c>
      <c r="B13" s="836" t="s">
        <v>48</v>
      </c>
      <c r="C13" s="936" t="s">
        <v>121</v>
      </c>
      <c r="D13" s="936" t="s">
        <v>121</v>
      </c>
      <c r="E13" s="936">
        <v>0</v>
      </c>
      <c r="F13" s="936">
        <v>0</v>
      </c>
      <c r="G13" s="936">
        <v>0</v>
      </c>
      <c r="H13" s="936">
        <v>0</v>
      </c>
      <c r="I13" s="936">
        <v>0</v>
      </c>
      <c r="J13" s="936">
        <v>0</v>
      </c>
      <c r="K13" s="936">
        <v>4823</v>
      </c>
      <c r="L13" s="946">
        <v>0</v>
      </c>
      <c r="M13" s="946" t="s">
        <v>121</v>
      </c>
      <c r="N13" s="946">
        <v>0</v>
      </c>
      <c r="O13" s="946">
        <v>0</v>
      </c>
      <c r="P13" s="946">
        <v>0</v>
      </c>
      <c r="Q13" s="946">
        <v>0</v>
      </c>
      <c r="R13" s="946">
        <v>0</v>
      </c>
      <c r="S13" s="946">
        <v>-0.49940599999999996</v>
      </c>
      <c r="T13" s="946">
        <v>7.8948039999997439</v>
      </c>
      <c r="U13" s="947">
        <v>0</v>
      </c>
      <c r="V13" s="947" t="s">
        <v>121</v>
      </c>
      <c r="W13" s="947">
        <v>0</v>
      </c>
      <c r="X13" s="947">
        <v>0</v>
      </c>
      <c r="Y13" s="947">
        <v>0</v>
      </c>
      <c r="Z13" s="947">
        <v>0</v>
      </c>
      <c r="AA13" s="947">
        <v>0</v>
      </c>
      <c r="AB13" s="947">
        <v>0</v>
      </c>
      <c r="AC13" s="947">
        <v>3</v>
      </c>
      <c r="AD13" s="936">
        <v>0</v>
      </c>
      <c r="AE13" s="936" t="s">
        <v>121</v>
      </c>
      <c r="AF13" s="936">
        <v>0</v>
      </c>
      <c r="AG13" s="936">
        <v>0</v>
      </c>
      <c r="AH13" s="936">
        <v>0</v>
      </c>
      <c r="AI13" s="936">
        <v>0</v>
      </c>
      <c r="AJ13" s="936">
        <v>0</v>
      </c>
      <c r="AK13" s="936">
        <v>17375732</v>
      </c>
      <c r="AL13" s="936">
        <v>231520</v>
      </c>
      <c r="AM13" s="948">
        <v>0</v>
      </c>
      <c r="AN13" s="948">
        <v>0</v>
      </c>
      <c r="AO13" s="941">
        <v>0</v>
      </c>
      <c r="AP13" s="948">
        <v>0</v>
      </c>
      <c r="AQ13" s="942">
        <v>0</v>
      </c>
      <c r="AR13" s="942">
        <v>0</v>
      </c>
      <c r="AS13" s="943">
        <v>0</v>
      </c>
      <c r="AT13" s="943">
        <v>97209.794488899977</v>
      </c>
      <c r="AU13" s="943">
        <v>1131.3156875999998</v>
      </c>
      <c r="AV13" s="944"/>
    </row>
    <row r="14" spans="1:54" ht="12" customHeight="1" x14ac:dyDescent="0.2">
      <c r="A14" s="884">
        <v>8</v>
      </c>
      <c r="B14" s="836" t="s">
        <v>49</v>
      </c>
      <c r="C14" s="936" t="s">
        <v>121</v>
      </c>
      <c r="D14" s="936" t="s">
        <v>121</v>
      </c>
      <c r="E14" s="936">
        <v>0</v>
      </c>
      <c r="F14" s="936">
        <v>0</v>
      </c>
      <c r="G14" s="936">
        <v>0</v>
      </c>
      <c r="H14" s="936">
        <v>0</v>
      </c>
      <c r="I14" s="936">
        <v>0</v>
      </c>
      <c r="J14" s="936">
        <v>5001</v>
      </c>
      <c r="K14" s="936">
        <v>0</v>
      </c>
      <c r="L14" s="946">
        <v>0</v>
      </c>
      <c r="M14" s="946" t="s">
        <v>121</v>
      </c>
      <c r="N14" s="946">
        <v>0</v>
      </c>
      <c r="O14" s="946">
        <v>0</v>
      </c>
      <c r="P14" s="946">
        <v>0</v>
      </c>
      <c r="Q14" s="946">
        <v>0</v>
      </c>
      <c r="R14" s="946">
        <v>0</v>
      </c>
      <c r="S14" s="946">
        <v>8.204944999999741</v>
      </c>
      <c r="T14" s="946">
        <v>0</v>
      </c>
      <c r="U14" s="947">
        <v>18</v>
      </c>
      <c r="V14" s="947">
        <v>19</v>
      </c>
      <c r="W14" s="947">
        <v>23</v>
      </c>
      <c r="X14" s="947">
        <v>15</v>
      </c>
      <c r="Y14" s="947">
        <v>8</v>
      </c>
      <c r="Z14" s="947">
        <v>0</v>
      </c>
      <c r="AA14" s="947">
        <v>0</v>
      </c>
      <c r="AB14" s="947">
        <v>0</v>
      </c>
      <c r="AC14" s="947">
        <v>0</v>
      </c>
      <c r="AD14" s="936">
        <v>51235</v>
      </c>
      <c r="AE14" s="936">
        <v>70728</v>
      </c>
      <c r="AF14" s="936">
        <v>47168</v>
      </c>
      <c r="AG14" s="936">
        <v>9515</v>
      </c>
      <c r="AH14" s="936">
        <v>3512</v>
      </c>
      <c r="AI14" s="936">
        <v>0</v>
      </c>
      <c r="AJ14" s="936">
        <v>0</v>
      </c>
      <c r="AK14" s="936">
        <v>0</v>
      </c>
      <c r="AL14" s="936">
        <v>0</v>
      </c>
      <c r="AM14" s="948">
        <v>45.711463500000001</v>
      </c>
      <c r="AN14" s="948">
        <v>68.47632680000001</v>
      </c>
      <c r="AO14" s="941">
        <v>27.6618402</v>
      </c>
      <c r="AP14" s="948">
        <v>9.5149998999999994</v>
      </c>
      <c r="AQ14" s="942">
        <v>3.5050933999999998</v>
      </c>
      <c r="AR14" s="942">
        <v>0</v>
      </c>
      <c r="AS14" s="943">
        <v>0</v>
      </c>
      <c r="AT14" s="943">
        <v>0</v>
      </c>
      <c r="AU14" s="943">
        <v>0</v>
      </c>
      <c r="AV14" s="944"/>
      <c r="AW14" s="945"/>
    </row>
    <row r="15" spans="1:54" ht="12" customHeight="1" x14ac:dyDescent="0.2">
      <c r="A15" s="884">
        <v>9</v>
      </c>
      <c r="B15" s="836" t="s">
        <v>50</v>
      </c>
      <c r="C15" s="936">
        <v>230</v>
      </c>
      <c r="D15" s="936">
        <v>1916</v>
      </c>
      <c r="E15" s="936">
        <v>2527</v>
      </c>
      <c r="F15" s="936">
        <v>5045</v>
      </c>
      <c r="G15" s="936">
        <v>3677</v>
      </c>
      <c r="H15" s="936">
        <v>6166</v>
      </c>
      <c r="I15" s="936">
        <v>4987</v>
      </c>
      <c r="J15" s="936">
        <v>0</v>
      </c>
      <c r="K15" s="936">
        <v>6339</v>
      </c>
      <c r="L15" s="946">
        <v>0.21376240000000046</v>
      </c>
      <c r="M15" s="946">
        <v>2.683789400000046</v>
      </c>
      <c r="N15" s="946">
        <v>4.4364641000001015</v>
      </c>
      <c r="O15" s="946">
        <v>8.013745900000032</v>
      </c>
      <c r="P15" s="946">
        <v>5.8857759999999582</v>
      </c>
      <c r="Q15" s="946">
        <v>8.9476524999999931</v>
      </c>
      <c r="R15" s="946">
        <v>7.5717630999998002</v>
      </c>
      <c r="S15" s="946">
        <v>0</v>
      </c>
      <c r="T15" s="946">
        <v>11.356080000000052</v>
      </c>
      <c r="U15" s="947">
        <v>0</v>
      </c>
      <c r="V15" s="947">
        <v>0</v>
      </c>
      <c r="W15" s="947">
        <v>0</v>
      </c>
      <c r="X15" s="947">
        <v>0</v>
      </c>
      <c r="Y15" s="947">
        <v>0</v>
      </c>
      <c r="Z15" s="947">
        <v>0</v>
      </c>
      <c r="AA15" s="947">
        <v>0</v>
      </c>
      <c r="AB15" s="947">
        <v>0</v>
      </c>
      <c r="AC15" s="947">
        <v>0</v>
      </c>
      <c r="AD15" s="936">
        <v>0</v>
      </c>
      <c r="AE15" s="936" t="s">
        <v>121</v>
      </c>
      <c r="AF15" s="936">
        <v>0</v>
      </c>
      <c r="AG15" s="936">
        <v>0</v>
      </c>
      <c r="AH15" s="936">
        <v>0</v>
      </c>
      <c r="AI15" s="936">
        <v>0</v>
      </c>
      <c r="AJ15" s="936">
        <v>0</v>
      </c>
      <c r="AK15" s="936">
        <v>0</v>
      </c>
      <c r="AL15" s="936">
        <v>310666</v>
      </c>
      <c r="AM15" s="948">
        <v>0</v>
      </c>
      <c r="AN15" s="948">
        <v>0</v>
      </c>
      <c r="AO15" s="941">
        <v>0</v>
      </c>
      <c r="AP15" s="948">
        <v>0</v>
      </c>
      <c r="AQ15" s="942">
        <v>0</v>
      </c>
      <c r="AR15" s="942">
        <v>0</v>
      </c>
      <c r="AS15" s="943">
        <v>0</v>
      </c>
      <c r="AT15" s="943">
        <v>0</v>
      </c>
      <c r="AU15" s="943">
        <v>951.35929729950237</v>
      </c>
      <c r="AV15" s="944"/>
      <c r="AW15" s="945"/>
    </row>
    <row r="16" spans="1:54" ht="12" customHeight="1" x14ac:dyDescent="0.2">
      <c r="A16" s="884">
        <v>10</v>
      </c>
      <c r="B16" s="836" t="s">
        <v>67</v>
      </c>
      <c r="C16" s="936" t="s">
        <v>121</v>
      </c>
      <c r="D16" s="936" t="s">
        <v>121</v>
      </c>
      <c r="E16" s="936">
        <v>0</v>
      </c>
      <c r="F16" s="936">
        <v>0</v>
      </c>
      <c r="G16" s="936">
        <v>0</v>
      </c>
      <c r="H16" s="936">
        <v>0</v>
      </c>
      <c r="I16" s="936">
        <v>0</v>
      </c>
      <c r="J16" s="936">
        <v>5554</v>
      </c>
      <c r="K16" s="936">
        <v>0</v>
      </c>
      <c r="L16" s="946">
        <v>0</v>
      </c>
      <c r="M16" s="946" t="s">
        <v>121</v>
      </c>
      <c r="N16" s="946">
        <v>0</v>
      </c>
      <c r="O16" s="946">
        <v>0</v>
      </c>
      <c r="P16" s="946">
        <v>0</v>
      </c>
      <c r="Q16" s="946">
        <v>0</v>
      </c>
      <c r="R16" s="946">
        <v>0</v>
      </c>
      <c r="S16" s="946">
        <v>9.8890599999999313</v>
      </c>
      <c r="T16" s="946">
        <v>0</v>
      </c>
      <c r="U16" s="947">
        <v>0</v>
      </c>
      <c r="V16" s="947">
        <v>0</v>
      </c>
      <c r="W16" s="947">
        <v>0</v>
      </c>
      <c r="X16" s="947">
        <v>0</v>
      </c>
      <c r="Y16" s="947">
        <v>0</v>
      </c>
      <c r="Z16" s="947">
        <v>0</v>
      </c>
      <c r="AA16" s="947">
        <v>10</v>
      </c>
      <c r="AB16" s="947">
        <v>0</v>
      </c>
      <c r="AC16" s="947">
        <v>0</v>
      </c>
      <c r="AD16" s="936">
        <v>0</v>
      </c>
      <c r="AE16" s="936" t="s">
        <v>121</v>
      </c>
      <c r="AF16" s="936">
        <v>0</v>
      </c>
      <c r="AG16" s="936">
        <v>0</v>
      </c>
      <c r="AH16" s="936">
        <v>0</v>
      </c>
      <c r="AI16" s="936">
        <v>0</v>
      </c>
      <c r="AJ16" s="936">
        <v>1678471</v>
      </c>
      <c r="AK16" s="936">
        <v>209292</v>
      </c>
      <c r="AL16" s="936">
        <v>1097052</v>
      </c>
      <c r="AM16" s="948">
        <v>0</v>
      </c>
      <c r="AN16" s="948">
        <v>0</v>
      </c>
      <c r="AO16" s="941">
        <v>0</v>
      </c>
      <c r="AP16" s="948">
        <v>0</v>
      </c>
      <c r="AQ16" s="942">
        <v>0</v>
      </c>
      <c r="AR16" s="942">
        <v>0</v>
      </c>
      <c r="AS16" s="943">
        <v>5630.2951199986619</v>
      </c>
      <c r="AT16" s="952">
        <v>700.02808129905907</v>
      </c>
      <c r="AU16" s="952">
        <v>5779.5349399999996</v>
      </c>
      <c r="AV16" s="944"/>
      <c r="AW16" s="953"/>
    </row>
    <row r="17" spans="1:59" ht="12" customHeight="1" x14ac:dyDescent="0.2">
      <c r="A17" s="884">
        <v>11</v>
      </c>
      <c r="B17" s="836" t="s">
        <v>74</v>
      </c>
      <c r="C17" s="936" t="s">
        <v>121</v>
      </c>
      <c r="D17" s="937" t="s">
        <v>121</v>
      </c>
      <c r="E17" s="937">
        <v>0</v>
      </c>
      <c r="F17" s="937">
        <v>0</v>
      </c>
      <c r="G17" s="937">
        <v>0</v>
      </c>
      <c r="H17" s="937">
        <v>0</v>
      </c>
      <c r="I17" s="937">
        <v>0</v>
      </c>
      <c r="J17" s="937">
        <v>0</v>
      </c>
      <c r="K17" s="937">
        <v>0</v>
      </c>
      <c r="L17" s="946">
        <v>0</v>
      </c>
      <c r="M17" s="938" t="s">
        <v>121</v>
      </c>
      <c r="N17" s="938">
        <v>0</v>
      </c>
      <c r="O17" s="938">
        <v>0</v>
      </c>
      <c r="P17" s="938">
        <v>0</v>
      </c>
      <c r="Q17" s="938">
        <v>0</v>
      </c>
      <c r="R17" s="938">
        <v>0</v>
      </c>
      <c r="S17" s="938">
        <v>0</v>
      </c>
      <c r="T17" s="938">
        <v>0</v>
      </c>
      <c r="U17" s="947">
        <v>0</v>
      </c>
      <c r="V17" s="947">
        <v>0</v>
      </c>
      <c r="W17" s="947">
        <v>0</v>
      </c>
      <c r="X17" s="947">
        <v>0</v>
      </c>
      <c r="Y17" s="947">
        <v>0</v>
      </c>
      <c r="Z17" s="947">
        <v>0</v>
      </c>
      <c r="AA17" s="947">
        <v>0</v>
      </c>
      <c r="AB17" s="947">
        <v>7</v>
      </c>
      <c r="AC17" s="947">
        <v>0</v>
      </c>
      <c r="AD17" s="936">
        <v>0</v>
      </c>
      <c r="AE17" s="936" t="s">
        <v>121</v>
      </c>
      <c r="AF17" s="936">
        <v>0</v>
      </c>
      <c r="AG17" s="936">
        <v>0</v>
      </c>
      <c r="AH17" s="936">
        <v>0</v>
      </c>
      <c r="AI17" s="936">
        <v>0</v>
      </c>
      <c r="AJ17" s="936">
        <v>0</v>
      </c>
      <c r="AK17" s="936">
        <v>1460494</v>
      </c>
      <c r="AL17" s="936">
        <v>0</v>
      </c>
      <c r="AM17" s="948">
        <v>0</v>
      </c>
      <c r="AN17" s="948">
        <v>0</v>
      </c>
      <c r="AO17" s="941">
        <v>0</v>
      </c>
      <c r="AP17" s="948">
        <v>0</v>
      </c>
      <c r="AQ17" s="942">
        <v>0</v>
      </c>
      <c r="AR17" s="942">
        <v>0</v>
      </c>
      <c r="AS17" s="943">
        <v>0</v>
      </c>
      <c r="AT17" s="943">
        <v>6699.52</v>
      </c>
      <c r="AU17" s="943">
        <v>0</v>
      </c>
      <c r="AV17" s="944"/>
      <c r="AW17" s="945"/>
    </row>
    <row r="18" spans="1:59" ht="12" customHeight="1" x14ac:dyDescent="0.2">
      <c r="A18" s="884">
        <v>12</v>
      </c>
      <c r="B18" s="836" t="s">
        <v>710</v>
      </c>
      <c r="C18" s="936">
        <v>199774</v>
      </c>
      <c r="D18" s="936">
        <v>200046</v>
      </c>
      <c r="E18" s="936">
        <v>280065</v>
      </c>
      <c r="F18" s="936">
        <v>229438</v>
      </c>
      <c r="G18" s="936">
        <v>5272</v>
      </c>
      <c r="H18" s="936">
        <v>0</v>
      </c>
      <c r="I18" s="936">
        <v>0</v>
      </c>
      <c r="J18" s="936">
        <v>0</v>
      </c>
      <c r="K18" s="936">
        <v>0</v>
      </c>
      <c r="L18" s="946">
        <v>399.54</v>
      </c>
      <c r="M18" s="938">
        <v>399.56600000000003</v>
      </c>
      <c r="N18" s="938">
        <v>559.76200000000006</v>
      </c>
      <c r="O18" s="938">
        <v>459.12400000000008</v>
      </c>
      <c r="P18" s="938">
        <v>10.523999999999999</v>
      </c>
      <c r="Q18" s="938">
        <v>0</v>
      </c>
      <c r="R18" s="938">
        <v>0</v>
      </c>
      <c r="S18" s="938">
        <v>0</v>
      </c>
      <c r="T18" s="938">
        <v>0</v>
      </c>
      <c r="U18" s="947">
        <v>0</v>
      </c>
      <c r="V18" s="947">
        <v>0</v>
      </c>
      <c r="W18" s="947">
        <v>0</v>
      </c>
      <c r="X18" s="947">
        <v>4</v>
      </c>
      <c r="Y18" s="947">
        <v>2</v>
      </c>
      <c r="Z18" s="947">
        <v>95</v>
      </c>
      <c r="AA18" s="947">
        <v>85</v>
      </c>
      <c r="AB18" s="947">
        <v>0</v>
      </c>
      <c r="AC18" s="947">
        <v>11</v>
      </c>
      <c r="AD18" s="936">
        <v>0</v>
      </c>
      <c r="AE18" s="936" t="s">
        <v>121</v>
      </c>
      <c r="AF18" s="936">
        <v>0</v>
      </c>
      <c r="AG18" s="936">
        <v>197939</v>
      </c>
      <c r="AH18" s="936">
        <v>412784</v>
      </c>
      <c r="AI18" s="936">
        <v>45036779</v>
      </c>
      <c r="AJ18" s="936">
        <v>49825315</v>
      </c>
      <c r="AK18" s="936">
        <v>0</v>
      </c>
      <c r="AL18" s="936">
        <v>47405690</v>
      </c>
      <c r="AM18" s="948">
        <v>0</v>
      </c>
      <c r="AN18" s="948">
        <v>0</v>
      </c>
      <c r="AO18" s="941">
        <v>0</v>
      </c>
      <c r="AP18" s="948">
        <v>445.88279729999977</v>
      </c>
      <c r="AQ18" s="942">
        <v>1045.3802635000002</v>
      </c>
      <c r="AR18" s="942">
        <v>109201.58309480685</v>
      </c>
      <c r="AS18" s="943">
        <v>154627.09500990188</v>
      </c>
      <c r="AT18" s="943">
        <v>0</v>
      </c>
      <c r="AU18" s="943">
        <v>208614.53765780141</v>
      </c>
      <c r="AV18" s="944"/>
      <c r="AW18" s="945"/>
    </row>
    <row r="19" spans="1:59" ht="12" customHeight="1" x14ac:dyDescent="0.2">
      <c r="A19" s="884">
        <v>13</v>
      </c>
      <c r="B19" s="836" t="s">
        <v>51</v>
      </c>
      <c r="C19" s="936">
        <v>212650</v>
      </c>
      <c r="D19" s="936">
        <v>125227</v>
      </c>
      <c r="E19" s="936">
        <v>29753</v>
      </c>
      <c r="F19" s="936">
        <v>52584</v>
      </c>
      <c r="G19" s="936">
        <v>65759</v>
      </c>
      <c r="H19" s="936">
        <v>98556</v>
      </c>
      <c r="I19" s="936">
        <v>51415</v>
      </c>
      <c r="J19" s="936">
        <v>0</v>
      </c>
      <c r="K19" s="936">
        <v>31566</v>
      </c>
      <c r="L19" s="946">
        <v>338.22384000000005</v>
      </c>
      <c r="M19" s="946">
        <v>220.95158000000001</v>
      </c>
      <c r="N19" s="946">
        <v>115.86606</v>
      </c>
      <c r="O19" s="946">
        <v>114.85145</v>
      </c>
      <c r="P19" s="946">
        <v>126.95487999999999</v>
      </c>
      <c r="Q19" s="946">
        <v>137.39080999999999</v>
      </c>
      <c r="R19" s="946">
        <v>75.476290000000006</v>
      </c>
      <c r="S19" s="946">
        <v>0</v>
      </c>
      <c r="T19" s="946">
        <v>47.715000000000003</v>
      </c>
      <c r="U19" s="947">
        <v>0</v>
      </c>
      <c r="V19" s="954" t="s">
        <v>121</v>
      </c>
      <c r="W19" s="954">
        <v>0</v>
      </c>
      <c r="X19" s="954">
        <v>0</v>
      </c>
      <c r="Y19" s="954">
        <v>2</v>
      </c>
      <c r="Z19" s="954">
        <v>53</v>
      </c>
      <c r="AA19" s="954">
        <v>55</v>
      </c>
      <c r="AB19" s="954">
        <v>32</v>
      </c>
      <c r="AC19" s="954">
        <v>53</v>
      </c>
      <c r="AD19" s="936">
        <v>0</v>
      </c>
      <c r="AE19" s="937" t="s">
        <v>121</v>
      </c>
      <c r="AF19" s="937">
        <v>0</v>
      </c>
      <c r="AG19" s="937">
        <v>0</v>
      </c>
      <c r="AH19" s="937">
        <v>789</v>
      </c>
      <c r="AI19" s="937">
        <v>18458398</v>
      </c>
      <c r="AJ19" s="937">
        <v>26953212</v>
      </c>
      <c r="AK19" s="937">
        <v>34121976</v>
      </c>
      <c r="AL19" s="937">
        <v>27372834</v>
      </c>
      <c r="AM19" s="948">
        <v>0</v>
      </c>
      <c r="AN19" s="941" t="s">
        <v>121</v>
      </c>
      <c r="AO19" s="941">
        <v>0</v>
      </c>
      <c r="AP19" s="941">
        <v>0</v>
      </c>
      <c r="AQ19" s="942">
        <v>1.8374326000000001</v>
      </c>
      <c r="AR19" s="942">
        <v>62405.777763999999</v>
      </c>
      <c r="AS19" s="943">
        <v>103500.478734</v>
      </c>
      <c r="AT19" s="943">
        <v>124687.53426889813</v>
      </c>
      <c r="AU19" s="943">
        <v>128424.46536</v>
      </c>
      <c r="AV19" s="944"/>
      <c r="AW19" s="945"/>
    </row>
    <row r="20" spans="1:59" ht="12" customHeight="1" x14ac:dyDescent="0.2">
      <c r="A20" s="884">
        <v>14</v>
      </c>
      <c r="B20" s="836" t="s">
        <v>52</v>
      </c>
      <c r="C20" s="936" t="s">
        <v>121</v>
      </c>
      <c r="D20" s="936" t="s">
        <v>121</v>
      </c>
      <c r="E20" s="936">
        <v>0</v>
      </c>
      <c r="F20" s="936">
        <v>0</v>
      </c>
      <c r="G20" s="936">
        <v>13862</v>
      </c>
      <c r="H20" s="936">
        <v>2085</v>
      </c>
      <c r="I20" s="936">
        <v>2283</v>
      </c>
      <c r="J20" s="936">
        <v>1482</v>
      </c>
      <c r="K20" s="936">
        <v>46331</v>
      </c>
      <c r="L20" s="946">
        <v>0</v>
      </c>
      <c r="M20" s="946" t="s">
        <v>121</v>
      </c>
      <c r="N20" s="946">
        <v>0</v>
      </c>
      <c r="O20" s="946">
        <v>0</v>
      </c>
      <c r="P20" s="946">
        <v>566.46218999999996</v>
      </c>
      <c r="Q20" s="946">
        <v>85.713570000000146</v>
      </c>
      <c r="R20" s="946">
        <v>129.21136999999999</v>
      </c>
      <c r="S20" s="946">
        <v>7.4138999999999164</v>
      </c>
      <c r="T20" s="946">
        <v>3708.7946799999836</v>
      </c>
      <c r="U20" s="947">
        <v>0</v>
      </c>
      <c r="V20" s="947">
        <v>0</v>
      </c>
      <c r="W20" s="947">
        <v>0</v>
      </c>
      <c r="X20" s="947">
        <v>0</v>
      </c>
      <c r="Y20" s="947">
        <v>0</v>
      </c>
      <c r="Z20" s="947">
        <v>0</v>
      </c>
      <c r="AA20" s="947">
        <v>1</v>
      </c>
      <c r="AB20" s="947">
        <v>16</v>
      </c>
      <c r="AC20" s="947">
        <v>55</v>
      </c>
      <c r="AD20" s="936">
        <v>0</v>
      </c>
      <c r="AE20" s="936" t="s">
        <v>121</v>
      </c>
      <c r="AF20" s="936">
        <v>0</v>
      </c>
      <c r="AG20" s="936">
        <v>0</v>
      </c>
      <c r="AH20" s="936">
        <v>0</v>
      </c>
      <c r="AI20" s="936">
        <v>0</v>
      </c>
      <c r="AJ20" s="936">
        <v>20571</v>
      </c>
      <c r="AK20" s="936">
        <v>194380</v>
      </c>
      <c r="AL20" s="936">
        <v>1839743</v>
      </c>
      <c r="AM20" s="948">
        <v>0</v>
      </c>
      <c r="AN20" s="948">
        <v>0</v>
      </c>
      <c r="AO20" s="941">
        <v>0</v>
      </c>
      <c r="AP20" s="948">
        <v>0</v>
      </c>
      <c r="AQ20" s="942">
        <v>0</v>
      </c>
      <c r="AR20" s="942">
        <v>0</v>
      </c>
      <c r="AS20" s="943">
        <v>8.1547359999995592</v>
      </c>
      <c r="AT20" s="952">
        <v>1011.4997422999999</v>
      </c>
      <c r="AU20" s="952">
        <v>9625.6500140001808</v>
      </c>
      <c r="AV20" s="944"/>
      <c r="AW20" s="945"/>
    </row>
    <row r="21" spans="1:59" ht="12" customHeight="1" x14ac:dyDescent="0.2">
      <c r="A21" s="884">
        <v>15</v>
      </c>
      <c r="B21" s="836" t="s">
        <v>78</v>
      </c>
      <c r="C21" s="936" t="s">
        <v>121</v>
      </c>
      <c r="D21" s="936" t="s">
        <v>121</v>
      </c>
      <c r="E21" s="936">
        <v>36772</v>
      </c>
      <c r="F21" s="936">
        <v>47172</v>
      </c>
      <c r="G21" s="936">
        <v>60397</v>
      </c>
      <c r="H21" s="936">
        <v>49283</v>
      </c>
      <c r="I21" s="936">
        <v>38117</v>
      </c>
      <c r="J21" s="936">
        <v>26912</v>
      </c>
      <c r="K21" s="936">
        <v>36889</v>
      </c>
      <c r="L21" s="946">
        <v>0</v>
      </c>
      <c r="M21" s="946" t="s">
        <v>121</v>
      </c>
      <c r="N21" s="946">
        <v>73.543999999999997</v>
      </c>
      <c r="O21" s="946">
        <v>94.343999999999994</v>
      </c>
      <c r="P21" s="946">
        <v>120.79400000000001</v>
      </c>
      <c r="Q21" s="946">
        <v>98.565999999999988</v>
      </c>
      <c r="R21" s="946">
        <v>76.234000000000009</v>
      </c>
      <c r="S21" s="946">
        <v>53.823999999999998</v>
      </c>
      <c r="T21" s="946">
        <v>73.777999999999992</v>
      </c>
      <c r="U21" s="947">
        <v>0</v>
      </c>
      <c r="V21" s="947">
        <v>0</v>
      </c>
      <c r="W21" s="947">
        <v>0</v>
      </c>
      <c r="X21" s="947">
        <v>0</v>
      </c>
      <c r="Y21" s="947">
        <v>77</v>
      </c>
      <c r="Z21" s="947">
        <v>88</v>
      </c>
      <c r="AA21" s="947">
        <v>140</v>
      </c>
      <c r="AB21" s="947">
        <v>140</v>
      </c>
      <c r="AC21" s="947">
        <v>32</v>
      </c>
      <c r="AD21" s="936">
        <v>0</v>
      </c>
      <c r="AE21" s="936" t="s">
        <v>121</v>
      </c>
      <c r="AF21" s="936">
        <v>0</v>
      </c>
      <c r="AG21" s="936">
        <v>0</v>
      </c>
      <c r="AH21" s="936">
        <v>3070170</v>
      </c>
      <c r="AI21" s="936">
        <v>7579659</v>
      </c>
      <c r="AJ21" s="936">
        <v>12524423</v>
      </c>
      <c r="AK21" s="936">
        <v>12904251</v>
      </c>
      <c r="AL21" s="936">
        <v>17144170</v>
      </c>
      <c r="AM21" s="948">
        <v>0</v>
      </c>
      <c r="AN21" s="948">
        <v>0</v>
      </c>
      <c r="AO21" s="941">
        <v>0</v>
      </c>
      <c r="AP21" s="948">
        <v>0</v>
      </c>
      <c r="AQ21" s="942">
        <v>9174.1802296998321</v>
      </c>
      <c r="AR21" s="942">
        <v>23799.286696601241</v>
      </c>
      <c r="AS21" s="943">
        <v>40528.985604199683</v>
      </c>
      <c r="AT21" s="943">
        <v>43404.622990700002</v>
      </c>
      <c r="AU21" s="943">
        <v>72753.327390499981</v>
      </c>
      <c r="AV21" s="944"/>
      <c r="AW21" s="945"/>
    </row>
    <row r="22" spans="1:59" ht="12" customHeight="1" x14ac:dyDescent="0.2">
      <c r="A22" s="884">
        <v>16</v>
      </c>
      <c r="B22" s="836" t="s">
        <v>53</v>
      </c>
      <c r="C22" s="936" t="s">
        <v>121</v>
      </c>
      <c r="D22" s="936" t="s">
        <v>121</v>
      </c>
      <c r="E22" s="936">
        <v>0</v>
      </c>
      <c r="F22" s="936">
        <v>0</v>
      </c>
      <c r="G22" s="936">
        <v>0</v>
      </c>
      <c r="H22" s="936">
        <v>0</v>
      </c>
      <c r="I22" s="936">
        <v>0</v>
      </c>
      <c r="J22" s="936">
        <v>0</v>
      </c>
      <c r="K22" s="936">
        <v>0</v>
      </c>
      <c r="L22" s="946">
        <v>0</v>
      </c>
      <c r="M22" s="946" t="s">
        <v>121</v>
      </c>
      <c r="N22" s="946">
        <v>0</v>
      </c>
      <c r="O22" s="946">
        <v>0</v>
      </c>
      <c r="P22" s="946">
        <v>0</v>
      </c>
      <c r="Q22" s="946">
        <v>0</v>
      </c>
      <c r="R22" s="946">
        <v>0</v>
      </c>
      <c r="S22" s="946">
        <v>0</v>
      </c>
      <c r="T22" s="946">
        <v>0</v>
      </c>
      <c r="U22" s="947">
        <v>0</v>
      </c>
      <c r="V22" s="947">
        <v>0</v>
      </c>
      <c r="W22" s="947">
        <v>0</v>
      </c>
      <c r="X22" s="947">
        <v>0</v>
      </c>
      <c r="Y22" s="947">
        <v>0</v>
      </c>
      <c r="Z22" s="947">
        <v>0</v>
      </c>
      <c r="AA22" s="947">
        <v>0</v>
      </c>
      <c r="AB22" s="947">
        <v>7</v>
      </c>
      <c r="AC22" s="947">
        <v>0</v>
      </c>
      <c r="AD22" s="936">
        <v>0</v>
      </c>
      <c r="AE22" s="936" t="s">
        <v>121</v>
      </c>
      <c r="AF22" s="936">
        <v>0</v>
      </c>
      <c r="AG22" s="936">
        <v>0</v>
      </c>
      <c r="AH22" s="936">
        <v>0</v>
      </c>
      <c r="AI22" s="936">
        <v>0</v>
      </c>
      <c r="AJ22" s="936">
        <v>0</v>
      </c>
      <c r="AK22" s="936">
        <v>1766544</v>
      </c>
      <c r="AL22" s="936">
        <v>3468830</v>
      </c>
      <c r="AM22" s="948">
        <v>0</v>
      </c>
      <c r="AN22" s="948">
        <v>0</v>
      </c>
      <c r="AO22" s="941">
        <v>0</v>
      </c>
      <c r="AP22" s="948">
        <v>0</v>
      </c>
      <c r="AQ22" s="942">
        <v>0</v>
      </c>
      <c r="AR22" s="942">
        <v>0</v>
      </c>
      <c r="AS22" s="943">
        <v>0</v>
      </c>
      <c r="AT22" s="943">
        <v>4260.4222235999996</v>
      </c>
      <c r="AU22" s="943">
        <v>8762.1003280000004</v>
      </c>
      <c r="AV22" s="944"/>
      <c r="AW22" s="945"/>
    </row>
    <row r="23" spans="1:59" ht="12" customHeight="1" x14ac:dyDescent="0.2">
      <c r="A23" s="884">
        <v>17</v>
      </c>
      <c r="B23" s="836" t="s">
        <v>65</v>
      </c>
      <c r="C23" s="936">
        <v>489</v>
      </c>
      <c r="D23" s="936" t="s">
        <v>121</v>
      </c>
      <c r="E23" s="936">
        <v>0</v>
      </c>
      <c r="F23" s="936">
        <v>0</v>
      </c>
      <c r="G23" s="936">
        <v>0</v>
      </c>
      <c r="H23" s="936">
        <v>0</v>
      </c>
      <c r="I23" s="936">
        <v>0</v>
      </c>
      <c r="J23" s="936">
        <v>0</v>
      </c>
      <c r="K23" s="936">
        <v>0</v>
      </c>
      <c r="L23" s="946">
        <v>0.31529760000000001</v>
      </c>
      <c r="M23" s="946" t="s">
        <v>121</v>
      </c>
      <c r="N23" s="946">
        <v>0</v>
      </c>
      <c r="O23" s="946">
        <v>0</v>
      </c>
      <c r="P23" s="946">
        <v>0</v>
      </c>
      <c r="Q23" s="946">
        <v>0</v>
      </c>
      <c r="R23" s="946">
        <v>0</v>
      </c>
      <c r="S23" s="946">
        <v>0</v>
      </c>
      <c r="T23" s="946">
        <v>0</v>
      </c>
      <c r="U23" s="947">
        <v>0</v>
      </c>
      <c r="V23" s="947">
        <v>0</v>
      </c>
      <c r="W23" s="947">
        <v>0</v>
      </c>
      <c r="X23" s="947">
        <v>0</v>
      </c>
      <c r="Y23" s="947">
        <v>0</v>
      </c>
      <c r="Z23" s="947">
        <v>2</v>
      </c>
      <c r="AA23" s="947">
        <v>9</v>
      </c>
      <c r="AB23" s="947">
        <v>1</v>
      </c>
      <c r="AC23" s="947">
        <v>2</v>
      </c>
      <c r="AD23" s="936">
        <v>0</v>
      </c>
      <c r="AE23" s="936" t="s">
        <v>121</v>
      </c>
      <c r="AF23" s="936">
        <v>0</v>
      </c>
      <c r="AG23" s="936">
        <v>0</v>
      </c>
      <c r="AH23" s="936">
        <v>0</v>
      </c>
      <c r="AI23" s="936">
        <v>10544</v>
      </c>
      <c r="AJ23" s="936">
        <v>3039931</v>
      </c>
      <c r="AK23" s="936">
        <v>1743257</v>
      </c>
      <c r="AL23" s="936">
        <v>693335</v>
      </c>
      <c r="AM23" s="948">
        <v>0</v>
      </c>
      <c r="AN23" s="948">
        <v>0</v>
      </c>
      <c r="AO23" s="941">
        <v>0</v>
      </c>
      <c r="AP23" s="948">
        <v>0</v>
      </c>
      <c r="AQ23" s="942">
        <v>0</v>
      </c>
      <c r="AR23" s="942">
        <v>37.803785599999998</v>
      </c>
      <c r="AS23" s="943">
        <v>170.343039793</v>
      </c>
      <c r="AT23" s="943">
        <v>9976.2617338</v>
      </c>
      <c r="AU23" s="943">
        <v>4253.29</v>
      </c>
      <c r="AV23" s="944"/>
      <c r="AW23" s="945"/>
    </row>
    <row r="24" spans="1:59" ht="12" customHeight="1" x14ac:dyDescent="0.2">
      <c r="A24" s="894">
        <v>18</v>
      </c>
      <c r="B24" s="895" t="s">
        <v>81</v>
      </c>
      <c r="C24" s="936" t="s">
        <v>121</v>
      </c>
      <c r="D24" s="936" t="s">
        <v>121</v>
      </c>
      <c r="E24" s="936">
        <v>0</v>
      </c>
      <c r="F24" s="936">
        <v>0</v>
      </c>
      <c r="G24" s="936">
        <v>0</v>
      </c>
      <c r="H24" s="936">
        <v>0</v>
      </c>
      <c r="I24" s="936">
        <v>0</v>
      </c>
      <c r="J24" s="936">
        <v>0</v>
      </c>
      <c r="K24" s="936">
        <v>0</v>
      </c>
      <c r="L24" s="946">
        <v>0</v>
      </c>
      <c r="M24" s="946" t="s">
        <v>121</v>
      </c>
      <c r="N24" s="946">
        <v>0</v>
      </c>
      <c r="O24" s="946">
        <v>0</v>
      </c>
      <c r="P24" s="946">
        <v>0</v>
      </c>
      <c r="Q24" s="946">
        <v>0</v>
      </c>
      <c r="R24" s="946">
        <v>0</v>
      </c>
      <c r="S24" s="946">
        <v>0</v>
      </c>
      <c r="T24" s="946">
        <v>0</v>
      </c>
      <c r="U24" s="947">
        <v>92</v>
      </c>
      <c r="V24" s="947">
        <v>25</v>
      </c>
      <c r="W24" s="947">
        <v>64</v>
      </c>
      <c r="X24" s="947">
        <v>283</v>
      </c>
      <c r="Y24" s="947">
        <v>760</v>
      </c>
      <c r="Z24" s="947">
        <v>671</v>
      </c>
      <c r="AA24" s="947">
        <v>450</v>
      </c>
      <c r="AB24" s="947">
        <v>99</v>
      </c>
      <c r="AC24" s="947">
        <v>49</v>
      </c>
      <c r="AD24" s="936">
        <v>235004</v>
      </c>
      <c r="AE24" s="936">
        <v>416771</v>
      </c>
      <c r="AF24" s="936">
        <v>983591</v>
      </c>
      <c r="AG24" s="936">
        <v>3376957</v>
      </c>
      <c r="AH24" s="936">
        <v>14351419</v>
      </c>
      <c r="AI24" s="936">
        <v>18044063</v>
      </c>
      <c r="AJ24" s="936">
        <v>9055303</v>
      </c>
      <c r="AK24" s="936">
        <v>2184666</v>
      </c>
      <c r="AL24" s="936">
        <v>539477</v>
      </c>
      <c r="AM24" s="948">
        <v>181.97661119999998</v>
      </c>
      <c r="AN24" s="948">
        <v>519.58988829999998</v>
      </c>
      <c r="AO24" s="941">
        <v>984.89806469999837</v>
      </c>
      <c r="AP24" s="948">
        <v>3729.7583316435348</v>
      </c>
      <c r="AQ24" s="942">
        <v>28912.126687581505</v>
      </c>
      <c r="AR24" s="942">
        <v>38188.972252700012</v>
      </c>
      <c r="AS24" s="943">
        <v>15422.430010700004</v>
      </c>
      <c r="AT24" s="943">
        <v>1241.0290631000003</v>
      </c>
      <c r="AU24" s="943">
        <v>1117.5372494000001</v>
      </c>
      <c r="AV24" s="944"/>
      <c r="AW24" s="945"/>
    </row>
    <row r="25" spans="1:59" ht="12" customHeight="1" x14ac:dyDescent="0.2">
      <c r="A25" s="884">
        <v>19</v>
      </c>
      <c r="B25" s="836" t="s">
        <v>73</v>
      </c>
      <c r="C25" s="936" t="s">
        <v>121</v>
      </c>
      <c r="D25" s="936" t="s">
        <v>121</v>
      </c>
      <c r="E25" s="936">
        <v>0</v>
      </c>
      <c r="F25" s="936">
        <v>0</v>
      </c>
      <c r="G25" s="936">
        <v>0</v>
      </c>
      <c r="H25" s="936">
        <v>0</v>
      </c>
      <c r="I25" s="936">
        <v>0</v>
      </c>
      <c r="J25" s="936">
        <v>0</v>
      </c>
      <c r="K25" s="936">
        <v>0</v>
      </c>
      <c r="L25" s="946">
        <v>0</v>
      </c>
      <c r="M25" s="946" t="s">
        <v>121</v>
      </c>
      <c r="N25" s="946">
        <v>0</v>
      </c>
      <c r="O25" s="946">
        <v>0</v>
      </c>
      <c r="P25" s="946">
        <v>0</v>
      </c>
      <c r="Q25" s="946">
        <v>0</v>
      </c>
      <c r="R25" s="946">
        <v>0</v>
      </c>
      <c r="S25" s="946">
        <v>0</v>
      </c>
      <c r="T25" s="946">
        <v>0</v>
      </c>
      <c r="U25" s="947">
        <v>0</v>
      </c>
      <c r="V25" s="947">
        <v>0</v>
      </c>
      <c r="W25" s="947">
        <v>0</v>
      </c>
      <c r="X25" s="947">
        <v>0</v>
      </c>
      <c r="Y25" s="947">
        <v>0</v>
      </c>
      <c r="Z25" s="947">
        <v>0</v>
      </c>
      <c r="AA25" s="947">
        <v>0</v>
      </c>
      <c r="AB25" s="947">
        <v>0</v>
      </c>
      <c r="AC25" s="947">
        <v>0</v>
      </c>
      <c r="AD25" s="936">
        <v>0</v>
      </c>
      <c r="AE25" s="936" t="s">
        <v>121</v>
      </c>
      <c r="AF25" s="936">
        <v>0</v>
      </c>
      <c r="AG25" s="936">
        <v>0</v>
      </c>
      <c r="AH25" s="936">
        <v>0</v>
      </c>
      <c r="AI25" s="936">
        <v>0</v>
      </c>
      <c r="AJ25" s="936">
        <v>0</v>
      </c>
      <c r="AK25" s="936">
        <v>0</v>
      </c>
      <c r="AL25" s="936">
        <v>0</v>
      </c>
      <c r="AM25" s="948">
        <v>0</v>
      </c>
      <c r="AN25" s="948">
        <v>0</v>
      </c>
      <c r="AO25" s="941">
        <v>0</v>
      </c>
      <c r="AP25" s="948">
        <v>0</v>
      </c>
      <c r="AQ25" s="942">
        <v>0</v>
      </c>
      <c r="AR25" s="942">
        <v>0</v>
      </c>
      <c r="AS25" s="943">
        <v>0</v>
      </c>
      <c r="AT25" s="952">
        <v>0</v>
      </c>
      <c r="AU25" s="952">
        <v>0</v>
      </c>
      <c r="AV25" s="944"/>
      <c r="AW25" s="945"/>
    </row>
    <row r="26" spans="1:59" ht="12" customHeight="1" x14ac:dyDescent="0.2">
      <c r="A26" s="884">
        <v>20</v>
      </c>
      <c r="B26" s="836" t="s">
        <v>54</v>
      </c>
      <c r="C26" s="936">
        <v>2205</v>
      </c>
      <c r="D26" s="936">
        <v>6529</v>
      </c>
      <c r="E26" s="936">
        <v>2768</v>
      </c>
      <c r="F26" s="936">
        <v>0</v>
      </c>
      <c r="G26" s="936">
        <v>0</v>
      </c>
      <c r="H26" s="936">
        <v>0</v>
      </c>
      <c r="I26" s="936">
        <v>0</v>
      </c>
      <c r="J26" s="936">
        <v>0</v>
      </c>
      <c r="K26" s="936">
        <v>0</v>
      </c>
      <c r="L26" s="946">
        <v>16.77317</v>
      </c>
      <c r="M26" s="946">
        <v>551.95000000000005</v>
      </c>
      <c r="N26" s="946">
        <v>130.06835000000001</v>
      </c>
      <c r="O26" s="946">
        <v>36.871479999999998</v>
      </c>
      <c r="P26" s="946">
        <v>1.6655899999999999</v>
      </c>
      <c r="Q26" s="946">
        <v>0.1341</v>
      </c>
      <c r="R26" s="946">
        <v>0</v>
      </c>
      <c r="S26" s="946">
        <v>0</v>
      </c>
      <c r="T26" s="946">
        <v>0</v>
      </c>
      <c r="U26" s="947">
        <v>0</v>
      </c>
      <c r="V26" s="947">
        <v>0</v>
      </c>
      <c r="W26" s="947">
        <v>0</v>
      </c>
      <c r="X26" s="947">
        <v>0</v>
      </c>
      <c r="Y26" s="947">
        <v>0</v>
      </c>
      <c r="Z26" s="947">
        <v>0</v>
      </c>
      <c r="AA26" s="947">
        <v>0</v>
      </c>
      <c r="AB26" s="947">
        <v>0</v>
      </c>
      <c r="AC26" s="947">
        <v>0</v>
      </c>
      <c r="AD26" s="936">
        <v>0</v>
      </c>
      <c r="AE26" s="936" t="s">
        <v>121</v>
      </c>
      <c r="AF26" s="936">
        <v>0</v>
      </c>
      <c r="AG26" s="936">
        <v>0</v>
      </c>
      <c r="AH26" s="936">
        <v>0</v>
      </c>
      <c r="AI26" s="936">
        <v>0</v>
      </c>
      <c r="AJ26" s="936">
        <v>0</v>
      </c>
      <c r="AK26" s="936">
        <v>0</v>
      </c>
      <c r="AL26" s="936">
        <v>0</v>
      </c>
      <c r="AM26" s="948">
        <v>0</v>
      </c>
      <c r="AN26" s="948">
        <v>0</v>
      </c>
      <c r="AO26" s="941">
        <v>0</v>
      </c>
      <c r="AP26" s="948">
        <v>0</v>
      </c>
      <c r="AQ26" s="942">
        <v>0</v>
      </c>
      <c r="AR26" s="942">
        <v>0</v>
      </c>
      <c r="AS26" s="943">
        <v>0</v>
      </c>
      <c r="AT26" s="943">
        <v>0</v>
      </c>
      <c r="AU26" s="943">
        <v>0</v>
      </c>
      <c r="AV26" s="944"/>
      <c r="AW26" s="945"/>
    </row>
    <row r="27" spans="1:59" ht="12" customHeight="1" x14ac:dyDescent="0.2">
      <c r="A27" s="884">
        <v>21</v>
      </c>
      <c r="B27" s="836" t="s">
        <v>55</v>
      </c>
      <c r="C27" s="936">
        <v>8071</v>
      </c>
      <c r="D27" s="936">
        <v>5773</v>
      </c>
      <c r="E27" s="936">
        <v>4267</v>
      </c>
      <c r="F27" s="936">
        <v>5408</v>
      </c>
      <c r="G27" s="936">
        <v>2875</v>
      </c>
      <c r="H27" s="936">
        <v>1253</v>
      </c>
      <c r="I27" s="936">
        <v>355</v>
      </c>
      <c r="J27" s="936">
        <v>8</v>
      </c>
      <c r="K27" s="936">
        <v>0</v>
      </c>
      <c r="L27" s="946">
        <v>30.891332900000002</v>
      </c>
      <c r="M27" s="946">
        <v>22.173279999999998</v>
      </c>
      <c r="N27" s="946">
        <v>17.905110000000001</v>
      </c>
      <c r="O27" s="946">
        <v>24.200556200000001</v>
      </c>
      <c r="P27" s="946">
        <v>9.7118815999999999</v>
      </c>
      <c r="Q27" s="946">
        <v>4.367</v>
      </c>
      <c r="R27" s="946">
        <v>1.224</v>
      </c>
      <c r="S27" s="946">
        <v>0.108</v>
      </c>
      <c r="T27" s="946">
        <v>0</v>
      </c>
      <c r="U27" s="947">
        <v>36</v>
      </c>
      <c r="V27" s="954">
        <v>8</v>
      </c>
      <c r="W27" s="954">
        <v>8</v>
      </c>
      <c r="X27" s="954">
        <v>11</v>
      </c>
      <c r="Y27" s="954">
        <v>30</v>
      </c>
      <c r="Z27" s="954">
        <v>2</v>
      </c>
      <c r="AA27" s="954">
        <v>0</v>
      </c>
      <c r="AB27" s="954">
        <v>10</v>
      </c>
      <c r="AC27" s="954">
        <v>2</v>
      </c>
      <c r="AD27" s="936">
        <v>79463</v>
      </c>
      <c r="AE27" s="937">
        <v>65745</v>
      </c>
      <c r="AF27" s="937">
        <v>59207</v>
      </c>
      <c r="AG27" s="937">
        <v>173249</v>
      </c>
      <c r="AH27" s="937">
        <v>178642</v>
      </c>
      <c r="AI27" s="937">
        <v>10412</v>
      </c>
      <c r="AJ27" s="937">
        <v>1185</v>
      </c>
      <c r="AK27" s="937">
        <v>37325</v>
      </c>
      <c r="AL27" s="937">
        <v>41273</v>
      </c>
      <c r="AM27" s="948">
        <v>232.4616886</v>
      </c>
      <c r="AN27" s="941">
        <v>310.91482000000002</v>
      </c>
      <c r="AO27" s="941">
        <v>261.78773000000007</v>
      </c>
      <c r="AP27" s="941">
        <v>124.08229</v>
      </c>
      <c r="AQ27" s="942">
        <v>155.78797</v>
      </c>
      <c r="AR27" s="942">
        <v>17.246020000000001</v>
      </c>
      <c r="AS27" s="943">
        <v>3.7886100000000003</v>
      </c>
      <c r="AT27" s="952">
        <v>18.077299999999997</v>
      </c>
      <c r="AU27" s="952">
        <v>42.7166225</v>
      </c>
      <c r="AV27" s="944"/>
      <c r="AW27" s="945"/>
    </row>
    <row r="28" spans="1:59" ht="12" customHeight="1" x14ac:dyDescent="0.2">
      <c r="A28" s="884">
        <v>22</v>
      </c>
      <c r="B28" s="836" t="s">
        <v>56</v>
      </c>
      <c r="C28" s="936" t="s">
        <v>121</v>
      </c>
      <c r="D28" s="936" t="s">
        <v>121</v>
      </c>
      <c r="E28" s="936">
        <v>0</v>
      </c>
      <c r="F28" s="936">
        <v>0</v>
      </c>
      <c r="G28" s="936">
        <v>0</v>
      </c>
      <c r="H28" s="936">
        <v>0</v>
      </c>
      <c r="I28" s="936">
        <v>0</v>
      </c>
      <c r="J28" s="936">
        <v>0</v>
      </c>
      <c r="K28" s="936">
        <v>0</v>
      </c>
      <c r="L28" s="946">
        <v>0</v>
      </c>
      <c r="M28" s="946" t="s">
        <v>121</v>
      </c>
      <c r="N28" s="946">
        <v>0</v>
      </c>
      <c r="O28" s="946">
        <v>0</v>
      </c>
      <c r="P28" s="946">
        <v>0</v>
      </c>
      <c r="Q28" s="946">
        <v>0</v>
      </c>
      <c r="R28" s="946">
        <v>0</v>
      </c>
      <c r="S28" s="946">
        <v>0</v>
      </c>
      <c r="T28" s="946">
        <v>0</v>
      </c>
      <c r="U28" s="947">
        <v>13</v>
      </c>
      <c r="V28" s="947">
        <v>9</v>
      </c>
      <c r="W28" s="947">
        <v>18</v>
      </c>
      <c r="X28" s="947">
        <v>70</v>
      </c>
      <c r="Y28" s="947">
        <v>62</v>
      </c>
      <c r="Z28" s="947">
        <v>13</v>
      </c>
      <c r="AA28" s="947">
        <v>2</v>
      </c>
      <c r="AB28" s="947">
        <v>13</v>
      </c>
      <c r="AC28" s="947">
        <v>2</v>
      </c>
      <c r="AD28" s="936">
        <v>563616</v>
      </c>
      <c r="AE28" s="936">
        <v>1528421</v>
      </c>
      <c r="AF28" s="936">
        <v>5148327</v>
      </c>
      <c r="AG28" s="936">
        <v>5216146</v>
      </c>
      <c r="AH28" s="936">
        <v>2860634</v>
      </c>
      <c r="AI28" s="936">
        <v>2034858</v>
      </c>
      <c r="AJ28" s="936">
        <v>1346634</v>
      </c>
      <c r="AK28" s="936">
        <v>3237341</v>
      </c>
      <c r="AL28" s="936">
        <v>3851942</v>
      </c>
      <c r="AM28" s="948">
        <v>930.07105788536887</v>
      </c>
      <c r="AN28" s="948">
        <v>2172.3180507262377</v>
      </c>
      <c r="AO28" s="941">
        <v>3262.4462701524953</v>
      </c>
      <c r="AP28" s="948">
        <v>7471.9112629938882</v>
      </c>
      <c r="AQ28" s="942">
        <v>4528.7368760000008</v>
      </c>
      <c r="AR28" s="942">
        <v>3511.5127885999982</v>
      </c>
      <c r="AS28" s="943">
        <v>3807.9052856661019</v>
      </c>
      <c r="AT28" s="943">
        <v>11970.7694782</v>
      </c>
      <c r="AU28" s="943">
        <v>24274.443611899973</v>
      </c>
      <c r="AV28" s="944"/>
      <c r="AW28" s="945"/>
    </row>
    <row r="29" spans="1:59" ht="12" customHeight="1" x14ac:dyDescent="0.2">
      <c r="A29" s="884">
        <v>23</v>
      </c>
      <c r="B29" s="836" t="s">
        <v>57</v>
      </c>
      <c r="C29" s="936" t="s">
        <v>121</v>
      </c>
      <c r="D29" s="936" t="s">
        <v>121</v>
      </c>
      <c r="E29" s="936">
        <v>0</v>
      </c>
      <c r="F29" s="936">
        <v>0</v>
      </c>
      <c r="G29" s="936">
        <v>0</v>
      </c>
      <c r="H29" s="936">
        <v>0</v>
      </c>
      <c r="I29" s="936">
        <v>0</v>
      </c>
      <c r="J29" s="936">
        <v>0</v>
      </c>
      <c r="K29" s="936">
        <v>0</v>
      </c>
      <c r="L29" s="946">
        <v>0</v>
      </c>
      <c r="M29" s="946" t="s">
        <v>121</v>
      </c>
      <c r="N29" s="946">
        <v>0</v>
      </c>
      <c r="O29" s="946">
        <v>0</v>
      </c>
      <c r="P29" s="946">
        <v>0</v>
      </c>
      <c r="Q29" s="946">
        <v>0</v>
      </c>
      <c r="R29" s="946">
        <v>0</v>
      </c>
      <c r="S29" s="946">
        <v>0</v>
      </c>
      <c r="T29" s="946">
        <v>0</v>
      </c>
      <c r="U29" s="947">
        <v>0</v>
      </c>
      <c r="V29" s="947">
        <v>0</v>
      </c>
      <c r="W29" s="947">
        <v>0</v>
      </c>
      <c r="X29" s="947">
        <v>0</v>
      </c>
      <c r="Y29" s="947">
        <v>0</v>
      </c>
      <c r="Z29" s="947">
        <v>0</v>
      </c>
      <c r="AA29" s="947">
        <v>0</v>
      </c>
      <c r="AB29" s="947">
        <v>0</v>
      </c>
      <c r="AC29" s="947">
        <v>0</v>
      </c>
      <c r="AD29" s="936">
        <v>0</v>
      </c>
      <c r="AE29" s="936" t="s">
        <v>121</v>
      </c>
      <c r="AF29" s="936">
        <v>0</v>
      </c>
      <c r="AG29" s="936">
        <v>0</v>
      </c>
      <c r="AH29" s="936">
        <v>0</v>
      </c>
      <c r="AI29" s="936">
        <v>0</v>
      </c>
      <c r="AJ29" s="936">
        <v>0</v>
      </c>
      <c r="AK29" s="936">
        <v>0</v>
      </c>
      <c r="AL29" s="936">
        <v>0</v>
      </c>
      <c r="AM29" s="948">
        <v>0</v>
      </c>
      <c r="AN29" s="948">
        <v>0</v>
      </c>
      <c r="AO29" s="941">
        <v>0</v>
      </c>
      <c r="AP29" s="948">
        <v>0</v>
      </c>
      <c r="AQ29" s="942">
        <v>0</v>
      </c>
      <c r="AR29" s="942">
        <v>0</v>
      </c>
      <c r="AS29" s="943">
        <v>0</v>
      </c>
      <c r="AT29" s="943">
        <v>0</v>
      </c>
      <c r="AU29" s="943">
        <v>0</v>
      </c>
      <c r="AV29" s="944"/>
      <c r="AW29" s="945"/>
    </row>
    <row r="30" spans="1:59" ht="12" customHeight="1" x14ac:dyDescent="0.2">
      <c r="A30" s="884">
        <v>24</v>
      </c>
      <c r="B30" s="836" t="s">
        <v>58</v>
      </c>
      <c r="C30" s="936">
        <v>28832</v>
      </c>
      <c r="D30" s="936">
        <v>10039</v>
      </c>
      <c r="E30" s="936">
        <v>36888</v>
      </c>
      <c r="F30" s="936">
        <v>31359</v>
      </c>
      <c r="G30" s="936">
        <v>31573</v>
      </c>
      <c r="H30" s="936">
        <v>58987</v>
      </c>
      <c r="I30" s="936">
        <v>67993</v>
      </c>
      <c r="J30" s="936">
        <v>22568</v>
      </c>
      <c r="K30" s="936">
        <v>19027</v>
      </c>
      <c r="L30" s="946">
        <v>43.99494</v>
      </c>
      <c r="M30" s="946">
        <v>10.653840000000001</v>
      </c>
      <c r="N30" s="946">
        <v>177.08246579999999</v>
      </c>
      <c r="O30" s="946">
        <v>242.04644109999998</v>
      </c>
      <c r="P30" s="946">
        <v>205.24966900000001</v>
      </c>
      <c r="Q30" s="946">
        <v>223.26178600000006</v>
      </c>
      <c r="R30" s="946">
        <v>165.94786149999999</v>
      </c>
      <c r="S30" s="946">
        <v>124.3741619</v>
      </c>
      <c r="T30" s="946">
        <v>72.263235499999993</v>
      </c>
      <c r="U30" s="947">
        <v>0</v>
      </c>
      <c r="V30" s="947">
        <v>0</v>
      </c>
      <c r="W30" s="947">
        <v>0</v>
      </c>
      <c r="X30" s="947">
        <v>0</v>
      </c>
      <c r="Y30" s="947">
        <v>0</v>
      </c>
      <c r="Z30" s="947">
        <v>0</v>
      </c>
      <c r="AA30" s="947">
        <v>0</v>
      </c>
      <c r="AB30" s="947">
        <v>0</v>
      </c>
      <c r="AC30" s="947">
        <v>0</v>
      </c>
      <c r="AD30" s="936">
        <v>0</v>
      </c>
      <c r="AE30" s="936" t="s">
        <v>121</v>
      </c>
      <c r="AF30" s="936">
        <v>0</v>
      </c>
      <c r="AG30" s="936">
        <v>0</v>
      </c>
      <c r="AH30" s="936">
        <v>0</v>
      </c>
      <c r="AI30" s="936">
        <v>0</v>
      </c>
      <c r="AJ30" s="936">
        <v>0</v>
      </c>
      <c r="AK30" s="936">
        <v>0</v>
      </c>
      <c r="AL30" s="936">
        <v>0</v>
      </c>
      <c r="AM30" s="948">
        <v>0</v>
      </c>
      <c r="AN30" s="948">
        <v>0</v>
      </c>
      <c r="AO30" s="941">
        <v>0</v>
      </c>
      <c r="AP30" s="948">
        <v>0</v>
      </c>
      <c r="AQ30" s="942">
        <v>0</v>
      </c>
      <c r="AR30" s="942">
        <v>0</v>
      </c>
      <c r="AS30" s="943">
        <v>0</v>
      </c>
      <c r="AT30" s="952">
        <v>0</v>
      </c>
      <c r="AU30" s="952">
        <v>0</v>
      </c>
      <c r="AV30" s="955"/>
      <c r="AW30" s="945"/>
    </row>
    <row r="31" spans="1:59" s="962" customFormat="1" ht="12" customHeight="1" x14ac:dyDescent="0.2">
      <c r="A31" s="898"/>
      <c r="B31" s="899" t="s">
        <v>706</v>
      </c>
      <c r="C31" s="956">
        <v>561339</v>
      </c>
      <c r="D31" s="956">
        <v>416027</v>
      </c>
      <c r="E31" s="956">
        <v>458655</v>
      </c>
      <c r="F31" s="956">
        <v>475269</v>
      </c>
      <c r="G31" s="956">
        <v>274470</v>
      </c>
      <c r="H31" s="956">
        <v>247444</v>
      </c>
      <c r="I31" s="956">
        <v>169017</v>
      </c>
      <c r="J31" s="956">
        <v>77464</v>
      </c>
      <c r="K31" s="956">
        <v>144975</v>
      </c>
      <c r="L31" s="957">
        <v>929.28797269999927</v>
      </c>
      <c r="M31" s="957">
        <v>1249.219018400001</v>
      </c>
      <c r="N31" s="957">
        <v>1217.9549499000036</v>
      </c>
      <c r="O31" s="957">
        <v>2234.3749151000006</v>
      </c>
      <c r="P31" s="957">
        <v>2917.0201537999997</v>
      </c>
      <c r="Q31" s="957">
        <v>1118.4397835999991</v>
      </c>
      <c r="R31" s="957">
        <v>456.73658559999978</v>
      </c>
      <c r="S31" s="957">
        <v>233.9371208999996</v>
      </c>
      <c r="T31" s="957">
        <v>3921.8520138999834</v>
      </c>
      <c r="U31" s="959">
        <v>164</v>
      </c>
      <c r="V31" s="959">
        <v>79</v>
      </c>
      <c r="W31" s="959">
        <v>153</v>
      </c>
      <c r="X31" s="959">
        <v>387</v>
      </c>
      <c r="Y31" s="959">
        <v>968</v>
      </c>
      <c r="Z31" s="959">
        <v>931</v>
      </c>
      <c r="AA31" s="959">
        <v>762</v>
      </c>
      <c r="AB31" s="959">
        <v>378</v>
      </c>
      <c r="AC31" s="959">
        <v>218</v>
      </c>
      <c r="AD31" s="956">
        <v>1291741</v>
      </c>
      <c r="AE31" s="956">
        <v>2555150</v>
      </c>
      <c r="AF31" s="956">
        <v>6650805</v>
      </c>
      <c r="AG31" s="956">
        <v>9281170</v>
      </c>
      <c r="AH31" s="956">
        <v>21586921</v>
      </c>
      <c r="AI31" s="956">
        <v>121307855</v>
      </c>
      <c r="AJ31" s="956">
        <v>134932822</v>
      </c>
      <c r="AK31" s="956">
        <v>97036954</v>
      </c>
      <c r="AL31" s="956">
        <v>126575890</v>
      </c>
      <c r="AM31" s="958">
        <v>1595.2297253525458</v>
      </c>
      <c r="AN31" s="958">
        <v>3368.9773658423801</v>
      </c>
      <c r="AO31" s="958">
        <v>4816.674207207494</v>
      </c>
      <c r="AP31" s="958">
        <v>12035.363183887424</v>
      </c>
      <c r="AQ31" s="958">
        <v>75452.036707761334</v>
      </c>
      <c r="AR31" s="958">
        <v>320573.78237782314</v>
      </c>
      <c r="AS31" s="960">
        <v>439190.28534421138</v>
      </c>
      <c r="AT31" s="960">
        <v>409853.1813094971</v>
      </c>
      <c r="AU31" s="960">
        <v>598151.74599660106</v>
      </c>
      <c r="AV31" s="961"/>
      <c r="AW31" s="945"/>
      <c r="AX31" s="923"/>
      <c r="AY31" s="923"/>
      <c r="AZ31" s="923"/>
      <c r="BA31" s="923"/>
      <c r="BB31" s="923"/>
      <c r="BC31" s="923"/>
      <c r="BD31" s="923"/>
      <c r="BE31" s="923"/>
      <c r="BF31" s="923"/>
      <c r="BG31" s="923"/>
    </row>
    <row r="32" spans="1:59" s="962" customFormat="1" ht="12" customHeight="1" x14ac:dyDescent="0.2">
      <c r="A32" s="903"/>
      <c r="B32" s="904" t="s">
        <v>186</v>
      </c>
      <c r="C32" s="963">
        <v>2767159</v>
      </c>
      <c r="D32" s="963">
        <v>816368</v>
      </c>
      <c r="E32" s="963">
        <v>910946</v>
      </c>
      <c r="F32" s="963">
        <v>956161</v>
      </c>
      <c r="G32" s="963">
        <v>839011</v>
      </c>
      <c r="H32" s="963">
        <v>865097</v>
      </c>
      <c r="I32" s="963">
        <v>1028392</v>
      </c>
      <c r="J32" s="963">
        <v>1069664</v>
      </c>
      <c r="K32" s="963">
        <v>876982</v>
      </c>
      <c r="L32" s="964">
        <v>9565.0579727000004</v>
      </c>
      <c r="M32" s="964">
        <v>2889.4490184000015</v>
      </c>
      <c r="N32" s="964">
        <v>3171.7349499000038</v>
      </c>
      <c r="O32" s="964">
        <v>3821.5049151000003</v>
      </c>
      <c r="P32" s="964">
        <v>4703.8281537999992</v>
      </c>
      <c r="Q32" s="964">
        <v>3209.8717335999991</v>
      </c>
      <c r="R32" s="964">
        <v>22665.709245599999</v>
      </c>
      <c r="S32" s="964">
        <v>35527.116740900005</v>
      </c>
      <c r="T32" s="964">
        <v>29714.211013899989</v>
      </c>
      <c r="U32" s="966">
        <v>5456</v>
      </c>
      <c r="V32" s="966">
        <v>5496</v>
      </c>
      <c r="W32" s="966">
        <v>4997</v>
      </c>
      <c r="X32" s="966">
        <v>5199</v>
      </c>
      <c r="Y32" s="966">
        <v>1860</v>
      </c>
      <c r="Z32" s="966">
        <v>931</v>
      </c>
      <c r="AA32" s="966">
        <v>763</v>
      </c>
      <c r="AB32" s="966">
        <v>1002</v>
      </c>
      <c r="AC32" s="966">
        <v>1792</v>
      </c>
      <c r="AD32" s="963">
        <v>13179044</v>
      </c>
      <c r="AE32" s="963">
        <v>23151875</v>
      </c>
      <c r="AF32" s="963">
        <v>29254724</v>
      </c>
      <c r="AG32" s="963">
        <v>32246563</v>
      </c>
      <c r="AH32" s="963">
        <v>58902938</v>
      </c>
      <c r="AI32" s="963">
        <v>121307855</v>
      </c>
      <c r="AJ32" s="963">
        <v>140728994</v>
      </c>
      <c r="AK32" s="963">
        <v>101299160</v>
      </c>
      <c r="AL32" s="963">
        <v>132072847</v>
      </c>
      <c r="AM32" s="965">
        <v>14176.679725352547</v>
      </c>
      <c r="AN32" s="965">
        <v>31562.777365842379</v>
      </c>
      <c r="AO32" s="965">
        <v>30243.064207207492</v>
      </c>
      <c r="AP32" s="965">
        <v>46042.983183887423</v>
      </c>
      <c r="AQ32" s="965">
        <v>138637.01670776133</v>
      </c>
      <c r="AR32" s="965">
        <v>320573.78237782314</v>
      </c>
      <c r="AS32" s="967">
        <v>442645.4176692114</v>
      </c>
      <c r="AT32" s="967">
        <v>421305.74698529713</v>
      </c>
      <c r="AU32" s="967">
        <v>604888.37782410101</v>
      </c>
      <c r="AV32" s="961"/>
      <c r="AW32" s="945"/>
      <c r="AX32" s="923"/>
      <c r="AY32" s="923"/>
      <c r="AZ32" s="923"/>
      <c r="BA32" s="923"/>
      <c r="BB32" s="923"/>
      <c r="BC32" s="923"/>
      <c r="BD32" s="923"/>
      <c r="BE32" s="923"/>
      <c r="BF32" s="923"/>
      <c r="BG32" s="923"/>
    </row>
    <row r="33" spans="3:49" x14ac:dyDescent="0.2">
      <c r="C33" s="968"/>
      <c r="D33" s="968"/>
      <c r="E33" s="968"/>
      <c r="F33" s="968"/>
      <c r="G33" s="968"/>
      <c r="H33" s="968"/>
      <c r="I33" s="968"/>
      <c r="J33" s="968"/>
      <c r="K33" s="968"/>
      <c r="L33" s="969"/>
      <c r="M33" s="968"/>
      <c r="N33" s="968"/>
      <c r="O33" s="968"/>
      <c r="P33" s="968"/>
      <c r="Q33" s="968"/>
      <c r="R33" s="968"/>
      <c r="S33" s="968"/>
      <c r="T33" s="968"/>
      <c r="U33" s="968"/>
      <c r="V33" s="968"/>
      <c r="W33" s="968"/>
      <c r="X33" s="968"/>
      <c r="Y33" s="968"/>
      <c r="Z33" s="968"/>
      <c r="AA33" s="968"/>
      <c r="AB33" s="968"/>
      <c r="AC33" s="968"/>
      <c r="AD33" s="968"/>
      <c r="AE33" s="968"/>
      <c r="AF33" s="968"/>
      <c r="AG33" s="968"/>
      <c r="AH33" s="968"/>
      <c r="AI33" s="968"/>
      <c r="AJ33" s="968"/>
      <c r="AK33" s="968"/>
      <c r="AL33" s="968"/>
      <c r="AM33" s="968"/>
      <c r="AN33" s="968"/>
      <c r="AO33" s="970"/>
      <c r="AP33" s="969"/>
      <c r="AQ33" s="969"/>
      <c r="AR33" s="944"/>
      <c r="AS33" s="944"/>
      <c r="AT33" s="944"/>
      <c r="AU33" s="944"/>
      <c r="AV33" s="944"/>
    </row>
    <row r="34" spans="3:49" x14ac:dyDescent="0.2">
      <c r="C34" s="968"/>
      <c r="D34" s="968"/>
      <c r="E34" s="968"/>
      <c r="F34" s="968"/>
      <c r="G34" s="968"/>
      <c r="H34" s="968"/>
      <c r="I34" s="968"/>
      <c r="J34" s="968"/>
      <c r="K34" s="968"/>
      <c r="L34" s="969"/>
      <c r="M34" s="968"/>
      <c r="N34" s="968"/>
      <c r="O34" s="968"/>
      <c r="P34" s="968"/>
      <c r="Q34" s="968"/>
      <c r="R34" s="968"/>
      <c r="S34" s="968"/>
      <c r="T34" s="968"/>
      <c r="U34" s="968"/>
      <c r="V34" s="968"/>
      <c r="W34" s="968"/>
      <c r="X34" s="968"/>
      <c r="Y34" s="968"/>
      <c r="Z34" s="968"/>
      <c r="AA34" s="968"/>
      <c r="AB34" s="968"/>
      <c r="AC34" s="968"/>
      <c r="AD34" s="968"/>
      <c r="AE34" s="968"/>
      <c r="AF34" s="968"/>
      <c r="AG34" s="968"/>
      <c r="AH34" s="968"/>
      <c r="AI34" s="968"/>
      <c r="AJ34" s="968"/>
      <c r="AK34" s="968"/>
      <c r="AL34" s="968"/>
      <c r="AN34" s="968"/>
      <c r="AR34" s="944"/>
      <c r="AS34" s="944"/>
      <c r="AT34" s="944"/>
      <c r="AU34" s="944"/>
      <c r="AV34" s="944"/>
      <c r="AW34" s="945"/>
    </row>
    <row r="35" spans="3:49" x14ac:dyDescent="0.2">
      <c r="C35" s="968"/>
      <c r="D35" s="968"/>
      <c r="E35" s="968"/>
      <c r="F35" s="968"/>
      <c r="G35" s="968"/>
      <c r="H35" s="968"/>
      <c r="I35" s="968"/>
      <c r="J35" s="968"/>
      <c r="K35" s="968"/>
      <c r="L35" s="969"/>
      <c r="M35" s="968"/>
      <c r="N35" s="968"/>
      <c r="O35" s="968"/>
      <c r="P35" s="968"/>
      <c r="Q35" s="968"/>
      <c r="R35" s="968"/>
      <c r="S35" s="968"/>
      <c r="T35" s="968"/>
      <c r="U35" s="968"/>
      <c r="V35" s="968"/>
      <c r="W35" s="968"/>
      <c r="X35" s="968"/>
      <c r="Y35" s="968"/>
      <c r="Z35" s="968"/>
      <c r="AA35" s="968"/>
      <c r="AB35" s="968"/>
      <c r="AC35" s="968"/>
      <c r="AD35" s="968"/>
      <c r="AE35" s="968"/>
      <c r="AF35" s="968"/>
      <c r="AG35" s="968"/>
      <c r="AH35" s="968"/>
      <c r="AI35" s="968"/>
      <c r="AJ35" s="968"/>
      <c r="AK35" s="968"/>
      <c r="AL35" s="968"/>
      <c r="AN35" s="968"/>
      <c r="AR35" s="944"/>
      <c r="AS35" s="944"/>
      <c r="AT35" s="944"/>
      <c r="AU35" s="944"/>
      <c r="AV35" s="944"/>
      <c r="AW35" s="945"/>
    </row>
    <row r="36" spans="3:49" x14ac:dyDescent="0.2">
      <c r="AR36" s="944"/>
      <c r="AS36" s="944"/>
      <c r="AT36" s="944"/>
      <c r="AU36" s="944"/>
      <c r="AV36" s="944"/>
      <c r="AW36" s="945"/>
    </row>
    <row r="37" spans="3:49" x14ac:dyDescent="0.2">
      <c r="AR37" s="944"/>
      <c r="AS37" s="944"/>
      <c r="AT37" s="944"/>
      <c r="AU37" s="944"/>
      <c r="AV37" s="944"/>
      <c r="AW37" s="945"/>
    </row>
    <row r="38" spans="3:49" x14ac:dyDescent="0.2">
      <c r="AR38" s="944"/>
      <c r="AS38" s="944"/>
      <c r="AT38" s="944"/>
      <c r="AU38" s="944"/>
      <c r="AV38" s="944"/>
      <c r="AW38" s="945"/>
    </row>
    <row r="39" spans="3:49" x14ac:dyDescent="0.2">
      <c r="AR39" s="944"/>
      <c r="AS39" s="944"/>
      <c r="AT39" s="944"/>
      <c r="AU39" s="944"/>
      <c r="AV39" s="944"/>
      <c r="AW39" s="945"/>
    </row>
    <row r="40" spans="3:49" x14ac:dyDescent="0.2">
      <c r="AR40" s="944"/>
      <c r="AS40" s="944"/>
      <c r="AT40" s="944"/>
      <c r="AU40" s="944"/>
      <c r="AV40" s="944"/>
      <c r="AW40" s="945"/>
    </row>
    <row r="41" spans="3:49" x14ac:dyDescent="0.2">
      <c r="AR41" s="944"/>
      <c r="AS41" s="944"/>
      <c r="AT41" s="944"/>
      <c r="AU41" s="944"/>
      <c r="AV41" s="944"/>
    </row>
    <row r="43" spans="3:49" x14ac:dyDescent="0.2">
      <c r="C43" s="971"/>
      <c r="D43" s="971"/>
      <c r="E43" s="971"/>
      <c r="F43" s="971"/>
      <c r="G43" s="971"/>
      <c r="H43" s="971"/>
      <c r="I43" s="971"/>
      <c r="J43" s="971"/>
      <c r="K43" s="971"/>
      <c r="M43" s="971"/>
      <c r="N43" s="971"/>
      <c r="O43" s="971"/>
      <c r="P43" s="971"/>
      <c r="Q43" s="971"/>
      <c r="R43" s="971"/>
      <c r="S43" s="971"/>
      <c r="T43" s="971"/>
      <c r="V43" s="971"/>
      <c r="W43" s="971"/>
      <c r="X43" s="971"/>
      <c r="Y43" s="971"/>
      <c r="Z43" s="971"/>
      <c r="AA43" s="971"/>
      <c r="AB43" s="971"/>
      <c r="AC43" s="971"/>
      <c r="AE43" s="971"/>
      <c r="AF43" s="971"/>
      <c r="AG43" s="971"/>
      <c r="AH43" s="971"/>
      <c r="AI43" s="971"/>
      <c r="AJ43" s="971"/>
      <c r="AK43" s="971"/>
      <c r="AL43" s="971"/>
      <c r="AN43" s="971"/>
    </row>
    <row r="44" spans="3:49" x14ac:dyDescent="0.2">
      <c r="C44" s="972"/>
      <c r="D44" s="972"/>
      <c r="E44" s="972"/>
      <c r="F44" s="972"/>
      <c r="G44" s="972"/>
      <c r="H44" s="972"/>
      <c r="I44" s="972"/>
      <c r="J44" s="972"/>
      <c r="K44" s="972"/>
      <c r="M44" s="972"/>
      <c r="N44" s="972"/>
      <c r="O44" s="972"/>
      <c r="P44" s="972"/>
      <c r="Q44" s="972"/>
      <c r="R44" s="972"/>
      <c r="S44" s="972"/>
      <c r="T44" s="972"/>
      <c r="V44" s="972"/>
      <c r="W44" s="972"/>
      <c r="X44" s="972"/>
      <c r="Y44" s="972"/>
      <c r="Z44" s="972"/>
      <c r="AA44" s="972"/>
      <c r="AB44" s="972"/>
      <c r="AC44" s="972"/>
      <c r="AE44" s="972"/>
      <c r="AF44" s="972"/>
      <c r="AG44" s="972"/>
      <c r="AH44" s="972"/>
      <c r="AI44" s="972"/>
      <c r="AJ44" s="972"/>
      <c r="AK44" s="972"/>
      <c r="AL44" s="972"/>
      <c r="AN44" s="972"/>
    </row>
    <row r="45" spans="3:49" x14ac:dyDescent="0.2">
      <c r="C45" s="973"/>
      <c r="D45" s="973"/>
      <c r="E45" s="973"/>
      <c r="F45" s="973"/>
      <c r="G45" s="973"/>
      <c r="H45" s="973"/>
      <c r="I45" s="973"/>
      <c r="J45" s="973"/>
      <c r="K45" s="973"/>
      <c r="M45" s="973"/>
      <c r="N45" s="973"/>
      <c r="O45" s="973"/>
      <c r="P45" s="973"/>
      <c r="Q45" s="973"/>
      <c r="R45" s="973"/>
      <c r="S45" s="973"/>
      <c r="T45" s="973"/>
      <c r="V45" s="973"/>
      <c r="W45" s="973"/>
      <c r="X45" s="973"/>
      <c r="Y45" s="973"/>
      <c r="Z45" s="973"/>
      <c r="AA45" s="973"/>
      <c r="AB45" s="973"/>
      <c r="AC45" s="973"/>
      <c r="AE45" s="973"/>
      <c r="AF45" s="973"/>
      <c r="AG45" s="973"/>
      <c r="AH45" s="973"/>
      <c r="AI45" s="973"/>
      <c r="AJ45" s="973"/>
      <c r="AK45" s="973"/>
      <c r="AL45" s="973"/>
      <c r="AN45" s="973"/>
    </row>
    <row r="46" spans="3:49" x14ac:dyDescent="0.2">
      <c r="C46" s="971"/>
      <c r="D46" s="971"/>
      <c r="E46" s="971"/>
      <c r="F46" s="971"/>
      <c r="G46" s="971"/>
      <c r="H46" s="971"/>
      <c r="I46" s="971"/>
      <c r="J46" s="971"/>
      <c r="K46" s="971"/>
      <c r="L46" s="971"/>
      <c r="M46" s="971"/>
      <c r="N46" s="971"/>
      <c r="O46" s="971"/>
      <c r="P46" s="971"/>
      <c r="Q46" s="971"/>
      <c r="R46" s="971"/>
      <c r="S46" s="971"/>
      <c r="T46" s="971"/>
      <c r="V46" s="971"/>
      <c r="W46" s="971"/>
      <c r="X46" s="971"/>
      <c r="Y46" s="971"/>
      <c r="Z46" s="971"/>
      <c r="AA46" s="971"/>
      <c r="AB46" s="971"/>
      <c r="AC46" s="971"/>
      <c r="AE46" s="971"/>
      <c r="AF46" s="971"/>
      <c r="AG46" s="971"/>
      <c r="AH46" s="971"/>
      <c r="AI46" s="971"/>
      <c r="AJ46" s="971"/>
      <c r="AK46" s="971"/>
      <c r="AL46" s="971"/>
      <c r="AN46" s="971"/>
    </row>
    <row r="47" spans="3:49" x14ac:dyDescent="0.2">
      <c r="C47" s="972"/>
      <c r="D47" s="972"/>
      <c r="E47" s="972"/>
      <c r="F47" s="972"/>
      <c r="G47" s="972"/>
      <c r="H47" s="972"/>
      <c r="I47" s="972"/>
      <c r="J47" s="972"/>
      <c r="K47" s="972"/>
      <c r="L47" s="972"/>
      <c r="M47" s="972"/>
      <c r="N47" s="972"/>
      <c r="O47" s="972"/>
      <c r="P47" s="972"/>
      <c r="Q47" s="972"/>
      <c r="R47" s="972"/>
      <c r="S47" s="972"/>
      <c r="T47" s="972"/>
      <c r="V47" s="972"/>
      <c r="W47" s="972"/>
      <c r="X47" s="972"/>
      <c r="Y47" s="972"/>
      <c r="Z47" s="972"/>
      <c r="AA47" s="972"/>
      <c r="AB47" s="972"/>
      <c r="AC47" s="972"/>
      <c r="AE47" s="972"/>
      <c r="AF47" s="972"/>
      <c r="AG47" s="972"/>
      <c r="AH47" s="972"/>
      <c r="AI47" s="972"/>
      <c r="AJ47" s="972"/>
      <c r="AK47" s="972"/>
      <c r="AL47" s="972"/>
      <c r="AN47" s="972"/>
    </row>
    <row r="48" spans="3:49" x14ac:dyDescent="0.2">
      <c r="C48" s="974"/>
      <c r="D48" s="974"/>
      <c r="E48" s="974"/>
      <c r="F48" s="974"/>
      <c r="G48" s="974"/>
      <c r="H48" s="974"/>
      <c r="I48" s="974"/>
      <c r="J48" s="974"/>
      <c r="K48" s="974"/>
      <c r="L48" s="912"/>
      <c r="M48" s="974"/>
      <c r="N48" s="974"/>
      <c r="O48" s="974"/>
      <c r="P48" s="974"/>
      <c r="Q48" s="974"/>
      <c r="R48" s="974"/>
      <c r="S48" s="974"/>
      <c r="T48" s="974"/>
      <c r="V48" s="974"/>
      <c r="W48" s="974"/>
      <c r="X48" s="974"/>
      <c r="Y48" s="974"/>
      <c r="Z48" s="974"/>
      <c r="AA48" s="974"/>
      <c r="AB48" s="974"/>
      <c r="AC48" s="974"/>
      <c r="AE48" s="974"/>
      <c r="AF48" s="974"/>
      <c r="AG48" s="974"/>
      <c r="AH48" s="974"/>
      <c r="AI48" s="974"/>
      <c r="AJ48" s="974"/>
      <c r="AK48" s="974"/>
      <c r="AL48" s="974"/>
      <c r="AN48" s="974"/>
    </row>
    <row r="49" spans="3:40" x14ac:dyDescent="0.2">
      <c r="C49" s="974"/>
      <c r="D49" s="974"/>
      <c r="E49" s="974"/>
      <c r="F49" s="974"/>
      <c r="G49" s="974"/>
      <c r="H49" s="974"/>
      <c r="I49" s="974"/>
      <c r="J49" s="974"/>
      <c r="K49" s="974"/>
      <c r="L49" s="972"/>
      <c r="M49" s="974"/>
      <c r="N49" s="974"/>
      <c r="O49" s="974"/>
      <c r="P49" s="974"/>
      <c r="Q49" s="974"/>
      <c r="R49" s="974"/>
      <c r="S49" s="974"/>
      <c r="T49" s="974"/>
      <c r="V49" s="974"/>
      <c r="W49" s="974"/>
      <c r="X49" s="974"/>
      <c r="Y49" s="974"/>
      <c r="Z49" s="974"/>
      <c r="AA49" s="974"/>
      <c r="AB49" s="974"/>
      <c r="AC49" s="974"/>
      <c r="AE49" s="974"/>
      <c r="AF49" s="974"/>
      <c r="AG49" s="974"/>
      <c r="AH49" s="974"/>
      <c r="AI49" s="974"/>
      <c r="AJ49" s="974"/>
      <c r="AK49" s="974"/>
      <c r="AL49" s="974"/>
      <c r="AN49" s="974"/>
    </row>
    <row r="50" spans="3:40" x14ac:dyDescent="0.2">
      <c r="C50" s="972"/>
      <c r="D50" s="972"/>
      <c r="E50" s="972"/>
      <c r="F50" s="972"/>
      <c r="G50" s="972"/>
      <c r="H50" s="972"/>
      <c r="I50" s="972"/>
      <c r="J50" s="972"/>
      <c r="K50" s="972"/>
      <c r="L50" s="972"/>
      <c r="M50" s="972"/>
      <c r="N50" s="972"/>
      <c r="O50" s="972"/>
      <c r="P50" s="972"/>
      <c r="Q50" s="972"/>
      <c r="R50" s="972"/>
      <c r="S50" s="972"/>
      <c r="T50" s="972"/>
      <c r="V50" s="972"/>
      <c r="W50" s="972"/>
      <c r="X50" s="972"/>
      <c r="Y50" s="972"/>
      <c r="Z50" s="972"/>
      <c r="AA50" s="972"/>
      <c r="AB50" s="972"/>
      <c r="AC50" s="972"/>
      <c r="AE50" s="972"/>
      <c r="AF50" s="972"/>
      <c r="AG50" s="972"/>
      <c r="AH50" s="972"/>
      <c r="AI50" s="972"/>
      <c r="AJ50" s="972"/>
      <c r="AK50" s="972"/>
      <c r="AL50" s="972"/>
      <c r="AN50" s="972"/>
    </row>
    <row r="51" spans="3:40" x14ac:dyDescent="0.2">
      <c r="C51" s="974"/>
      <c r="D51" s="974"/>
      <c r="E51" s="974"/>
      <c r="F51" s="974"/>
      <c r="G51" s="974"/>
      <c r="H51" s="974"/>
      <c r="I51" s="974"/>
      <c r="J51" s="974"/>
      <c r="K51" s="974"/>
      <c r="L51" s="972"/>
      <c r="M51" s="974"/>
      <c r="N51" s="974"/>
      <c r="O51" s="974"/>
      <c r="P51" s="974"/>
      <c r="Q51" s="974"/>
      <c r="R51" s="974"/>
      <c r="S51" s="974"/>
      <c r="T51" s="974"/>
      <c r="V51" s="974"/>
      <c r="W51" s="974"/>
      <c r="X51" s="974"/>
      <c r="Y51" s="974"/>
      <c r="Z51" s="974"/>
      <c r="AA51" s="974"/>
      <c r="AB51" s="974"/>
      <c r="AC51" s="974"/>
      <c r="AE51" s="974"/>
      <c r="AF51" s="974"/>
      <c r="AG51" s="974"/>
      <c r="AH51" s="974"/>
      <c r="AI51" s="974"/>
      <c r="AJ51" s="974"/>
      <c r="AK51" s="974"/>
      <c r="AL51" s="974"/>
      <c r="AN51" s="974"/>
    </row>
    <row r="52" spans="3:40" x14ac:dyDescent="0.2">
      <c r="C52" s="972"/>
      <c r="D52" s="972"/>
      <c r="E52" s="972"/>
      <c r="F52" s="972"/>
      <c r="G52" s="972"/>
      <c r="H52" s="972"/>
      <c r="I52" s="972"/>
      <c r="J52" s="972"/>
      <c r="K52" s="972"/>
      <c r="L52" s="972"/>
      <c r="M52" s="972"/>
      <c r="N52" s="972"/>
      <c r="O52" s="972"/>
      <c r="P52" s="972"/>
      <c r="Q52" s="972"/>
      <c r="R52" s="972"/>
      <c r="S52" s="972"/>
      <c r="T52" s="972"/>
      <c r="V52" s="972"/>
      <c r="W52" s="972"/>
      <c r="X52" s="972"/>
      <c r="Y52" s="972"/>
      <c r="Z52" s="972"/>
      <c r="AA52" s="972"/>
      <c r="AB52" s="972"/>
      <c r="AC52" s="972"/>
      <c r="AE52" s="972"/>
      <c r="AF52" s="972"/>
      <c r="AG52" s="972"/>
      <c r="AH52" s="972"/>
      <c r="AI52" s="972"/>
      <c r="AJ52" s="972"/>
      <c r="AK52" s="972"/>
      <c r="AL52" s="972"/>
      <c r="AN52" s="972"/>
    </row>
    <row r="53" spans="3:40" x14ac:dyDescent="0.2">
      <c r="C53" s="972"/>
      <c r="D53" s="972"/>
      <c r="E53" s="972"/>
      <c r="F53" s="972"/>
      <c r="G53" s="972"/>
      <c r="H53" s="972"/>
      <c r="I53" s="972"/>
      <c r="J53" s="972"/>
      <c r="K53" s="972"/>
      <c r="L53" s="912"/>
      <c r="M53" s="972"/>
      <c r="N53" s="972"/>
      <c r="O53" s="972"/>
      <c r="P53" s="972"/>
      <c r="Q53" s="972"/>
      <c r="R53" s="972"/>
      <c r="S53" s="972"/>
      <c r="T53" s="972"/>
      <c r="V53" s="972"/>
      <c r="W53" s="972"/>
      <c r="X53" s="972"/>
      <c r="Y53" s="972"/>
      <c r="Z53" s="972"/>
      <c r="AA53" s="972"/>
      <c r="AB53" s="972"/>
      <c r="AC53" s="972"/>
      <c r="AE53" s="972"/>
      <c r="AF53" s="972"/>
      <c r="AG53" s="972"/>
      <c r="AH53" s="972"/>
      <c r="AI53" s="972"/>
      <c r="AJ53" s="972"/>
      <c r="AK53" s="972"/>
      <c r="AL53" s="972"/>
      <c r="AN53" s="972"/>
    </row>
    <row r="54" spans="3:40" x14ac:dyDescent="0.2">
      <c r="C54" s="972"/>
      <c r="D54" s="972"/>
      <c r="E54" s="972"/>
      <c r="F54" s="972"/>
      <c r="G54" s="972"/>
      <c r="H54" s="972"/>
      <c r="I54" s="972"/>
      <c r="J54" s="972"/>
      <c r="K54" s="972"/>
      <c r="L54" s="972"/>
      <c r="M54" s="972"/>
      <c r="N54" s="972"/>
      <c r="O54" s="972"/>
      <c r="P54" s="972"/>
      <c r="Q54" s="972"/>
      <c r="R54" s="972"/>
      <c r="S54" s="972"/>
      <c r="T54" s="972"/>
      <c r="V54" s="972"/>
      <c r="W54" s="972"/>
      <c r="X54" s="972"/>
      <c r="Y54" s="972"/>
      <c r="Z54" s="972"/>
      <c r="AA54" s="972"/>
      <c r="AB54" s="972"/>
      <c r="AC54" s="972"/>
      <c r="AE54" s="972"/>
      <c r="AF54" s="972"/>
      <c r="AG54" s="972"/>
      <c r="AH54" s="972"/>
      <c r="AI54" s="972"/>
      <c r="AJ54" s="972"/>
      <c r="AK54" s="972"/>
      <c r="AL54" s="972"/>
      <c r="AN54" s="972"/>
    </row>
    <row r="55" spans="3:40" x14ac:dyDescent="0.2">
      <c r="C55" s="972"/>
      <c r="D55" s="972"/>
      <c r="E55" s="972"/>
      <c r="F55" s="972"/>
      <c r="G55" s="972"/>
      <c r="H55" s="972"/>
      <c r="I55" s="972"/>
      <c r="J55" s="972"/>
      <c r="K55" s="972"/>
      <c r="L55" s="972"/>
      <c r="M55" s="972"/>
      <c r="N55" s="972"/>
      <c r="O55" s="972"/>
      <c r="P55" s="972"/>
      <c r="Q55" s="972"/>
      <c r="R55" s="972"/>
      <c r="S55" s="972"/>
      <c r="T55" s="972"/>
      <c r="V55" s="972"/>
      <c r="W55" s="972"/>
      <c r="X55" s="972"/>
      <c r="Y55" s="972"/>
      <c r="Z55" s="972"/>
      <c r="AA55" s="972"/>
      <c r="AB55" s="972"/>
      <c r="AC55" s="972"/>
      <c r="AE55" s="972"/>
      <c r="AF55" s="972"/>
      <c r="AG55" s="972"/>
      <c r="AH55" s="972"/>
      <c r="AI55" s="972"/>
      <c r="AJ55" s="972"/>
      <c r="AK55" s="972"/>
      <c r="AL55" s="972"/>
      <c r="AN55" s="972"/>
    </row>
    <row r="56" spans="3:40" x14ac:dyDescent="0.2">
      <c r="C56" s="974"/>
      <c r="D56" s="974"/>
      <c r="E56" s="974"/>
      <c r="F56" s="974"/>
      <c r="G56" s="974"/>
      <c r="H56" s="974"/>
      <c r="I56" s="974"/>
      <c r="J56" s="974"/>
      <c r="K56" s="974"/>
      <c r="L56" s="972"/>
      <c r="M56" s="974"/>
      <c r="N56" s="974"/>
      <c r="O56" s="974"/>
      <c r="P56" s="974"/>
      <c r="Q56" s="974"/>
      <c r="R56" s="974"/>
      <c r="S56" s="974"/>
      <c r="T56" s="974"/>
      <c r="V56" s="974"/>
      <c r="W56" s="974"/>
      <c r="X56" s="974"/>
      <c r="Y56" s="974"/>
      <c r="Z56" s="974"/>
      <c r="AA56" s="974"/>
      <c r="AB56" s="974"/>
      <c r="AC56" s="974"/>
      <c r="AE56" s="974"/>
      <c r="AF56" s="974"/>
      <c r="AG56" s="974"/>
      <c r="AH56" s="974"/>
      <c r="AI56" s="974"/>
      <c r="AJ56" s="974"/>
      <c r="AK56" s="974"/>
      <c r="AL56" s="974"/>
      <c r="AN56" s="974"/>
    </row>
    <row r="57" spans="3:40" x14ac:dyDescent="0.2">
      <c r="C57" s="972"/>
      <c r="D57" s="972"/>
      <c r="E57" s="972"/>
      <c r="F57" s="972"/>
      <c r="G57" s="972"/>
      <c r="H57" s="972"/>
      <c r="I57" s="972"/>
      <c r="J57" s="972"/>
      <c r="K57" s="972"/>
      <c r="L57" s="912"/>
      <c r="M57" s="972"/>
      <c r="N57" s="972"/>
      <c r="O57" s="972"/>
      <c r="P57" s="972"/>
      <c r="Q57" s="972"/>
      <c r="R57" s="972"/>
      <c r="S57" s="972"/>
      <c r="T57" s="972"/>
      <c r="V57" s="972"/>
      <c r="W57" s="972"/>
      <c r="X57" s="972"/>
      <c r="Y57" s="972"/>
      <c r="Z57" s="972"/>
      <c r="AA57" s="972"/>
      <c r="AB57" s="972"/>
      <c r="AC57" s="972"/>
      <c r="AE57" s="972"/>
      <c r="AF57" s="972"/>
      <c r="AG57" s="972"/>
      <c r="AH57" s="972"/>
      <c r="AI57" s="972"/>
      <c r="AJ57" s="972"/>
      <c r="AK57" s="972"/>
      <c r="AL57" s="972"/>
      <c r="AN57" s="972"/>
    </row>
    <row r="58" spans="3:40" x14ac:dyDescent="0.2">
      <c r="C58" s="972"/>
      <c r="D58" s="972"/>
      <c r="E58" s="972"/>
      <c r="F58" s="972"/>
      <c r="G58" s="972"/>
      <c r="H58" s="972"/>
      <c r="I58" s="972"/>
      <c r="J58" s="972"/>
      <c r="K58" s="972"/>
      <c r="L58" s="972"/>
      <c r="M58" s="972"/>
      <c r="N58" s="972"/>
      <c r="O58" s="972"/>
      <c r="P58" s="972"/>
      <c r="Q58" s="972"/>
      <c r="R58" s="972"/>
      <c r="S58" s="972"/>
      <c r="T58" s="972"/>
      <c r="V58" s="972"/>
      <c r="W58" s="972"/>
      <c r="X58" s="972"/>
      <c r="Y58" s="972"/>
      <c r="Z58" s="972"/>
      <c r="AA58" s="972"/>
      <c r="AB58" s="972"/>
      <c r="AC58" s="972"/>
      <c r="AE58" s="972"/>
      <c r="AF58" s="972"/>
      <c r="AG58" s="972"/>
      <c r="AH58" s="972"/>
      <c r="AI58" s="972"/>
      <c r="AJ58" s="972"/>
      <c r="AK58" s="972"/>
      <c r="AL58" s="972"/>
      <c r="AN58" s="972"/>
    </row>
    <row r="59" spans="3:40" x14ac:dyDescent="0.2">
      <c r="C59" s="972"/>
      <c r="D59" s="972"/>
      <c r="E59" s="972"/>
      <c r="F59" s="972"/>
      <c r="G59" s="972"/>
      <c r="H59" s="972"/>
      <c r="I59" s="972"/>
      <c r="J59" s="972"/>
      <c r="K59" s="972"/>
      <c r="L59" s="972"/>
      <c r="M59" s="972"/>
      <c r="N59" s="972"/>
      <c r="O59" s="972"/>
      <c r="P59" s="972"/>
      <c r="Q59" s="972"/>
      <c r="R59" s="972"/>
      <c r="S59" s="972"/>
      <c r="T59" s="972"/>
      <c r="V59" s="972"/>
      <c r="W59" s="972"/>
      <c r="X59" s="972"/>
      <c r="Y59" s="972"/>
      <c r="Z59" s="972"/>
      <c r="AA59" s="972"/>
      <c r="AB59" s="972"/>
      <c r="AC59" s="972"/>
      <c r="AE59" s="972"/>
      <c r="AF59" s="972"/>
      <c r="AG59" s="972"/>
      <c r="AH59" s="972"/>
      <c r="AI59" s="972"/>
      <c r="AJ59" s="972"/>
      <c r="AK59" s="972"/>
      <c r="AL59" s="972"/>
      <c r="AN59" s="972"/>
    </row>
    <row r="60" spans="3:40" x14ac:dyDescent="0.2">
      <c r="C60" s="972"/>
      <c r="D60" s="972"/>
      <c r="E60" s="972"/>
      <c r="F60" s="972"/>
      <c r="G60" s="972"/>
      <c r="H60" s="972"/>
      <c r="I60" s="972"/>
      <c r="J60" s="972"/>
      <c r="K60" s="972"/>
      <c r="L60" s="972"/>
      <c r="M60" s="972"/>
      <c r="N60" s="972"/>
      <c r="O60" s="972"/>
      <c r="P60" s="972"/>
      <c r="Q60" s="972"/>
      <c r="R60" s="972"/>
      <c r="S60" s="972"/>
      <c r="T60" s="972"/>
      <c r="V60" s="972"/>
      <c r="W60" s="972"/>
      <c r="X60" s="972"/>
      <c r="Y60" s="972"/>
      <c r="Z60" s="972"/>
      <c r="AA60" s="972"/>
      <c r="AB60" s="972"/>
      <c r="AC60" s="972"/>
      <c r="AE60" s="972"/>
      <c r="AF60" s="972"/>
      <c r="AG60" s="972"/>
      <c r="AH60" s="972"/>
      <c r="AI60" s="972"/>
      <c r="AJ60" s="972"/>
      <c r="AK60" s="972"/>
      <c r="AL60" s="972"/>
      <c r="AN60" s="972"/>
    </row>
    <row r="61" spans="3:40" x14ac:dyDescent="0.2">
      <c r="C61" s="972"/>
      <c r="D61" s="972"/>
      <c r="E61" s="972"/>
      <c r="F61" s="972"/>
      <c r="G61" s="972"/>
      <c r="H61" s="972"/>
      <c r="I61" s="972"/>
      <c r="J61" s="972"/>
      <c r="K61" s="972"/>
      <c r="L61" s="972"/>
      <c r="M61" s="972"/>
      <c r="N61" s="972"/>
      <c r="O61" s="972"/>
      <c r="P61" s="972"/>
      <c r="Q61" s="972"/>
      <c r="R61" s="972"/>
      <c r="S61" s="972"/>
      <c r="T61" s="972"/>
      <c r="V61" s="972"/>
      <c r="W61" s="972"/>
      <c r="X61" s="972"/>
      <c r="Y61" s="972"/>
      <c r="Z61" s="972"/>
      <c r="AA61" s="972"/>
      <c r="AB61" s="972"/>
      <c r="AC61" s="972"/>
      <c r="AE61" s="972"/>
      <c r="AF61" s="972"/>
      <c r="AG61" s="972"/>
      <c r="AH61" s="972"/>
      <c r="AI61" s="972"/>
      <c r="AJ61" s="972"/>
      <c r="AK61" s="972"/>
      <c r="AL61" s="972"/>
      <c r="AN61" s="972"/>
    </row>
    <row r="62" spans="3:40" x14ac:dyDescent="0.2">
      <c r="C62" s="974"/>
      <c r="D62" s="974"/>
      <c r="E62" s="974"/>
      <c r="F62" s="974"/>
      <c r="G62" s="974"/>
      <c r="H62" s="974"/>
      <c r="I62" s="974"/>
      <c r="J62" s="974"/>
      <c r="K62" s="974"/>
      <c r="L62" s="972"/>
      <c r="M62" s="974"/>
      <c r="N62" s="974"/>
      <c r="O62" s="974"/>
      <c r="P62" s="974"/>
      <c r="Q62" s="974"/>
      <c r="R62" s="974"/>
      <c r="S62" s="974"/>
      <c r="T62" s="974"/>
      <c r="V62" s="974"/>
      <c r="W62" s="974"/>
      <c r="X62" s="974"/>
      <c r="Y62" s="974"/>
      <c r="Z62" s="974"/>
      <c r="AA62" s="974"/>
      <c r="AB62" s="974"/>
      <c r="AC62" s="974"/>
      <c r="AE62" s="974"/>
      <c r="AF62" s="974"/>
      <c r="AG62" s="974"/>
      <c r="AH62" s="974"/>
      <c r="AI62" s="974"/>
      <c r="AJ62" s="974"/>
      <c r="AK62" s="974"/>
      <c r="AL62" s="974"/>
      <c r="AN62" s="974"/>
    </row>
    <row r="63" spans="3:40" x14ac:dyDescent="0.2">
      <c r="C63" s="972"/>
      <c r="D63" s="972"/>
      <c r="E63" s="972"/>
      <c r="F63" s="972"/>
      <c r="G63" s="972"/>
      <c r="H63" s="972"/>
      <c r="I63" s="972"/>
      <c r="J63" s="972"/>
      <c r="K63" s="972"/>
      <c r="L63" s="972"/>
      <c r="M63" s="972"/>
      <c r="N63" s="972"/>
      <c r="O63" s="972"/>
      <c r="P63" s="972"/>
      <c r="Q63" s="972"/>
      <c r="R63" s="972"/>
      <c r="S63" s="972"/>
      <c r="T63" s="972"/>
      <c r="V63" s="972"/>
      <c r="W63" s="972"/>
      <c r="X63" s="972"/>
      <c r="Y63" s="972"/>
      <c r="Z63" s="972"/>
      <c r="AA63" s="972"/>
      <c r="AB63" s="972"/>
      <c r="AC63" s="972"/>
      <c r="AE63" s="972"/>
      <c r="AF63" s="972"/>
      <c r="AG63" s="972"/>
      <c r="AH63" s="972"/>
      <c r="AI63" s="972"/>
      <c r="AJ63" s="972"/>
      <c r="AK63" s="972"/>
      <c r="AL63" s="972"/>
      <c r="AN63" s="972"/>
    </row>
    <row r="64" spans="3:40" x14ac:dyDescent="0.2">
      <c r="C64" s="974"/>
      <c r="D64" s="974"/>
      <c r="E64" s="974"/>
      <c r="F64" s="974"/>
      <c r="G64" s="974"/>
      <c r="H64" s="974"/>
      <c r="I64" s="974"/>
      <c r="J64" s="974"/>
      <c r="K64" s="974"/>
      <c r="L64" s="972"/>
      <c r="M64" s="974"/>
      <c r="N64" s="974"/>
      <c r="O64" s="974"/>
      <c r="P64" s="974"/>
      <c r="Q64" s="974"/>
      <c r="R64" s="974"/>
      <c r="S64" s="974"/>
      <c r="T64" s="974"/>
      <c r="V64" s="974"/>
      <c r="W64" s="974"/>
      <c r="X64" s="974"/>
      <c r="Y64" s="974"/>
      <c r="Z64" s="974"/>
      <c r="AA64" s="974"/>
      <c r="AB64" s="974"/>
      <c r="AC64" s="974"/>
      <c r="AE64" s="974"/>
      <c r="AF64" s="974"/>
      <c r="AG64" s="974"/>
      <c r="AH64" s="974"/>
      <c r="AI64" s="974"/>
      <c r="AJ64" s="974"/>
      <c r="AK64" s="974"/>
      <c r="AL64" s="974"/>
      <c r="AN64" s="974"/>
    </row>
    <row r="65" spans="3:40" x14ac:dyDescent="0.2">
      <c r="C65" s="972"/>
      <c r="D65" s="972"/>
      <c r="E65" s="972"/>
      <c r="F65" s="972"/>
      <c r="G65" s="972"/>
      <c r="H65" s="972"/>
      <c r="I65" s="972"/>
      <c r="J65" s="972"/>
      <c r="K65" s="972"/>
      <c r="L65" s="912"/>
      <c r="M65" s="972"/>
      <c r="N65" s="972"/>
      <c r="O65" s="972"/>
      <c r="P65" s="972"/>
      <c r="Q65" s="972"/>
      <c r="R65" s="972"/>
      <c r="S65" s="972"/>
      <c r="T65" s="972"/>
      <c r="V65" s="972"/>
      <c r="W65" s="972"/>
      <c r="X65" s="972"/>
      <c r="Y65" s="972"/>
      <c r="Z65" s="972"/>
      <c r="AA65" s="972"/>
      <c r="AB65" s="972"/>
      <c r="AC65" s="972"/>
      <c r="AE65" s="972"/>
      <c r="AF65" s="972"/>
      <c r="AG65" s="972"/>
      <c r="AH65" s="972"/>
      <c r="AI65" s="972"/>
      <c r="AJ65" s="972"/>
      <c r="AK65" s="972"/>
      <c r="AL65" s="972"/>
      <c r="AN65" s="972"/>
    </row>
    <row r="66" spans="3:40" x14ac:dyDescent="0.2">
      <c r="C66" s="972"/>
      <c r="D66" s="972"/>
      <c r="E66" s="972"/>
      <c r="F66" s="972"/>
      <c r="G66" s="972"/>
      <c r="H66" s="972"/>
      <c r="I66" s="972"/>
      <c r="J66" s="972"/>
      <c r="K66" s="972"/>
      <c r="L66" s="912"/>
      <c r="M66" s="972"/>
      <c r="N66" s="972"/>
      <c r="O66" s="972"/>
      <c r="P66" s="972"/>
      <c r="Q66" s="972"/>
      <c r="R66" s="972"/>
      <c r="S66" s="972"/>
      <c r="T66" s="972"/>
      <c r="V66" s="972"/>
      <c r="W66" s="972"/>
      <c r="X66" s="972"/>
      <c r="Y66" s="972"/>
      <c r="Z66" s="972"/>
      <c r="AA66" s="972"/>
      <c r="AB66" s="972"/>
      <c r="AC66" s="972"/>
      <c r="AE66" s="972"/>
      <c r="AF66" s="972"/>
      <c r="AG66" s="972"/>
      <c r="AH66" s="972"/>
      <c r="AI66" s="972"/>
      <c r="AJ66" s="972"/>
      <c r="AK66" s="972"/>
      <c r="AL66" s="972"/>
      <c r="AN66" s="972"/>
    </row>
    <row r="67" spans="3:40" x14ac:dyDescent="0.2">
      <c r="C67" s="972"/>
      <c r="D67" s="972"/>
      <c r="E67" s="972"/>
      <c r="F67" s="972"/>
      <c r="G67" s="972"/>
      <c r="H67" s="972"/>
      <c r="I67" s="972"/>
      <c r="J67" s="972"/>
      <c r="K67" s="972"/>
      <c r="L67" s="972"/>
      <c r="M67" s="972"/>
      <c r="N67" s="972"/>
      <c r="O67" s="972"/>
      <c r="P67" s="972"/>
      <c r="Q67" s="972"/>
      <c r="R67" s="972"/>
      <c r="S67" s="972"/>
      <c r="T67" s="972"/>
      <c r="V67" s="972"/>
      <c r="W67" s="972"/>
      <c r="X67" s="972"/>
      <c r="Y67" s="972"/>
      <c r="Z67" s="972"/>
      <c r="AA67" s="972"/>
      <c r="AB67" s="972"/>
      <c r="AC67" s="972"/>
      <c r="AE67" s="972"/>
      <c r="AF67" s="972"/>
      <c r="AG67" s="972"/>
      <c r="AH67" s="972"/>
      <c r="AI67" s="972"/>
      <c r="AJ67" s="972"/>
      <c r="AK67" s="972"/>
      <c r="AL67" s="972"/>
      <c r="AN67" s="972"/>
    </row>
    <row r="68" spans="3:40" x14ac:dyDescent="0.2">
      <c r="C68" s="974"/>
      <c r="D68" s="974"/>
      <c r="E68" s="974"/>
      <c r="F68" s="974"/>
      <c r="G68" s="974"/>
      <c r="H68" s="974"/>
      <c r="I68" s="974"/>
      <c r="J68" s="974"/>
      <c r="K68" s="974"/>
      <c r="L68" s="972"/>
      <c r="M68" s="974"/>
      <c r="N68" s="974"/>
      <c r="O68" s="974"/>
      <c r="P68" s="974"/>
      <c r="Q68" s="974"/>
      <c r="R68" s="974"/>
      <c r="S68" s="974"/>
      <c r="T68" s="974"/>
      <c r="V68" s="974"/>
      <c r="W68" s="974"/>
      <c r="X68" s="974"/>
      <c r="Y68" s="974"/>
      <c r="Z68" s="974"/>
      <c r="AA68" s="974"/>
      <c r="AB68" s="974"/>
      <c r="AC68" s="974"/>
      <c r="AE68" s="974"/>
      <c r="AF68" s="974"/>
      <c r="AG68" s="974"/>
      <c r="AH68" s="974"/>
      <c r="AI68" s="974"/>
      <c r="AJ68" s="974"/>
      <c r="AK68" s="974"/>
      <c r="AL68" s="974"/>
      <c r="AN68" s="974"/>
    </row>
    <row r="69" spans="3:40" x14ac:dyDescent="0.2">
      <c r="C69" s="975"/>
      <c r="D69" s="975"/>
      <c r="E69" s="975"/>
      <c r="F69" s="975"/>
      <c r="G69" s="975"/>
      <c r="H69" s="975"/>
      <c r="I69" s="975"/>
      <c r="J69" s="975"/>
      <c r="K69" s="975"/>
      <c r="L69" s="976"/>
      <c r="M69" s="975"/>
      <c r="N69" s="975"/>
      <c r="O69" s="975"/>
      <c r="P69" s="975"/>
      <c r="Q69" s="975"/>
      <c r="R69" s="975"/>
      <c r="S69" s="975"/>
      <c r="T69" s="975"/>
      <c r="V69" s="975"/>
      <c r="W69" s="975"/>
      <c r="X69" s="975"/>
      <c r="Y69" s="975"/>
      <c r="Z69" s="975"/>
      <c r="AA69" s="975"/>
      <c r="AB69" s="975"/>
      <c r="AC69" s="975"/>
      <c r="AE69" s="975"/>
      <c r="AF69" s="975"/>
      <c r="AG69" s="975"/>
      <c r="AH69" s="975"/>
      <c r="AI69" s="975"/>
      <c r="AJ69" s="975"/>
      <c r="AK69" s="975"/>
      <c r="AL69" s="975"/>
      <c r="AN69" s="975"/>
    </row>
    <row r="70" spans="3:40" x14ac:dyDescent="0.2">
      <c r="C70" s="974"/>
      <c r="D70" s="974"/>
      <c r="E70" s="974"/>
      <c r="F70" s="974"/>
      <c r="G70" s="974"/>
      <c r="H70" s="974"/>
      <c r="I70" s="974"/>
      <c r="J70" s="974"/>
      <c r="K70" s="974"/>
      <c r="L70" s="912"/>
      <c r="M70" s="974"/>
      <c r="N70" s="974"/>
      <c r="O70" s="974"/>
      <c r="P70" s="974"/>
      <c r="Q70" s="974"/>
      <c r="R70" s="974"/>
      <c r="S70" s="974"/>
      <c r="T70" s="974"/>
      <c r="V70" s="974"/>
      <c r="W70" s="974"/>
      <c r="X70" s="974"/>
      <c r="Y70" s="974"/>
      <c r="Z70" s="974"/>
      <c r="AA70" s="974"/>
      <c r="AB70" s="974"/>
      <c r="AC70" s="974"/>
      <c r="AE70" s="974"/>
      <c r="AF70" s="974"/>
      <c r="AG70" s="974"/>
      <c r="AH70" s="974"/>
      <c r="AI70" s="974"/>
      <c r="AJ70" s="974"/>
      <c r="AK70" s="974"/>
      <c r="AL70" s="974"/>
      <c r="AN70" s="974"/>
    </row>
    <row r="71" spans="3:40" x14ac:dyDescent="0.2">
      <c r="C71" s="975"/>
      <c r="D71" s="975"/>
      <c r="E71" s="975"/>
      <c r="F71" s="975"/>
      <c r="G71" s="975"/>
      <c r="H71" s="975"/>
      <c r="I71" s="975"/>
      <c r="J71" s="975"/>
      <c r="K71" s="975"/>
      <c r="L71" s="976"/>
      <c r="M71" s="975"/>
      <c r="N71" s="975"/>
      <c r="O71" s="975"/>
      <c r="P71" s="975"/>
      <c r="Q71" s="975"/>
      <c r="R71" s="975"/>
      <c r="S71" s="975"/>
      <c r="T71" s="975"/>
      <c r="V71" s="975"/>
      <c r="W71" s="975"/>
      <c r="X71" s="975"/>
      <c r="Y71" s="975"/>
      <c r="Z71" s="975"/>
      <c r="AA71" s="975"/>
      <c r="AB71" s="975"/>
      <c r="AC71" s="975"/>
      <c r="AE71" s="975"/>
      <c r="AF71" s="975"/>
      <c r="AG71" s="975"/>
      <c r="AH71" s="975"/>
      <c r="AI71" s="975"/>
      <c r="AJ71" s="975"/>
      <c r="AK71" s="975"/>
      <c r="AL71" s="975"/>
      <c r="AN71" s="975"/>
    </row>
  </sheetData>
  <mergeCells count="9">
    <mergeCell ref="A2:A4"/>
    <mergeCell ref="B2:B4"/>
    <mergeCell ref="C2:T2"/>
    <mergeCell ref="U2:AU2"/>
    <mergeCell ref="C3:K3"/>
    <mergeCell ref="L3:T3"/>
    <mergeCell ref="U3:AC3"/>
    <mergeCell ref="AD3:AL3"/>
    <mergeCell ref="AM3:AU3"/>
  </mergeCells>
  <printOptions horizontalCentered="1" verticalCentered="1"/>
  <pageMargins left="0.25" right="0.2" top="0.56000000000000005" bottom="0.75" header="0.28000000000000003" footer="0.3"/>
  <pageSetup paperSize="9" scale="60" fitToWidth="2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58"/>
  <sheetViews>
    <sheetView zoomScaleNormal="100" workbookViewId="0">
      <pane xSplit="1" ySplit="3" topLeftCell="B4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29" style="1068" customWidth="1"/>
    <col min="2" max="6" width="7.85546875" style="1068" bestFit="1" customWidth="1"/>
    <col min="7" max="10" width="8.42578125" style="1068" bestFit="1" customWidth="1"/>
    <col min="11" max="15" width="7.85546875" style="1068" bestFit="1" customWidth="1"/>
    <col min="16" max="19" width="7.5703125" style="1068" customWidth="1"/>
    <col min="20" max="24" width="8" style="1068" bestFit="1" customWidth="1"/>
    <col min="25" max="28" width="7.5703125" style="1068" customWidth="1"/>
    <col min="29" max="33" width="8" style="1068" bestFit="1" customWidth="1"/>
    <col min="34" max="37" width="7.5703125" style="1068" customWidth="1"/>
    <col min="38" max="41" width="8" style="1068" bestFit="1" customWidth="1"/>
    <col min="42" max="45" width="7.5703125" style="1068" customWidth="1"/>
    <col min="46" max="50" width="8" style="1068" bestFit="1" customWidth="1"/>
    <col min="51" max="54" width="7.5703125" style="1068" customWidth="1"/>
    <col min="55" max="55" width="8.7109375" style="1068" bestFit="1" customWidth="1"/>
    <col min="56" max="56" width="8" style="1068" bestFit="1" customWidth="1"/>
    <col min="57" max="59" width="8.7109375" style="1068" bestFit="1" customWidth="1"/>
    <col min="60" max="63" width="7.5703125" style="1068" customWidth="1"/>
    <col min="64" max="68" width="8" style="1068" bestFit="1" customWidth="1"/>
    <col min="69" max="72" width="7.5703125" style="1068" customWidth="1"/>
    <col min="73" max="73" width="10" style="1068" customWidth="1"/>
    <col min="74" max="75" width="8" style="1068" bestFit="1" customWidth="1"/>
    <col min="76" max="79" width="7.5703125" style="1068" customWidth="1"/>
    <col min="80" max="84" width="8" style="1068" bestFit="1" customWidth="1"/>
    <col min="85" max="88" width="7.5703125" style="1068" customWidth="1"/>
    <col min="89" max="92" width="8" style="1068" bestFit="1" customWidth="1"/>
    <col min="93" max="96" width="7.5703125" style="1068" customWidth="1"/>
    <col min="97" max="101" width="8" style="1068" bestFit="1" customWidth="1"/>
    <col min="102" max="105" width="7.5703125" style="1068" customWidth="1"/>
    <col min="106" max="110" width="8.7109375" style="1068" bestFit="1" customWidth="1"/>
    <col min="111" max="114" width="8.42578125" style="1068" bestFit="1" customWidth="1"/>
    <col min="115" max="118" width="9.7109375" style="1068" bestFit="1" customWidth="1"/>
    <col min="119" max="119" width="9" style="1068" customWidth="1"/>
    <col min="120" max="120" width="8.7109375" style="1068" bestFit="1" customWidth="1"/>
    <col min="121" max="122" width="9.5703125" style="1068" bestFit="1" customWidth="1"/>
    <col min="123" max="123" width="9.7109375" style="1068" customWidth="1"/>
    <col min="124" max="124" width="9.140625" style="1068"/>
    <col min="125" max="125" width="12.5703125" style="1068" customWidth="1"/>
    <col min="126" max="128" width="9.28515625" style="1068" bestFit="1" customWidth="1"/>
    <col min="129" max="129" width="13.140625" style="1068" bestFit="1" customWidth="1"/>
    <col min="130" max="134" width="9.28515625" style="1068" bestFit="1" customWidth="1"/>
    <col min="135" max="135" width="13.140625" style="1068" bestFit="1" customWidth="1"/>
    <col min="136" max="136" width="9.28515625" style="1068" bestFit="1" customWidth="1"/>
    <col min="137" max="137" width="13.140625" style="1068" bestFit="1" customWidth="1"/>
    <col min="138" max="155" width="9.28515625" style="1068" bestFit="1" customWidth="1"/>
    <col min="156" max="16384" width="9.140625" style="1068"/>
  </cols>
  <sheetData>
    <row r="1" spans="1:155" s="1000" customFormat="1" ht="21" customHeight="1" x14ac:dyDescent="0.2">
      <c r="A1" s="830" t="s">
        <v>909</v>
      </c>
      <c r="B1" s="830"/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  <c r="U1" s="830"/>
      <c r="V1" s="830"/>
      <c r="W1" s="830"/>
      <c r="X1" s="830"/>
      <c r="Y1" s="830"/>
      <c r="Z1" s="830"/>
      <c r="AA1" s="830"/>
      <c r="AB1" s="830"/>
      <c r="AC1" s="830"/>
      <c r="AD1" s="830"/>
      <c r="AE1" s="830"/>
      <c r="AF1" s="830"/>
      <c r="AG1" s="830"/>
      <c r="AH1" s="830"/>
      <c r="AI1" s="830"/>
      <c r="AJ1" s="830"/>
      <c r="AK1" s="830"/>
      <c r="AL1" s="830"/>
      <c r="AM1" s="830"/>
      <c r="AN1" s="830"/>
      <c r="AO1" s="830"/>
      <c r="AP1" s="830"/>
      <c r="AQ1" s="830"/>
      <c r="AR1" s="830"/>
      <c r="AS1" s="830"/>
      <c r="AT1" s="830"/>
      <c r="AU1" s="830"/>
      <c r="AV1" s="830"/>
      <c r="AW1" s="830"/>
      <c r="AX1" s="830"/>
      <c r="AY1" s="830"/>
      <c r="AZ1" s="830"/>
      <c r="BA1" s="830"/>
      <c r="BB1" s="830"/>
      <c r="BC1" s="830"/>
      <c r="BD1" s="830"/>
      <c r="BE1" s="830"/>
      <c r="BF1" s="830"/>
      <c r="BG1" s="830"/>
      <c r="BH1" s="830"/>
      <c r="BI1" s="830"/>
      <c r="BJ1" s="830"/>
      <c r="BK1" s="830"/>
      <c r="BL1" s="830"/>
      <c r="BM1" s="830"/>
      <c r="BN1" s="830"/>
      <c r="BO1" s="830"/>
      <c r="BP1" s="830"/>
      <c r="BQ1" s="830"/>
      <c r="BR1" s="830"/>
      <c r="BS1" s="830"/>
      <c r="BT1" s="830"/>
      <c r="BU1" s="830"/>
      <c r="BV1" s="830"/>
      <c r="BW1" s="830"/>
      <c r="BX1" s="830"/>
      <c r="BY1" s="830"/>
      <c r="BZ1" s="830"/>
      <c r="CA1" s="830"/>
      <c r="CB1" s="830"/>
      <c r="CC1" s="830"/>
      <c r="CD1" s="830"/>
      <c r="CE1" s="830"/>
      <c r="CF1" s="830"/>
      <c r="CG1" s="830"/>
      <c r="CH1" s="830"/>
      <c r="CI1" s="830"/>
      <c r="CJ1" s="830"/>
      <c r="CK1" s="830"/>
      <c r="CL1" s="830"/>
      <c r="CM1" s="830"/>
      <c r="CN1" s="830"/>
      <c r="CO1" s="830"/>
      <c r="CP1" s="830"/>
      <c r="CQ1" s="830"/>
      <c r="CR1" s="830"/>
      <c r="CS1" s="830"/>
      <c r="CT1" s="830"/>
      <c r="CU1" s="830"/>
      <c r="CV1" s="830"/>
      <c r="CW1" s="830"/>
      <c r="CX1" s="830"/>
      <c r="CY1" s="830"/>
      <c r="CZ1" s="830"/>
      <c r="DA1" s="830"/>
      <c r="DB1" s="830"/>
      <c r="DC1" s="830"/>
      <c r="DD1" s="830"/>
      <c r="DE1" s="830"/>
      <c r="DF1" s="830"/>
      <c r="DG1" s="830"/>
      <c r="DH1" s="830"/>
      <c r="DI1" s="830"/>
      <c r="DJ1" s="830"/>
      <c r="DK1" s="830"/>
      <c r="DL1" s="830"/>
      <c r="DM1" s="830"/>
      <c r="DN1" s="830"/>
      <c r="DO1" s="830"/>
      <c r="DP1" s="830"/>
      <c r="DQ1" s="999"/>
      <c r="DS1" s="830"/>
    </row>
    <row r="2" spans="1:155" s="1045" customFormat="1" ht="21" customHeight="1" x14ac:dyDescent="0.2">
      <c r="A2" s="1514" t="s">
        <v>276</v>
      </c>
      <c r="B2" s="1511" t="s">
        <v>297</v>
      </c>
      <c r="C2" s="1512"/>
      <c r="D2" s="1512"/>
      <c r="E2" s="1512"/>
      <c r="F2" s="1512"/>
      <c r="G2" s="1512"/>
      <c r="H2" s="1512"/>
      <c r="I2" s="1512"/>
      <c r="J2" s="1513"/>
      <c r="K2" s="1511" t="s">
        <v>89</v>
      </c>
      <c r="L2" s="1512"/>
      <c r="M2" s="1512"/>
      <c r="N2" s="1512"/>
      <c r="O2" s="1512"/>
      <c r="P2" s="1512"/>
      <c r="Q2" s="1512"/>
      <c r="R2" s="1512"/>
      <c r="S2" s="1513"/>
      <c r="T2" s="1511" t="s">
        <v>333</v>
      </c>
      <c r="U2" s="1512"/>
      <c r="V2" s="1512"/>
      <c r="W2" s="1512"/>
      <c r="X2" s="1512"/>
      <c r="Y2" s="1512"/>
      <c r="Z2" s="1512"/>
      <c r="AA2" s="1512"/>
      <c r="AB2" s="1513"/>
      <c r="AC2" s="1511" t="s">
        <v>92</v>
      </c>
      <c r="AD2" s="1512"/>
      <c r="AE2" s="1512"/>
      <c r="AF2" s="1512"/>
      <c r="AG2" s="1512"/>
      <c r="AH2" s="1512"/>
      <c r="AI2" s="1512"/>
      <c r="AJ2" s="1512"/>
      <c r="AK2" s="1513"/>
      <c r="AL2" s="1511" t="s">
        <v>95</v>
      </c>
      <c r="AM2" s="1512"/>
      <c r="AN2" s="1512"/>
      <c r="AO2" s="1512"/>
      <c r="AP2" s="1512"/>
      <c r="AQ2" s="1512"/>
      <c r="AR2" s="1512"/>
      <c r="AS2" s="1513"/>
      <c r="AT2" s="1511" t="s">
        <v>96</v>
      </c>
      <c r="AU2" s="1512"/>
      <c r="AV2" s="1512"/>
      <c r="AW2" s="1512"/>
      <c r="AX2" s="1512"/>
      <c r="AY2" s="1512"/>
      <c r="AZ2" s="1512"/>
      <c r="BA2" s="1512"/>
      <c r="BB2" s="1513"/>
      <c r="BC2" s="1511" t="s">
        <v>98</v>
      </c>
      <c r="BD2" s="1512"/>
      <c r="BE2" s="1512"/>
      <c r="BF2" s="1512"/>
      <c r="BG2" s="1512"/>
      <c r="BH2" s="1512"/>
      <c r="BI2" s="1512"/>
      <c r="BJ2" s="1512"/>
      <c r="BK2" s="1513"/>
      <c r="BL2" s="1511" t="s">
        <v>99</v>
      </c>
      <c r="BM2" s="1512"/>
      <c r="BN2" s="1512"/>
      <c r="BO2" s="1512"/>
      <c r="BP2" s="1512"/>
      <c r="BQ2" s="1512"/>
      <c r="BR2" s="1512"/>
      <c r="BS2" s="1512"/>
      <c r="BT2" s="1513"/>
      <c r="BU2" s="1046" t="s">
        <v>100</v>
      </c>
      <c r="BV2" s="1511" t="s">
        <v>101</v>
      </c>
      <c r="BW2" s="1512"/>
      <c r="BX2" s="1512"/>
      <c r="BY2" s="1512"/>
      <c r="BZ2" s="1512"/>
      <c r="CA2" s="1513"/>
      <c r="CB2" s="1511" t="s">
        <v>105</v>
      </c>
      <c r="CC2" s="1512"/>
      <c r="CD2" s="1512"/>
      <c r="CE2" s="1512"/>
      <c r="CF2" s="1512"/>
      <c r="CG2" s="1512"/>
      <c r="CH2" s="1512"/>
      <c r="CI2" s="1512"/>
      <c r="CJ2" s="1513"/>
      <c r="CK2" s="1511" t="s">
        <v>106</v>
      </c>
      <c r="CL2" s="1512"/>
      <c r="CM2" s="1512"/>
      <c r="CN2" s="1512"/>
      <c r="CO2" s="1512"/>
      <c r="CP2" s="1512"/>
      <c r="CQ2" s="1512"/>
      <c r="CR2" s="1513"/>
      <c r="CS2" s="1511" t="s">
        <v>109</v>
      </c>
      <c r="CT2" s="1512"/>
      <c r="CU2" s="1512"/>
      <c r="CV2" s="1512"/>
      <c r="CW2" s="1512"/>
      <c r="CX2" s="1512"/>
      <c r="CY2" s="1512"/>
      <c r="CZ2" s="1512"/>
      <c r="DA2" s="1513"/>
      <c r="DB2" s="1511" t="s">
        <v>706</v>
      </c>
      <c r="DC2" s="1512"/>
      <c r="DD2" s="1512"/>
      <c r="DE2" s="1512"/>
      <c r="DF2" s="1512"/>
      <c r="DG2" s="1512"/>
      <c r="DH2" s="1512"/>
      <c r="DI2" s="1512"/>
      <c r="DJ2" s="1513"/>
      <c r="DK2" s="1514" t="s">
        <v>186</v>
      </c>
      <c r="DL2" s="1514"/>
      <c r="DM2" s="1514"/>
      <c r="DN2" s="1514"/>
      <c r="DO2" s="1514"/>
      <c r="DP2" s="1514"/>
      <c r="DQ2" s="1514"/>
      <c r="DR2" s="1514"/>
      <c r="DS2" s="1514"/>
    </row>
    <row r="3" spans="1:155" s="1075" customFormat="1" ht="26.25" customHeight="1" x14ac:dyDescent="0.2">
      <c r="A3" s="1514"/>
      <c r="B3" s="1046" t="s">
        <v>83</v>
      </c>
      <c r="C3" s="1046" t="s">
        <v>84</v>
      </c>
      <c r="D3" s="1046" t="s">
        <v>85</v>
      </c>
      <c r="E3" s="1046" t="s">
        <v>86</v>
      </c>
      <c r="F3" s="1046" t="s">
        <v>117</v>
      </c>
      <c r="G3" s="1046" t="s">
        <v>87</v>
      </c>
      <c r="H3" s="1046" t="s">
        <v>88</v>
      </c>
      <c r="I3" s="1046" t="s">
        <v>652</v>
      </c>
      <c r="J3" s="1046" t="s">
        <v>755</v>
      </c>
      <c r="K3" s="1046" t="s">
        <v>83</v>
      </c>
      <c r="L3" s="1046" t="s">
        <v>84</v>
      </c>
      <c r="M3" s="1046" t="s">
        <v>85</v>
      </c>
      <c r="N3" s="1046" t="s">
        <v>86</v>
      </c>
      <c r="O3" s="1046" t="s">
        <v>117</v>
      </c>
      <c r="P3" s="1046" t="s">
        <v>87</v>
      </c>
      <c r="Q3" s="1046" t="s">
        <v>88</v>
      </c>
      <c r="R3" s="1046" t="s">
        <v>652</v>
      </c>
      <c r="S3" s="1046" t="s">
        <v>755</v>
      </c>
      <c r="T3" s="1046" t="s">
        <v>83</v>
      </c>
      <c r="U3" s="1046" t="s">
        <v>84</v>
      </c>
      <c r="V3" s="1046" t="s">
        <v>85</v>
      </c>
      <c r="W3" s="1046" t="s">
        <v>86</v>
      </c>
      <c r="X3" s="1046" t="s">
        <v>117</v>
      </c>
      <c r="Y3" s="1046" t="s">
        <v>87</v>
      </c>
      <c r="Z3" s="1046" t="s">
        <v>88</v>
      </c>
      <c r="AA3" s="1046" t="s">
        <v>652</v>
      </c>
      <c r="AB3" s="1046" t="s">
        <v>755</v>
      </c>
      <c r="AC3" s="1046" t="s">
        <v>83</v>
      </c>
      <c r="AD3" s="1046" t="s">
        <v>84</v>
      </c>
      <c r="AE3" s="1046" t="s">
        <v>85</v>
      </c>
      <c r="AF3" s="1046" t="s">
        <v>86</v>
      </c>
      <c r="AG3" s="1046" t="s">
        <v>117</v>
      </c>
      <c r="AH3" s="1046" t="s">
        <v>87</v>
      </c>
      <c r="AI3" s="1046" t="s">
        <v>88</v>
      </c>
      <c r="AJ3" s="1046" t="s">
        <v>652</v>
      </c>
      <c r="AK3" s="1046" t="s">
        <v>755</v>
      </c>
      <c r="AL3" s="1046" t="s">
        <v>84</v>
      </c>
      <c r="AM3" s="1046" t="s">
        <v>85</v>
      </c>
      <c r="AN3" s="1046" t="s">
        <v>86</v>
      </c>
      <c r="AO3" s="1046" t="s">
        <v>117</v>
      </c>
      <c r="AP3" s="1046" t="s">
        <v>87</v>
      </c>
      <c r="AQ3" s="1046" t="s">
        <v>88</v>
      </c>
      <c r="AR3" s="1046" t="s">
        <v>652</v>
      </c>
      <c r="AS3" s="1046" t="s">
        <v>755</v>
      </c>
      <c r="AT3" s="1046" t="s">
        <v>83</v>
      </c>
      <c r="AU3" s="1046" t="s">
        <v>84</v>
      </c>
      <c r="AV3" s="1046" t="s">
        <v>85</v>
      </c>
      <c r="AW3" s="1046" t="s">
        <v>86</v>
      </c>
      <c r="AX3" s="1046" t="s">
        <v>117</v>
      </c>
      <c r="AY3" s="1046" t="s">
        <v>87</v>
      </c>
      <c r="AZ3" s="1046" t="s">
        <v>88</v>
      </c>
      <c r="BA3" s="1046" t="s">
        <v>652</v>
      </c>
      <c r="BB3" s="1046" t="s">
        <v>755</v>
      </c>
      <c r="BC3" s="1046" t="s">
        <v>83</v>
      </c>
      <c r="BD3" s="1046" t="s">
        <v>84</v>
      </c>
      <c r="BE3" s="1046" t="s">
        <v>85</v>
      </c>
      <c r="BF3" s="1046" t="s">
        <v>86</v>
      </c>
      <c r="BG3" s="1046" t="s">
        <v>117</v>
      </c>
      <c r="BH3" s="1046" t="s">
        <v>87</v>
      </c>
      <c r="BI3" s="1046" t="s">
        <v>88</v>
      </c>
      <c r="BJ3" s="1046" t="s">
        <v>652</v>
      </c>
      <c r="BK3" s="1046" t="s">
        <v>755</v>
      </c>
      <c r="BL3" s="1046" t="s">
        <v>83</v>
      </c>
      <c r="BM3" s="1046" t="s">
        <v>84</v>
      </c>
      <c r="BN3" s="1046" t="s">
        <v>85</v>
      </c>
      <c r="BO3" s="1046" t="s">
        <v>86</v>
      </c>
      <c r="BP3" s="1046" t="s">
        <v>117</v>
      </c>
      <c r="BQ3" s="1046" t="s">
        <v>87</v>
      </c>
      <c r="BR3" s="1046" t="s">
        <v>88</v>
      </c>
      <c r="BS3" s="1046" t="s">
        <v>652</v>
      </c>
      <c r="BT3" s="1046" t="s">
        <v>755</v>
      </c>
      <c r="BU3" s="1046" t="s">
        <v>755</v>
      </c>
      <c r="BV3" s="1046" t="s">
        <v>86</v>
      </c>
      <c r="BW3" s="1046" t="s">
        <v>117</v>
      </c>
      <c r="BX3" s="1046" t="s">
        <v>87</v>
      </c>
      <c r="BY3" s="1046" t="s">
        <v>88</v>
      </c>
      <c r="BZ3" s="1046" t="s">
        <v>652</v>
      </c>
      <c r="CA3" s="1046" t="s">
        <v>755</v>
      </c>
      <c r="CB3" s="1046" t="s">
        <v>83</v>
      </c>
      <c r="CC3" s="1046" t="s">
        <v>84</v>
      </c>
      <c r="CD3" s="1046" t="s">
        <v>85</v>
      </c>
      <c r="CE3" s="1046" t="s">
        <v>86</v>
      </c>
      <c r="CF3" s="1046" t="s">
        <v>117</v>
      </c>
      <c r="CG3" s="1046" t="s">
        <v>87</v>
      </c>
      <c r="CH3" s="1046" t="s">
        <v>88</v>
      </c>
      <c r="CI3" s="1046" t="s">
        <v>652</v>
      </c>
      <c r="CJ3" s="1046" t="s">
        <v>755</v>
      </c>
      <c r="CK3" s="1046" t="s">
        <v>84</v>
      </c>
      <c r="CL3" s="1046" t="s">
        <v>85</v>
      </c>
      <c r="CM3" s="1046" t="s">
        <v>86</v>
      </c>
      <c r="CN3" s="1046" t="s">
        <v>117</v>
      </c>
      <c r="CO3" s="1046" t="s">
        <v>87</v>
      </c>
      <c r="CP3" s="1046" t="s">
        <v>88</v>
      </c>
      <c r="CQ3" s="1046" t="s">
        <v>652</v>
      </c>
      <c r="CR3" s="1046" t="s">
        <v>755</v>
      </c>
      <c r="CS3" s="1046" t="s">
        <v>83</v>
      </c>
      <c r="CT3" s="1046" t="s">
        <v>84</v>
      </c>
      <c r="CU3" s="1046" t="s">
        <v>85</v>
      </c>
      <c r="CV3" s="1046" t="s">
        <v>86</v>
      </c>
      <c r="CW3" s="1046" t="s">
        <v>117</v>
      </c>
      <c r="CX3" s="1046" t="s">
        <v>87</v>
      </c>
      <c r="CY3" s="1046" t="s">
        <v>88</v>
      </c>
      <c r="CZ3" s="1046" t="s">
        <v>652</v>
      </c>
      <c r="DA3" s="1046" t="s">
        <v>755</v>
      </c>
      <c r="DB3" s="1046" t="s">
        <v>83</v>
      </c>
      <c r="DC3" s="1046" t="s">
        <v>84</v>
      </c>
      <c r="DD3" s="1046" t="s">
        <v>85</v>
      </c>
      <c r="DE3" s="1046" t="s">
        <v>86</v>
      </c>
      <c r="DF3" s="1046" t="s">
        <v>117</v>
      </c>
      <c r="DG3" s="1046" t="s">
        <v>87</v>
      </c>
      <c r="DH3" s="1046" t="s">
        <v>88</v>
      </c>
      <c r="DI3" s="1046" t="s">
        <v>652</v>
      </c>
      <c r="DJ3" s="1046" t="s">
        <v>755</v>
      </c>
      <c r="DK3" s="1046" t="s">
        <v>83</v>
      </c>
      <c r="DL3" s="1046" t="s">
        <v>84</v>
      </c>
      <c r="DM3" s="1046" t="s">
        <v>85</v>
      </c>
      <c r="DN3" s="1046" t="s">
        <v>86</v>
      </c>
      <c r="DO3" s="1046" t="s">
        <v>117</v>
      </c>
      <c r="DP3" s="1046" t="s">
        <v>87</v>
      </c>
      <c r="DQ3" s="1046" t="s">
        <v>88</v>
      </c>
      <c r="DR3" s="1046" t="s">
        <v>652</v>
      </c>
      <c r="DS3" s="1046" t="s">
        <v>755</v>
      </c>
      <c r="DU3" s="1076"/>
      <c r="DV3" s="1076"/>
      <c r="DW3" s="1076"/>
      <c r="DX3" s="1076"/>
      <c r="DY3" s="1076"/>
      <c r="DZ3" s="1076"/>
      <c r="EA3" s="1076"/>
      <c r="EB3" s="1076"/>
      <c r="EC3" s="1076"/>
      <c r="ED3" s="1076"/>
      <c r="EE3" s="1076"/>
      <c r="EF3" s="1076"/>
      <c r="EG3" s="1076"/>
      <c r="EH3" s="1076"/>
      <c r="EI3" s="1076"/>
      <c r="EJ3" s="1076"/>
    </row>
    <row r="4" spans="1:155" s="1050" customFormat="1" ht="18" customHeight="1" x14ac:dyDescent="0.2">
      <c r="A4" s="1048" t="s">
        <v>746</v>
      </c>
      <c r="B4" s="1049"/>
      <c r="C4" s="1049"/>
      <c r="D4" s="1049"/>
      <c r="E4" s="1049"/>
      <c r="F4" s="1049"/>
      <c r="G4" s="1049"/>
      <c r="H4" s="1049"/>
      <c r="I4" s="1049"/>
      <c r="J4" s="1049"/>
      <c r="K4" s="1049"/>
      <c r="L4" s="1049"/>
      <c r="M4" s="1049"/>
      <c r="N4" s="1049"/>
      <c r="O4" s="1049"/>
      <c r="P4" s="1049"/>
      <c r="Q4" s="1049"/>
      <c r="R4" s="1049"/>
      <c r="S4" s="1049"/>
      <c r="T4" s="1049"/>
      <c r="U4" s="1049"/>
      <c r="V4" s="1049"/>
      <c r="W4" s="1049"/>
      <c r="X4" s="1049"/>
      <c r="Y4" s="1049"/>
      <c r="Z4" s="1049"/>
      <c r="AA4" s="1049"/>
      <c r="AB4" s="1049"/>
      <c r="AC4" s="1049"/>
      <c r="AD4" s="1049"/>
      <c r="AE4" s="1049"/>
      <c r="AF4" s="1049"/>
      <c r="AG4" s="1049"/>
      <c r="AH4" s="1049"/>
      <c r="AI4" s="1049"/>
      <c r="AJ4" s="1049"/>
      <c r="AK4" s="1049"/>
      <c r="AL4" s="1049"/>
      <c r="AM4" s="1049"/>
      <c r="AN4" s="1049"/>
      <c r="AO4" s="1049"/>
      <c r="AP4" s="1049"/>
      <c r="AQ4" s="1049"/>
      <c r="AR4" s="1049"/>
      <c r="AS4" s="1049"/>
      <c r="AT4" s="1049"/>
      <c r="AU4" s="1049"/>
      <c r="AV4" s="1049"/>
      <c r="AW4" s="1049"/>
      <c r="AX4" s="1049"/>
      <c r="AY4" s="1049"/>
      <c r="AZ4" s="1049"/>
      <c r="BA4" s="1049"/>
      <c r="BB4" s="1049"/>
      <c r="BC4" s="1049"/>
      <c r="BD4" s="1049"/>
      <c r="BE4" s="1049"/>
      <c r="BF4" s="1049"/>
      <c r="BG4" s="1049"/>
      <c r="BH4" s="1049"/>
      <c r="BI4" s="1049"/>
      <c r="BJ4" s="1049"/>
      <c r="BK4" s="1049"/>
      <c r="BL4" s="1049"/>
      <c r="BM4" s="1049"/>
      <c r="BN4" s="1049"/>
      <c r="BO4" s="1049"/>
      <c r="BP4" s="1049"/>
      <c r="BQ4" s="1049"/>
      <c r="BR4" s="1049"/>
      <c r="BS4" s="1049"/>
      <c r="BT4" s="1049"/>
      <c r="BU4" s="1049"/>
      <c r="BV4" s="1049"/>
      <c r="BW4" s="1049"/>
      <c r="BX4" s="1049"/>
      <c r="BY4" s="1049"/>
      <c r="BZ4" s="1049"/>
      <c r="CA4" s="1049"/>
      <c r="CB4" s="1049"/>
      <c r="CC4" s="1049"/>
      <c r="CD4" s="1049"/>
      <c r="CE4" s="1049"/>
      <c r="CF4" s="1049"/>
      <c r="CG4" s="1049"/>
      <c r="CH4" s="1049"/>
      <c r="CI4" s="1049"/>
      <c r="CJ4" s="1049"/>
      <c r="CK4" s="1049"/>
      <c r="CL4" s="1049"/>
      <c r="CM4" s="1049"/>
      <c r="CN4" s="1049"/>
      <c r="CO4" s="1049"/>
      <c r="CP4" s="1049"/>
      <c r="CQ4" s="1049"/>
      <c r="CR4" s="1049"/>
      <c r="CS4" s="1049"/>
      <c r="CT4" s="1049"/>
      <c r="CU4" s="1049"/>
      <c r="CV4" s="1049"/>
      <c r="CW4" s="1049"/>
      <c r="CX4" s="1049"/>
      <c r="CY4" s="1049"/>
      <c r="CZ4" s="1049"/>
      <c r="DA4" s="1049"/>
      <c r="DB4" s="1049"/>
      <c r="DC4" s="1049"/>
      <c r="DD4" s="1049"/>
      <c r="DE4" s="1049"/>
      <c r="DF4" s="1049"/>
      <c r="DG4" s="1049"/>
      <c r="DH4" s="1049"/>
      <c r="DI4" s="1049"/>
      <c r="DJ4" s="1049"/>
      <c r="DK4" s="1049"/>
      <c r="DL4" s="1049"/>
      <c r="DM4" s="1049"/>
      <c r="DN4" s="1049"/>
      <c r="DO4" s="1049"/>
      <c r="DP4" s="1049"/>
      <c r="DQ4" s="1051"/>
      <c r="DR4" s="1051"/>
      <c r="DS4" s="1051"/>
      <c r="DU4" s="1047"/>
      <c r="DV4" s="1047"/>
      <c r="DW4" s="1047"/>
      <c r="DX4" s="1047"/>
      <c r="DY4" s="1047"/>
      <c r="DZ4" s="1047"/>
      <c r="EA4" s="1047"/>
      <c r="EB4" s="1047"/>
      <c r="EC4" s="1047"/>
      <c r="ED4" s="1047"/>
      <c r="EE4" s="1047"/>
      <c r="EF4" s="1047"/>
      <c r="EG4" s="1047"/>
      <c r="EH4" s="1047"/>
      <c r="EI4" s="1047"/>
      <c r="EJ4" s="1047"/>
    </row>
    <row r="5" spans="1:155" s="1054" customFormat="1" ht="18" customHeight="1" x14ac:dyDescent="0.2">
      <c r="A5" s="1052" t="s">
        <v>567</v>
      </c>
      <c r="B5" s="1009">
        <v>6.55</v>
      </c>
      <c r="C5" s="1009">
        <v>5.54</v>
      </c>
      <c r="D5" s="1009">
        <v>2.35</v>
      </c>
      <c r="E5" s="1009">
        <v>4.95</v>
      </c>
      <c r="F5" s="1009">
        <v>8.8444800000000008</v>
      </c>
      <c r="G5" s="1009">
        <v>7.9942000000000002</v>
      </c>
      <c r="H5" s="1009">
        <v>7.4741200000000001</v>
      </c>
      <c r="I5" s="1009">
        <v>14.14326</v>
      </c>
      <c r="J5" s="1053">
        <v>14.85</v>
      </c>
      <c r="K5" s="1009">
        <v>2.2799999999999998</v>
      </c>
      <c r="L5" s="1009">
        <v>0.18</v>
      </c>
      <c r="M5" s="1009">
        <v>0</v>
      </c>
      <c r="N5" s="1011">
        <v>0</v>
      </c>
      <c r="O5" s="1011">
        <v>0</v>
      </c>
      <c r="P5" s="1011">
        <v>0</v>
      </c>
      <c r="Q5" s="1011">
        <v>0</v>
      </c>
      <c r="R5" s="1009">
        <v>0</v>
      </c>
      <c r="S5" s="1053">
        <v>0</v>
      </c>
      <c r="T5" s="1009">
        <v>0</v>
      </c>
      <c r="U5" s="1009">
        <v>0</v>
      </c>
      <c r="V5" s="1009">
        <v>0</v>
      </c>
      <c r="W5" s="1009">
        <v>0</v>
      </c>
      <c r="X5" s="1009">
        <v>0</v>
      </c>
      <c r="Y5" s="1009">
        <v>0</v>
      </c>
      <c r="Z5" s="1009">
        <v>0</v>
      </c>
      <c r="AA5" s="1009">
        <v>0</v>
      </c>
      <c r="AB5" s="1053">
        <v>0</v>
      </c>
      <c r="AC5" s="1009">
        <v>0</v>
      </c>
      <c r="AD5" s="1009">
        <v>0</v>
      </c>
      <c r="AE5" s="1009">
        <v>0</v>
      </c>
      <c r="AF5" s="1009">
        <v>0</v>
      </c>
      <c r="AG5" s="1009">
        <v>0</v>
      </c>
      <c r="AH5" s="1009">
        <v>0</v>
      </c>
      <c r="AI5" s="1009">
        <v>0</v>
      </c>
      <c r="AJ5" s="1009">
        <v>0</v>
      </c>
      <c r="AK5" s="1009">
        <v>0</v>
      </c>
      <c r="AL5" s="1009">
        <v>0</v>
      </c>
      <c r="AM5" s="1009">
        <v>0</v>
      </c>
      <c r="AN5" s="1012">
        <v>0</v>
      </c>
      <c r="AO5" s="1012">
        <v>0</v>
      </c>
      <c r="AP5" s="1012">
        <v>0</v>
      </c>
      <c r="AQ5" s="1012">
        <v>0</v>
      </c>
      <c r="AR5" s="1012">
        <v>0</v>
      </c>
      <c r="AS5" s="1053">
        <v>0</v>
      </c>
      <c r="AT5" s="1009">
        <v>0</v>
      </c>
      <c r="AU5" s="1009">
        <v>0</v>
      </c>
      <c r="AV5" s="1009">
        <v>1.63</v>
      </c>
      <c r="AW5" s="1009">
        <v>0</v>
      </c>
      <c r="AX5" s="1009">
        <v>0</v>
      </c>
      <c r="AY5" s="1009">
        <v>0</v>
      </c>
      <c r="AZ5" s="1009">
        <v>0</v>
      </c>
      <c r="BA5" s="1009">
        <v>0</v>
      </c>
      <c r="BB5" s="1053">
        <v>0</v>
      </c>
      <c r="BC5" s="1009">
        <v>0</v>
      </c>
      <c r="BD5" s="1009">
        <v>0</v>
      </c>
      <c r="BE5" s="1009">
        <v>0</v>
      </c>
      <c r="BF5" s="1009">
        <v>0</v>
      </c>
      <c r="BG5" s="1009">
        <v>0</v>
      </c>
      <c r="BH5" s="1009">
        <v>0</v>
      </c>
      <c r="BI5" s="1009">
        <v>0</v>
      </c>
      <c r="BJ5" s="1009">
        <v>0</v>
      </c>
      <c r="BK5" s="1053">
        <v>0</v>
      </c>
      <c r="BL5" s="1009">
        <v>0</v>
      </c>
      <c r="BM5" s="1009">
        <v>0</v>
      </c>
      <c r="BN5" s="1009">
        <v>0</v>
      </c>
      <c r="BO5" s="1009">
        <v>0</v>
      </c>
      <c r="BP5" s="1009">
        <v>0</v>
      </c>
      <c r="BQ5" s="1009">
        <v>0</v>
      </c>
      <c r="BR5" s="1009">
        <v>0.1</v>
      </c>
      <c r="BS5" s="1009">
        <v>0</v>
      </c>
      <c r="BT5" s="1009">
        <v>4.0160000000000005E-3</v>
      </c>
      <c r="BU5" s="1009">
        <v>0</v>
      </c>
      <c r="BV5" s="1009">
        <v>0</v>
      </c>
      <c r="BW5" s="1009">
        <v>0</v>
      </c>
      <c r="BX5" s="1009">
        <v>0</v>
      </c>
      <c r="BY5" s="1009">
        <v>0</v>
      </c>
      <c r="BZ5" s="1009">
        <v>0</v>
      </c>
      <c r="CA5" s="1009">
        <v>0</v>
      </c>
      <c r="CB5" s="1009">
        <v>0.05</v>
      </c>
      <c r="CC5" s="1009">
        <v>0</v>
      </c>
      <c r="CD5" s="1009">
        <v>0</v>
      </c>
      <c r="CE5" s="1013">
        <v>0</v>
      </c>
      <c r="CF5" s="1013">
        <v>0</v>
      </c>
      <c r="CG5" s="1013">
        <v>0.22309999999999999</v>
      </c>
      <c r="CH5" s="1013">
        <v>0</v>
      </c>
      <c r="CI5" s="1013">
        <v>0.46</v>
      </c>
      <c r="CJ5" s="1053">
        <v>0</v>
      </c>
      <c r="CK5" s="1009">
        <v>0</v>
      </c>
      <c r="CL5" s="1009">
        <v>0</v>
      </c>
      <c r="CM5" s="1009">
        <v>0</v>
      </c>
      <c r="CN5" s="1009">
        <v>0</v>
      </c>
      <c r="CO5" s="1009">
        <v>0</v>
      </c>
      <c r="CP5" s="1009">
        <v>0</v>
      </c>
      <c r="CQ5" s="1009">
        <v>0</v>
      </c>
      <c r="CR5" s="1009">
        <v>0</v>
      </c>
      <c r="CS5" s="1009">
        <v>0.35314390000000095</v>
      </c>
      <c r="CT5" s="1009">
        <v>0.20000000000000201</v>
      </c>
      <c r="CU5" s="1009">
        <v>0</v>
      </c>
      <c r="CV5" s="1009">
        <v>0</v>
      </c>
      <c r="CW5" s="1009">
        <v>0</v>
      </c>
      <c r="CX5" s="1009">
        <v>0</v>
      </c>
      <c r="CY5" s="1009">
        <v>0</v>
      </c>
      <c r="CZ5" s="1009">
        <v>0</v>
      </c>
      <c r="DA5" s="1053">
        <v>0</v>
      </c>
      <c r="DB5" s="1009">
        <v>2.6831439000000006</v>
      </c>
      <c r="DC5" s="1009">
        <v>0.380000000000002</v>
      </c>
      <c r="DD5" s="1009">
        <v>1.63</v>
      </c>
      <c r="DE5" s="1009">
        <v>0</v>
      </c>
      <c r="DF5" s="1009">
        <v>0</v>
      </c>
      <c r="DG5" s="1009">
        <v>0.22309999999999999</v>
      </c>
      <c r="DH5" s="1009">
        <v>0.1</v>
      </c>
      <c r="DI5" s="1009">
        <v>0.46</v>
      </c>
      <c r="DJ5" s="1053">
        <v>4.0160000000000005E-3</v>
      </c>
      <c r="DK5" s="1009">
        <v>9.2331439</v>
      </c>
      <c r="DL5" s="1009">
        <v>5.9200000000000017</v>
      </c>
      <c r="DM5" s="1009">
        <v>3.98</v>
      </c>
      <c r="DN5" s="1009">
        <v>4.95</v>
      </c>
      <c r="DO5" s="1009">
        <v>8.8444800000000008</v>
      </c>
      <c r="DP5" s="1009">
        <v>8.2172999999999998</v>
      </c>
      <c r="DQ5" s="1009">
        <v>7.5741199999999997</v>
      </c>
      <c r="DR5" s="1009">
        <v>14.603260000000001</v>
      </c>
      <c r="DS5" s="1009">
        <v>14.854016</v>
      </c>
      <c r="DU5" s="1047"/>
      <c r="DV5" s="1047"/>
      <c r="DW5" s="1047"/>
      <c r="DX5" s="1047"/>
      <c r="DY5" s="1047"/>
      <c r="DZ5" s="1047"/>
      <c r="EA5" s="1047"/>
      <c r="EB5" s="1047"/>
      <c r="EC5" s="1047"/>
      <c r="ED5" s="1047"/>
      <c r="EE5" s="1047"/>
      <c r="EF5" s="1047"/>
      <c r="EG5" s="1047"/>
      <c r="EH5" s="1047"/>
      <c r="EI5" s="1047"/>
      <c r="EJ5" s="1047"/>
    </row>
    <row r="6" spans="1:155" s="1054" customFormat="1" ht="18" customHeight="1" x14ac:dyDescent="0.2">
      <c r="A6" s="1052" t="s">
        <v>568</v>
      </c>
      <c r="B6" s="1009">
        <v>2016.43</v>
      </c>
      <c r="C6" s="1009">
        <v>1839.94</v>
      </c>
      <c r="D6" s="1009">
        <v>1581.92</v>
      </c>
      <c r="E6" s="1009">
        <v>1542.49</v>
      </c>
      <c r="F6" s="1009">
        <v>1315.8400799999999</v>
      </c>
      <c r="G6" s="1009">
        <v>1185.2957099999999</v>
      </c>
      <c r="H6" s="1009">
        <v>1128.5980800000002</v>
      </c>
      <c r="I6" s="1009">
        <v>1832.5982999999999</v>
      </c>
      <c r="J6" s="1053">
        <v>4034.85</v>
      </c>
      <c r="K6" s="1009">
        <v>74.38</v>
      </c>
      <c r="L6" s="1009">
        <v>31.351299999999998</v>
      </c>
      <c r="M6" s="1009">
        <v>18.45</v>
      </c>
      <c r="N6" s="1009">
        <v>23.33</v>
      </c>
      <c r="O6" s="1009">
        <v>7.58</v>
      </c>
      <c r="P6" s="1009">
        <v>5.23</v>
      </c>
      <c r="Q6" s="1009">
        <v>4.4000000000000004</v>
      </c>
      <c r="R6" s="1009">
        <v>1.35</v>
      </c>
      <c r="S6" s="1053">
        <v>0</v>
      </c>
      <c r="T6" s="1009">
        <v>7.72</v>
      </c>
      <c r="U6" s="1009">
        <v>1.75</v>
      </c>
      <c r="V6" s="1009">
        <v>1.4</v>
      </c>
      <c r="W6" s="1009">
        <v>0.15</v>
      </c>
      <c r="X6" s="1009">
        <v>0.15</v>
      </c>
      <c r="Y6" s="1009">
        <v>0</v>
      </c>
      <c r="Z6" s="1009">
        <v>0</v>
      </c>
      <c r="AA6" s="1009">
        <v>0</v>
      </c>
      <c r="AB6" s="1053">
        <v>0</v>
      </c>
      <c r="AC6" s="1015">
        <v>1.29677</v>
      </c>
      <c r="AD6" s="1009">
        <v>1.45431</v>
      </c>
      <c r="AE6" s="1009">
        <v>1.52</v>
      </c>
      <c r="AF6" s="1009">
        <v>19.608219999999999</v>
      </c>
      <c r="AG6" s="1009">
        <v>71.606450000000009</v>
      </c>
      <c r="AH6" s="1009">
        <v>91.670037100000016</v>
      </c>
      <c r="AI6" s="1009">
        <v>0.64886309399999997</v>
      </c>
      <c r="AJ6" s="1009">
        <v>33.143427299999999</v>
      </c>
      <c r="AK6" s="1009">
        <v>29.595099599999998</v>
      </c>
      <c r="AL6" s="1009">
        <v>0.1</v>
      </c>
      <c r="AM6" s="1009">
        <v>0</v>
      </c>
      <c r="AN6" s="1012">
        <v>0.35</v>
      </c>
      <c r="AO6" s="1012">
        <v>1.4999999999999999E-2</v>
      </c>
      <c r="AP6" s="1012">
        <v>0.45</v>
      </c>
      <c r="AQ6" s="1012">
        <v>0.8</v>
      </c>
      <c r="AR6" s="1012">
        <v>0</v>
      </c>
      <c r="AS6" s="1053">
        <v>0.05</v>
      </c>
      <c r="AT6" s="1009">
        <v>0.44</v>
      </c>
      <c r="AU6" s="1009">
        <v>213.6051099</v>
      </c>
      <c r="AV6" s="1009">
        <v>310.70999999999998</v>
      </c>
      <c r="AW6" s="1009">
        <v>253.48035869999998</v>
      </c>
      <c r="AX6" s="1009">
        <v>0.01</v>
      </c>
      <c r="AY6" s="1009">
        <v>0</v>
      </c>
      <c r="AZ6" s="1009">
        <v>0</v>
      </c>
      <c r="BA6" s="1009">
        <v>0</v>
      </c>
      <c r="BB6" s="1053">
        <v>0</v>
      </c>
      <c r="BC6" s="1009">
        <v>95.69</v>
      </c>
      <c r="BD6" s="1009">
        <v>26.5</v>
      </c>
      <c r="BE6" s="1009">
        <v>162.06</v>
      </c>
      <c r="BF6" s="1009">
        <v>172.75000000000045</v>
      </c>
      <c r="BG6" s="1009">
        <v>121.95</v>
      </c>
      <c r="BH6" s="1009">
        <v>103.922</v>
      </c>
      <c r="BI6" s="1009">
        <v>61.91</v>
      </c>
      <c r="BJ6" s="1009">
        <v>35.5</v>
      </c>
      <c r="BK6" s="1053">
        <v>0.1085</v>
      </c>
      <c r="BL6" s="1009">
        <v>136.25</v>
      </c>
      <c r="BM6" s="1009">
        <v>88.65</v>
      </c>
      <c r="BN6" s="1009">
        <v>82.42</v>
      </c>
      <c r="BO6" s="1009">
        <v>24.299450199999999</v>
      </c>
      <c r="BP6" s="1009">
        <v>17.728901978860002</v>
      </c>
      <c r="BQ6" s="1009">
        <v>10.3819026</v>
      </c>
      <c r="BR6" s="1009">
        <v>9.1637874999999998</v>
      </c>
      <c r="BS6" s="1009">
        <v>6.2700849999999999</v>
      </c>
      <c r="BT6" s="1009">
        <v>6.7279086999999995</v>
      </c>
      <c r="BU6" s="1009">
        <v>0.81583245999999998</v>
      </c>
      <c r="BV6" s="1009">
        <v>0.25</v>
      </c>
      <c r="BW6" s="1009">
        <v>1.65</v>
      </c>
      <c r="BX6" s="1009">
        <v>3.4</v>
      </c>
      <c r="BY6" s="1009">
        <v>4.5518913999999917</v>
      </c>
      <c r="BZ6" s="1009">
        <v>5.2999999999999918</v>
      </c>
      <c r="CA6" s="1009">
        <v>11.699999999999974</v>
      </c>
      <c r="CB6" s="1009">
        <v>1.4</v>
      </c>
      <c r="CC6" s="1009">
        <v>2.15</v>
      </c>
      <c r="CD6" s="1009">
        <v>4.87</v>
      </c>
      <c r="CE6" s="1009">
        <v>1.7399999999999998</v>
      </c>
      <c r="CF6" s="1009">
        <v>4.3555665000000001</v>
      </c>
      <c r="CG6" s="1009">
        <v>2.7555332999999997</v>
      </c>
      <c r="CH6" s="1009">
        <v>3.3060857000000001</v>
      </c>
      <c r="CI6" s="1009">
        <v>4.3183026</v>
      </c>
      <c r="CJ6" s="1053">
        <v>4.5840553999999996</v>
      </c>
      <c r="CK6" s="1009">
        <v>0.02</v>
      </c>
      <c r="CL6" s="1009">
        <v>4.83</v>
      </c>
      <c r="CM6" s="1009">
        <v>6.1484699999999997</v>
      </c>
      <c r="CN6" s="1009">
        <v>6.6449999999999996</v>
      </c>
      <c r="CO6" s="1009">
        <v>7.7449999999999992</v>
      </c>
      <c r="CP6" s="1009">
        <v>6.14</v>
      </c>
      <c r="CQ6" s="1009">
        <v>1.3800000000000001</v>
      </c>
      <c r="CR6" s="1009">
        <v>1.18</v>
      </c>
      <c r="CS6" s="1009">
        <v>41.594413500000002</v>
      </c>
      <c r="CT6" s="1009">
        <v>39.426180000000002</v>
      </c>
      <c r="CU6" s="1009">
        <v>19.940000000000001</v>
      </c>
      <c r="CV6" s="1009">
        <v>95.66</v>
      </c>
      <c r="CW6" s="1009">
        <v>39.910000000000004</v>
      </c>
      <c r="CX6" s="1009">
        <v>78.56</v>
      </c>
      <c r="CY6" s="1009">
        <v>63.09</v>
      </c>
      <c r="CZ6" s="1009">
        <v>65</v>
      </c>
      <c r="DA6" s="1053">
        <v>1.2744789999999999</v>
      </c>
      <c r="DB6" s="1009">
        <v>358.77118350000001</v>
      </c>
      <c r="DC6" s="1009">
        <v>405.00689989999995</v>
      </c>
      <c r="DD6" s="1009">
        <v>606.19000000000005</v>
      </c>
      <c r="DE6" s="1009">
        <v>597.76</v>
      </c>
      <c r="DF6" s="1009">
        <v>271.60091847886008</v>
      </c>
      <c r="DG6" s="1009">
        <v>304.11447300000003</v>
      </c>
      <c r="DH6" s="1009">
        <v>154.01062769399999</v>
      </c>
      <c r="DI6" s="1009">
        <v>152.26181489999999</v>
      </c>
      <c r="DJ6" s="1053">
        <v>56.035875159999968</v>
      </c>
      <c r="DK6" s="1009">
        <v>2375.1999999999998</v>
      </c>
      <c r="DL6" s="1009">
        <v>2244.9499999999998</v>
      </c>
      <c r="DM6" s="1009">
        <v>2188.11</v>
      </c>
      <c r="DN6" s="1009">
        <v>2140.25</v>
      </c>
      <c r="DO6" s="1009">
        <v>1587.4409984788599</v>
      </c>
      <c r="DP6" s="1009">
        <v>1489.410183</v>
      </c>
      <c r="DQ6" s="1009">
        <v>1282.6087076940003</v>
      </c>
      <c r="DR6" s="1009">
        <v>1984.8601148999999</v>
      </c>
      <c r="DS6" s="1009">
        <v>4090.8858751600001</v>
      </c>
      <c r="DU6" s="1047"/>
      <c r="DV6" s="1047"/>
      <c r="DW6" s="1047"/>
      <c r="DX6" s="1047"/>
      <c r="DY6" s="1047"/>
      <c r="DZ6" s="1047"/>
      <c r="EA6" s="1047"/>
      <c r="EB6" s="1047"/>
      <c r="EC6" s="1047"/>
      <c r="ED6" s="1047"/>
      <c r="EE6" s="1047"/>
      <c r="EF6" s="1047"/>
      <c r="EG6" s="1047"/>
      <c r="EH6" s="1047"/>
      <c r="EI6" s="1047"/>
      <c r="EJ6" s="1047"/>
    </row>
    <row r="7" spans="1:155" s="1054" customFormat="1" ht="18" customHeight="1" x14ac:dyDescent="0.2">
      <c r="A7" s="1052" t="s">
        <v>569</v>
      </c>
      <c r="B7" s="1009">
        <v>2022.98</v>
      </c>
      <c r="C7" s="1009">
        <v>1845.48</v>
      </c>
      <c r="D7" s="1009">
        <v>1584.27</v>
      </c>
      <c r="E7" s="1015">
        <v>1547.44</v>
      </c>
      <c r="F7" s="1015">
        <v>1324.6845599999999</v>
      </c>
      <c r="G7" s="1015">
        <v>1193.28991</v>
      </c>
      <c r="H7" s="1015">
        <v>1136.0722000000003</v>
      </c>
      <c r="I7" s="1015">
        <v>1846.7415599999999</v>
      </c>
      <c r="J7" s="1055">
        <v>4049.7</v>
      </c>
      <c r="K7" s="1009">
        <v>76.66</v>
      </c>
      <c r="L7" s="1009">
        <v>31.531300000000002</v>
      </c>
      <c r="M7" s="1009">
        <v>18.45</v>
      </c>
      <c r="N7" s="1015">
        <v>23.33</v>
      </c>
      <c r="O7" s="1015">
        <v>7.58</v>
      </c>
      <c r="P7" s="1015">
        <v>5.23</v>
      </c>
      <c r="Q7" s="1015">
        <v>4.4000000000000004</v>
      </c>
      <c r="R7" s="1015">
        <v>1.35</v>
      </c>
      <c r="S7" s="1055">
        <v>0</v>
      </c>
      <c r="T7" s="1009">
        <v>7.72</v>
      </c>
      <c r="U7" s="1009">
        <v>1.75</v>
      </c>
      <c r="V7" s="1009">
        <v>1.4</v>
      </c>
      <c r="W7" s="1015">
        <v>0.15</v>
      </c>
      <c r="X7" s="1015">
        <v>0.15</v>
      </c>
      <c r="Y7" s="1009">
        <v>0</v>
      </c>
      <c r="Z7" s="1009">
        <v>0</v>
      </c>
      <c r="AA7" s="1009">
        <v>0</v>
      </c>
      <c r="AB7" s="1055">
        <v>0</v>
      </c>
      <c r="AC7" s="1009">
        <v>1.29677</v>
      </c>
      <c r="AD7" s="1009">
        <v>1.45431</v>
      </c>
      <c r="AE7" s="1009">
        <v>1.52</v>
      </c>
      <c r="AF7" s="1015">
        <v>19.608219999999999</v>
      </c>
      <c r="AG7" s="1015">
        <v>71.606450000000009</v>
      </c>
      <c r="AH7" s="1015">
        <v>91.670037100000016</v>
      </c>
      <c r="AI7" s="1015">
        <v>0.64886309399999997</v>
      </c>
      <c r="AJ7" s="1015">
        <v>33.143427299999999</v>
      </c>
      <c r="AK7" s="1015">
        <v>29.595099599999998</v>
      </c>
      <c r="AL7" s="1009">
        <v>0.1</v>
      </c>
      <c r="AM7" s="1009">
        <v>0</v>
      </c>
      <c r="AN7" s="1015">
        <v>0.35</v>
      </c>
      <c r="AO7" s="1015">
        <v>1.4999999999999999E-2</v>
      </c>
      <c r="AP7" s="1015">
        <v>0.45</v>
      </c>
      <c r="AQ7" s="1015">
        <v>0.8</v>
      </c>
      <c r="AR7" s="1015">
        <v>0</v>
      </c>
      <c r="AS7" s="1055">
        <v>0.05</v>
      </c>
      <c r="AT7" s="1009">
        <v>0.44</v>
      </c>
      <c r="AU7" s="1009">
        <v>213.6051099</v>
      </c>
      <c r="AV7" s="1009">
        <v>312.33999999999997</v>
      </c>
      <c r="AW7" s="1015">
        <v>253.48035869999998</v>
      </c>
      <c r="AX7" s="1015">
        <v>0.01</v>
      </c>
      <c r="AY7" s="1015">
        <v>0</v>
      </c>
      <c r="AZ7" s="1015">
        <v>0</v>
      </c>
      <c r="BA7" s="1015">
        <v>0</v>
      </c>
      <c r="BB7" s="1055">
        <v>0</v>
      </c>
      <c r="BC7" s="1009">
        <v>95.69</v>
      </c>
      <c r="BD7" s="1009">
        <v>26.5</v>
      </c>
      <c r="BE7" s="1009">
        <v>162.06</v>
      </c>
      <c r="BF7" s="1015">
        <v>172.75000000000045</v>
      </c>
      <c r="BG7" s="1009">
        <v>121.95</v>
      </c>
      <c r="BH7" s="1009">
        <v>103.922</v>
      </c>
      <c r="BI7" s="1009">
        <v>61.91</v>
      </c>
      <c r="BJ7" s="1009">
        <v>35.5</v>
      </c>
      <c r="BK7" s="1055">
        <v>0.1085</v>
      </c>
      <c r="BL7" s="1009">
        <v>136.25</v>
      </c>
      <c r="BM7" s="1009">
        <v>88.65</v>
      </c>
      <c r="BN7" s="1009">
        <v>82.42</v>
      </c>
      <c r="BO7" s="1015">
        <v>24.299450199999999</v>
      </c>
      <c r="BP7" s="1015">
        <v>17.728901978860002</v>
      </c>
      <c r="BQ7" s="1015">
        <v>10.3819026</v>
      </c>
      <c r="BR7" s="1015">
        <v>9.2637874999999994</v>
      </c>
      <c r="BS7" s="1015">
        <v>6.2700849999999999</v>
      </c>
      <c r="BT7" s="1015">
        <v>6.7319246999999995</v>
      </c>
      <c r="BU7" s="1015">
        <v>0.81583245999999998</v>
      </c>
      <c r="BV7" s="1015">
        <v>0.25</v>
      </c>
      <c r="BW7" s="1015">
        <v>1.65</v>
      </c>
      <c r="BX7" s="1009">
        <v>3.4</v>
      </c>
      <c r="BY7" s="1009">
        <v>4.5518913999999917</v>
      </c>
      <c r="BZ7" s="1009">
        <v>5.2999999999999918</v>
      </c>
      <c r="CA7" s="1009">
        <v>11.699999999999974</v>
      </c>
      <c r="CB7" s="1009">
        <v>1.45</v>
      </c>
      <c r="CC7" s="1009">
        <v>2.15</v>
      </c>
      <c r="CD7" s="1009">
        <v>4.87</v>
      </c>
      <c r="CE7" s="1015">
        <v>1.7399999999999998</v>
      </c>
      <c r="CF7" s="1015">
        <v>4.3555665000000001</v>
      </c>
      <c r="CG7" s="1015">
        <v>2.9786332999999998</v>
      </c>
      <c r="CH7" s="1015">
        <v>3.3060857000000001</v>
      </c>
      <c r="CI7" s="1015">
        <v>4.7783026</v>
      </c>
      <c r="CJ7" s="1055">
        <v>4.5840553999999996</v>
      </c>
      <c r="CK7" s="1009">
        <v>0.02</v>
      </c>
      <c r="CL7" s="1009">
        <v>4.83</v>
      </c>
      <c r="CM7" s="1015">
        <v>6.1484699999999997</v>
      </c>
      <c r="CN7" s="1015">
        <v>6.6449999999999996</v>
      </c>
      <c r="CO7" s="1015">
        <v>7.7449999999999992</v>
      </c>
      <c r="CP7" s="1015">
        <v>6.14</v>
      </c>
      <c r="CQ7" s="1015">
        <v>1.3800000000000001</v>
      </c>
      <c r="CR7" s="1015">
        <v>1.18</v>
      </c>
      <c r="CS7" s="1009">
        <v>41.947557400000001</v>
      </c>
      <c r="CT7" s="1009">
        <v>39.626179999999998</v>
      </c>
      <c r="CU7" s="1009">
        <v>19.940000000000001</v>
      </c>
      <c r="CV7" s="1015">
        <v>95.66</v>
      </c>
      <c r="CW7" s="1015">
        <v>39.910000000000004</v>
      </c>
      <c r="CX7" s="1015">
        <v>78.56</v>
      </c>
      <c r="CY7" s="1015">
        <v>63.09</v>
      </c>
      <c r="CZ7" s="1015">
        <v>65</v>
      </c>
      <c r="DA7" s="1055">
        <v>1.2744789999999999</v>
      </c>
      <c r="DB7" s="1009">
        <v>361.45432739999995</v>
      </c>
      <c r="DC7" s="1009">
        <v>405.3868999</v>
      </c>
      <c r="DD7" s="1009">
        <v>607.82000000000005</v>
      </c>
      <c r="DE7" s="1009">
        <v>597.76</v>
      </c>
      <c r="DF7" s="1009">
        <v>271.60091847886008</v>
      </c>
      <c r="DG7" s="1009">
        <v>304.33757300000002</v>
      </c>
      <c r="DH7" s="1009">
        <v>154.11062769399999</v>
      </c>
      <c r="DI7" s="1009">
        <v>152.7218149</v>
      </c>
      <c r="DJ7" s="1055">
        <v>56.039891159999968</v>
      </c>
      <c r="DK7" s="1009">
        <v>2384.4299999999998</v>
      </c>
      <c r="DL7" s="1009">
        <v>2250.8668999000001</v>
      </c>
      <c r="DM7" s="1009">
        <v>2192.09</v>
      </c>
      <c r="DN7" s="1015">
        <v>2145.1999999999998</v>
      </c>
      <c r="DO7" s="1015">
        <v>1596.2854784788599</v>
      </c>
      <c r="DP7" s="1009">
        <v>1497.627483</v>
      </c>
      <c r="DQ7" s="1009">
        <v>1290.1828276940003</v>
      </c>
      <c r="DR7" s="1009">
        <v>1999.4633749</v>
      </c>
      <c r="DS7" s="1009">
        <v>4105.7398911600003</v>
      </c>
      <c r="DU7" s="1047"/>
      <c r="DV7" s="1047"/>
      <c r="DW7" s="1047"/>
      <c r="DX7" s="1047"/>
      <c r="DY7" s="1047"/>
      <c r="DZ7" s="1047"/>
      <c r="EA7" s="1047"/>
      <c r="EB7" s="1047"/>
      <c r="EC7" s="1047"/>
      <c r="ED7" s="1047"/>
      <c r="EE7" s="1047"/>
      <c r="EF7" s="1047"/>
      <c r="EG7" s="1047"/>
      <c r="EH7" s="1047"/>
      <c r="EI7" s="1047"/>
      <c r="EJ7" s="1047"/>
    </row>
    <row r="8" spans="1:155" s="1054" customFormat="1" ht="18" customHeight="1" x14ac:dyDescent="0.2">
      <c r="A8" s="1052" t="s">
        <v>570</v>
      </c>
      <c r="B8" s="1009">
        <v>2005.35</v>
      </c>
      <c r="C8" s="1015">
        <v>1817.67</v>
      </c>
      <c r="D8" s="1015">
        <v>1563.55</v>
      </c>
      <c r="E8" s="1009">
        <v>1494.9</v>
      </c>
      <c r="F8" s="1009">
        <v>1304.14552</v>
      </c>
      <c r="G8" s="1009">
        <v>1181.4033099999999</v>
      </c>
      <c r="H8" s="1009">
        <v>1117.49135</v>
      </c>
      <c r="I8" s="1009">
        <v>1807.04862</v>
      </c>
      <c r="J8" s="1053">
        <v>3971.26</v>
      </c>
      <c r="K8" s="1009">
        <v>76.47999999999999</v>
      </c>
      <c r="L8" s="1015">
        <v>31.4026</v>
      </c>
      <c r="M8" s="1015">
        <v>18.05</v>
      </c>
      <c r="N8" s="1009">
        <v>20.68</v>
      </c>
      <c r="O8" s="1009">
        <v>7.58</v>
      </c>
      <c r="P8" s="1009">
        <v>5.23</v>
      </c>
      <c r="Q8" s="1009">
        <v>4.4000000000000004</v>
      </c>
      <c r="R8" s="1009">
        <v>1.35</v>
      </c>
      <c r="S8" s="1053">
        <v>0</v>
      </c>
      <c r="T8" s="1009">
        <v>7.22</v>
      </c>
      <c r="U8" s="1015">
        <v>1.75</v>
      </c>
      <c r="V8" s="1015">
        <v>1.4</v>
      </c>
      <c r="W8" s="1009">
        <v>0.15</v>
      </c>
      <c r="X8" s="1009">
        <v>0.15</v>
      </c>
      <c r="Y8" s="1009">
        <v>0</v>
      </c>
      <c r="Z8" s="1009">
        <v>0</v>
      </c>
      <c r="AA8" s="1009">
        <v>0</v>
      </c>
      <c r="AB8" s="1053">
        <v>0</v>
      </c>
      <c r="AC8" s="1009">
        <v>1.29677</v>
      </c>
      <c r="AD8" s="1015">
        <v>1.45431</v>
      </c>
      <c r="AE8" s="1015">
        <v>1.52</v>
      </c>
      <c r="AF8" s="1009">
        <v>18.220299999999998</v>
      </c>
      <c r="AG8" s="1009">
        <v>60.808490000000006</v>
      </c>
      <c r="AH8" s="1009">
        <v>83.022278099999994</v>
      </c>
      <c r="AI8" s="1009">
        <v>0.62406309399999993</v>
      </c>
      <c r="AJ8" s="1009">
        <v>33.143427299999999</v>
      </c>
      <c r="AK8" s="1009">
        <v>29.595099600000005</v>
      </c>
      <c r="AL8" s="1015">
        <v>0.1</v>
      </c>
      <c r="AM8" s="1015">
        <v>0</v>
      </c>
      <c r="AN8" s="1012">
        <v>0.35</v>
      </c>
      <c r="AO8" s="1012">
        <v>1.4999999999999999E-2</v>
      </c>
      <c r="AP8" s="1012">
        <v>0.45</v>
      </c>
      <c r="AQ8" s="1012">
        <v>0.8</v>
      </c>
      <c r="AR8" s="1012">
        <v>0</v>
      </c>
      <c r="AS8" s="1053">
        <v>0.05</v>
      </c>
      <c r="AT8" s="1009">
        <v>0.44</v>
      </c>
      <c r="AU8" s="1015">
        <v>150.4031444</v>
      </c>
      <c r="AV8" s="1015">
        <v>190.03</v>
      </c>
      <c r="AW8" s="1009">
        <v>201.71750129999998</v>
      </c>
      <c r="AX8" s="1009">
        <v>0.01</v>
      </c>
      <c r="AY8" s="1009">
        <v>0</v>
      </c>
      <c r="AZ8" s="1009">
        <v>0</v>
      </c>
      <c r="BA8" s="1009">
        <v>0</v>
      </c>
      <c r="BB8" s="1053">
        <v>0</v>
      </c>
      <c r="BC8" s="1009">
        <v>95.69</v>
      </c>
      <c r="BD8" s="1015">
        <v>26.5</v>
      </c>
      <c r="BE8" s="1015">
        <v>162.06</v>
      </c>
      <c r="BF8" s="1009">
        <v>172.75000000000045</v>
      </c>
      <c r="BG8" s="1009">
        <v>121.95</v>
      </c>
      <c r="BH8" s="1009">
        <v>103.922</v>
      </c>
      <c r="BI8" s="1009">
        <v>61.91</v>
      </c>
      <c r="BJ8" s="1009">
        <v>35.5</v>
      </c>
      <c r="BK8" s="1053">
        <v>0.1085</v>
      </c>
      <c r="BL8" s="1009">
        <v>135</v>
      </c>
      <c r="BM8" s="1015">
        <v>87.65</v>
      </c>
      <c r="BN8" s="1015">
        <v>82.42</v>
      </c>
      <c r="BO8" s="1009">
        <v>24.299306999999999</v>
      </c>
      <c r="BP8" s="1009">
        <v>17.560763978859995</v>
      </c>
      <c r="BQ8" s="1009">
        <v>10.2819026</v>
      </c>
      <c r="BR8" s="1009">
        <v>9.2637874999999994</v>
      </c>
      <c r="BS8" s="1009">
        <v>6.2700849999999999</v>
      </c>
      <c r="BT8" s="1009">
        <v>5.4005479999800006</v>
      </c>
      <c r="BU8" s="1009">
        <v>0.81283845999999993</v>
      </c>
      <c r="BV8" s="1009">
        <v>0.25</v>
      </c>
      <c r="BW8" s="1009">
        <v>1.6500000000000001</v>
      </c>
      <c r="BX8" s="1009">
        <v>3.4</v>
      </c>
      <c r="BY8" s="1009">
        <v>4.5518913999999917</v>
      </c>
      <c r="BZ8" s="1009">
        <v>5.2999999999999892</v>
      </c>
      <c r="CA8" s="1009">
        <v>11.700000000000031</v>
      </c>
      <c r="CB8" s="1009">
        <v>1.45</v>
      </c>
      <c r="CC8" s="1015">
        <v>1.95</v>
      </c>
      <c r="CD8" s="1015">
        <v>4.37</v>
      </c>
      <c r="CE8" s="1013">
        <v>1.73</v>
      </c>
      <c r="CF8" s="1013">
        <v>4.1324665000000005</v>
      </c>
      <c r="CG8" s="1013">
        <v>2.5465332999999997</v>
      </c>
      <c r="CH8" s="1013">
        <v>2.8135857</v>
      </c>
      <c r="CI8" s="1013">
        <v>4.4783026000000001</v>
      </c>
      <c r="CJ8" s="1053">
        <v>4.5840553999999996</v>
      </c>
      <c r="CK8" s="1015">
        <v>0.02</v>
      </c>
      <c r="CL8" s="1015">
        <v>4.05</v>
      </c>
      <c r="CM8" s="1009">
        <v>6.1484699999999997</v>
      </c>
      <c r="CN8" s="1009">
        <v>6.6449999999999996</v>
      </c>
      <c r="CO8" s="1009">
        <v>7.7449999999999992</v>
      </c>
      <c r="CP8" s="1009">
        <v>6.14</v>
      </c>
      <c r="CQ8" s="1009">
        <v>1.3800000000000001</v>
      </c>
      <c r="CR8" s="1009">
        <v>1.1800000000000002</v>
      </c>
      <c r="CS8" s="1009">
        <v>40.044413499999997</v>
      </c>
      <c r="CT8" s="1015">
        <v>38.6300472</v>
      </c>
      <c r="CU8" s="1015">
        <v>19.440000000000001</v>
      </c>
      <c r="CV8" s="1009">
        <v>80.66</v>
      </c>
      <c r="CW8" s="1009">
        <v>39.909999999999997</v>
      </c>
      <c r="CX8" s="1009">
        <v>78.56</v>
      </c>
      <c r="CY8" s="1009">
        <v>63.09</v>
      </c>
      <c r="CZ8" s="1009">
        <v>65</v>
      </c>
      <c r="DA8" s="1053">
        <v>1.2744789999999999</v>
      </c>
      <c r="DB8" s="1009">
        <v>357.62118349999997</v>
      </c>
      <c r="DC8" s="1009">
        <v>339.86010160000001</v>
      </c>
      <c r="DD8" s="1009">
        <v>483.33</v>
      </c>
      <c r="DE8" s="1009">
        <v>526.95000000000005</v>
      </c>
      <c r="DF8" s="1009">
        <v>260.41172047886005</v>
      </c>
      <c r="DG8" s="1009">
        <v>295.157714</v>
      </c>
      <c r="DH8" s="1009">
        <v>153.59332769399998</v>
      </c>
      <c r="DI8" s="1009">
        <v>152.42181489999999</v>
      </c>
      <c r="DJ8" s="1053">
        <v>54.705520459980036</v>
      </c>
      <c r="DK8" s="1009">
        <v>2362.9699999999998</v>
      </c>
      <c r="DL8" s="1009">
        <v>2157.5301016000003</v>
      </c>
      <c r="DM8" s="1009">
        <v>2046.88</v>
      </c>
      <c r="DN8" s="1009">
        <v>2021.85</v>
      </c>
      <c r="DO8" s="1009">
        <v>1564.55724047886</v>
      </c>
      <c r="DP8" s="1009">
        <v>1476.5610239999999</v>
      </c>
      <c r="DQ8" s="1009">
        <v>1271.084677694</v>
      </c>
      <c r="DR8" s="1009">
        <v>1959.4704349000001</v>
      </c>
      <c r="DS8" s="1009">
        <v>4025.9655204599803</v>
      </c>
      <c r="DU8" s="1047"/>
      <c r="DV8" s="1047"/>
      <c r="DW8" s="1047"/>
      <c r="DX8" s="1047"/>
      <c r="DY8" s="1047"/>
      <c r="DZ8" s="1047"/>
      <c r="EA8" s="1047"/>
      <c r="EB8" s="1047"/>
      <c r="EC8" s="1047"/>
      <c r="ED8" s="1047"/>
      <c r="EE8" s="1047"/>
      <c r="EF8" s="1047"/>
      <c r="EG8" s="1047"/>
      <c r="EH8" s="1047"/>
      <c r="EI8" s="1047"/>
      <c r="EJ8" s="1047"/>
    </row>
    <row r="9" spans="1:155" s="1054" customFormat="1" ht="18" customHeight="1" x14ac:dyDescent="0.2">
      <c r="A9" s="1052" t="s">
        <v>571</v>
      </c>
      <c r="B9" s="1009">
        <v>10.96</v>
      </c>
      <c r="C9" s="1015">
        <v>25.45</v>
      </c>
      <c r="D9" s="1015">
        <v>15.77</v>
      </c>
      <c r="E9" s="1009">
        <v>43.7</v>
      </c>
      <c r="F9" s="1009">
        <v>12.544840000000001</v>
      </c>
      <c r="G9" s="1009">
        <v>1.6105700000000001</v>
      </c>
      <c r="H9" s="1009">
        <v>2.4613700000000001</v>
      </c>
      <c r="I9" s="1009">
        <v>21.38</v>
      </c>
      <c r="J9" s="1053">
        <v>39.28</v>
      </c>
      <c r="K9" s="1009">
        <v>0</v>
      </c>
      <c r="L9" s="1015">
        <v>0</v>
      </c>
      <c r="M9" s="1015">
        <v>0.4</v>
      </c>
      <c r="N9" s="1009">
        <v>2.65</v>
      </c>
      <c r="O9" s="1009">
        <v>0</v>
      </c>
      <c r="P9" s="1009">
        <v>0</v>
      </c>
      <c r="Q9" s="1009">
        <v>0</v>
      </c>
      <c r="R9" s="1009">
        <v>0</v>
      </c>
      <c r="S9" s="1053">
        <v>0</v>
      </c>
      <c r="T9" s="1009">
        <v>0.5</v>
      </c>
      <c r="U9" s="1015">
        <v>0</v>
      </c>
      <c r="V9" s="1015">
        <v>0</v>
      </c>
      <c r="W9" s="1009">
        <v>0</v>
      </c>
      <c r="X9" s="1009">
        <v>0</v>
      </c>
      <c r="Y9" s="1009">
        <v>0</v>
      </c>
      <c r="Z9" s="1009">
        <v>0</v>
      </c>
      <c r="AA9" s="1009">
        <v>0</v>
      </c>
      <c r="AB9" s="1053">
        <v>0</v>
      </c>
      <c r="AC9" s="1009">
        <v>0</v>
      </c>
      <c r="AD9" s="1015">
        <v>0</v>
      </c>
      <c r="AE9" s="1015">
        <v>0</v>
      </c>
      <c r="AF9" s="1009">
        <v>1.38792</v>
      </c>
      <c r="AG9" s="1009">
        <v>10.58196</v>
      </c>
      <c r="AH9" s="1009">
        <v>8.6477599999999999</v>
      </c>
      <c r="AI9" s="1009">
        <v>2.4799999999999999E-2</v>
      </c>
      <c r="AJ9" s="1009">
        <v>0</v>
      </c>
      <c r="AK9" s="1009">
        <v>0</v>
      </c>
      <c r="AL9" s="1015">
        <v>0</v>
      </c>
      <c r="AM9" s="1015">
        <v>0</v>
      </c>
      <c r="AN9" s="1009">
        <v>0</v>
      </c>
      <c r="AO9" s="1009">
        <v>0</v>
      </c>
      <c r="AP9" s="1009">
        <v>0</v>
      </c>
      <c r="AQ9" s="1009">
        <v>0</v>
      </c>
      <c r="AR9" s="1009">
        <v>0</v>
      </c>
      <c r="AS9" s="1053">
        <v>0</v>
      </c>
      <c r="AT9" s="1009">
        <v>0</v>
      </c>
      <c r="AU9" s="1015">
        <v>61.634126999999999</v>
      </c>
      <c r="AV9" s="1015">
        <v>122.42</v>
      </c>
      <c r="AW9" s="1009">
        <v>51.762857399999987</v>
      </c>
      <c r="AX9" s="1009">
        <v>0</v>
      </c>
      <c r="AY9" s="1009">
        <v>0</v>
      </c>
      <c r="AZ9" s="1009">
        <v>0</v>
      </c>
      <c r="BA9" s="1009">
        <v>0</v>
      </c>
      <c r="BB9" s="1053">
        <v>0</v>
      </c>
      <c r="BC9" s="1009">
        <v>0</v>
      </c>
      <c r="BD9" s="1015">
        <v>0</v>
      </c>
      <c r="BE9" s="1015">
        <v>0</v>
      </c>
      <c r="BF9" s="1009">
        <v>0</v>
      </c>
      <c r="BG9" s="1009">
        <v>0</v>
      </c>
      <c r="BH9" s="1009">
        <v>0</v>
      </c>
      <c r="BI9" s="1009">
        <v>0</v>
      </c>
      <c r="BJ9" s="1009">
        <v>0</v>
      </c>
      <c r="BK9" s="1053">
        <v>0</v>
      </c>
      <c r="BL9" s="1009">
        <v>1.25</v>
      </c>
      <c r="BM9" s="1015">
        <v>1</v>
      </c>
      <c r="BN9" s="1015">
        <v>0</v>
      </c>
      <c r="BO9" s="1009">
        <v>0</v>
      </c>
      <c r="BP9" s="1009">
        <v>0</v>
      </c>
      <c r="BQ9" s="1009">
        <v>0</v>
      </c>
      <c r="BR9" s="1009">
        <v>0</v>
      </c>
      <c r="BS9" s="1009">
        <v>0</v>
      </c>
      <c r="BT9" s="1009">
        <v>1.0079087</v>
      </c>
      <c r="BU9" s="1009">
        <v>2.9940000000000001E-3</v>
      </c>
      <c r="BV9" s="1009">
        <v>0</v>
      </c>
      <c r="BW9" s="1009">
        <v>0</v>
      </c>
      <c r="BX9" s="1009">
        <v>0</v>
      </c>
      <c r="BY9" s="1009">
        <v>0</v>
      </c>
      <c r="BZ9" s="1009">
        <v>0</v>
      </c>
      <c r="CA9" s="1009">
        <v>0</v>
      </c>
      <c r="CB9" s="1009">
        <v>0</v>
      </c>
      <c r="CC9" s="1015">
        <v>0.2</v>
      </c>
      <c r="CD9" s="1015">
        <v>0.5</v>
      </c>
      <c r="CE9" s="1015">
        <v>9.9999999999997868E-3</v>
      </c>
      <c r="CF9" s="1015">
        <v>0.01</v>
      </c>
      <c r="CG9" s="1015">
        <v>0.43210000000000004</v>
      </c>
      <c r="CH9" s="1015">
        <v>3.2500000000000001E-2</v>
      </c>
      <c r="CI9" s="1015">
        <v>0.3</v>
      </c>
      <c r="CJ9" s="1053">
        <v>0</v>
      </c>
      <c r="CK9" s="1015">
        <v>0</v>
      </c>
      <c r="CL9" s="1015">
        <v>0.78</v>
      </c>
      <c r="CM9" s="1009">
        <v>0</v>
      </c>
      <c r="CN9" s="1009">
        <v>0</v>
      </c>
      <c r="CO9" s="1009">
        <v>0</v>
      </c>
      <c r="CP9" s="1009">
        <v>0</v>
      </c>
      <c r="CQ9" s="1009">
        <v>0</v>
      </c>
      <c r="CR9" s="1009">
        <v>0</v>
      </c>
      <c r="CS9" s="1009">
        <v>1.7</v>
      </c>
      <c r="CT9" s="1015">
        <v>1</v>
      </c>
      <c r="CU9" s="1015">
        <v>0.5</v>
      </c>
      <c r="CV9" s="1009">
        <v>15</v>
      </c>
      <c r="CW9" s="1009">
        <v>0</v>
      </c>
      <c r="CX9" s="1009">
        <v>0</v>
      </c>
      <c r="CY9" s="1009">
        <v>0</v>
      </c>
      <c r="CZ9" s="1009">
        <v>0</v>
      </c>
      <c r="DA9" s="1053">
        <v>0</v>
      </c>
      <c r="DB9" s="1009">
        <v>3.45</v>
      </c>
      <c r="DC9" s="1009">
        <v>63.83</v>
      </c>
      <c r="DD9" s="1009">
        <v>124.6</v>
      </c>
      <c r="DE9" s="1009">
        <v>70.81</v>
      </c>
      <c r="DF9" s="1009">
        <v>10.59196</v>
      </c>
      <c r="DG9" s="1009">
        <v>9.07986</v>
      </c>
      <c r="DH9" s="1009">
        <v>5.7300000000000004E-2</v>
      </c>
      <c r="DI9" s="1009">
        <v>0.3</v>
      </c>
      <c r="DJ9" s="1053">
        <v>1.0109026999999999</v>
      </c>
      <c r="DK9" s="1009">
        <v>14.41</v>
      </c>
      <c r="DL9" s="1009">
        <v>89.28</v>
      </c>
      <c r="DM9" s="1009">
        <v>140.37</v>
      </c>
      <c r="DN9" s="1009">
        <v>114.51</v>
      </c>
      <c r="DO9" s="1009">
        <v>23.136800000000001</v>
      </c>
      <c r="DP9" s="1009">
        <v>10.690429999999999</v>
      </c>
      <c r="DQ9" s="1009">
        <v>2.5186700000000002</v>
      </c>
      <c r="DR9" s="1009">
        <v>21.68</v>
      </c>
      <c r="DS9" s="1009">
        <v>40.290902700000004</v>
      </c>
      <c r="DU9" s="1047"/>
      <c r="DV9" s="1047"/>
      <c r="DW9" s="1047"/>
      <c r="DX9" s="1047"/>
      <c r="DY9" s="1047"/>
      <c r="DZ9" s="1047"/>
      <c r="EA9" s="1047"/>
      <c r="EB9" s="1047"/>
      <c r="EC9" s="1047"/>
      <c r="ED9" s="1047"/>
      <c r="EE9" s="1047"/>
      <c r="EF9" s="1047"/>
      <c r="EG9" s="1047"/>
      <c r="EH9" s="1047"/>
      <c r="EI9" s="1047"/>
      <c r="EJ9" s="1047"/>
    </row>
    <row r="10" spans="1:155" s="1054" customFormat="1" ht="18" customHeight="1" x14ac:dyDescent="0.2">
      <c r="A10" s="1052" t="s">
        <v>572</v>
      </c>
      <c r="B10" s="1009">
        <v>1.1299999999999999</v>
      </c>
      <c r="C10" s="1009">
        <v>0.01</v>
      </c>
      <c r="D10" s="1009">
        <v>0</v>
      </c>
      <c r="E10" s="1009">
        <v>0</v>
      </c>
      <c r="F10" s="1009">
        <v>0</v>
      </c>
      <c r="G10" s="1009">
        <v>2.8019099999999999</v>
      </c>
      <c r="H10" s="1009">
        <v>1.9762200000000001</v>
      </c>
      <c r="I10" s="1009">
        <v>3.65063</v>
      </c>
      <c r="J10" s="1053">
        <v>12.64</v>
      </c>
      <c r="K10" s="1009">
        <v>0</v>
      </c>
      <c r="L10" s="1009">
        <v>0</v>
      </c>
      <c r="M10" s="1009">
        <v>0</v>
      </c>
      <c r="N10" s="1016">
        <v>0</v>
      </c>
      <c r="O10" s="1016">
        <v>0</v>
      </c>
      <c r="P10" s="1009">
        <v>0</v>
      </c>
      <c r="Q10" s="1009">
        <v>0</v>
      </c>
      <c r="R10" s="1009">
        <v>0</v>
      </c>
      <c r="S10" s="1053">
        <v>0</v>
      </c>
      <c r="T10" s="1009">
        <v>0</v>
      </c>
      <c r="U10" s="1009">
        <v>0</v>
      </c>
      <c r="V10" s="1009">
        <v>0</v>
      </c>
      <c r="W10" s="1016">
        <v>0</v>
      </c>
      <c r="X10" s="1016">
        <v>0</v>
      </c>
      <c r="Y10" s="1009">
        <v>0</v>
      </c>
      <c r="Z10" s="1009">
        <v>0</v>
      </c>
      <c r="AA10" s="1009">
        <v>0</v>
      </c>
      <c r="AB10" s="1053">
        <v>0</v>
      </c>
      <c r="AC10" s="1009">
        <v>0</v>
      </c>
      <c r="AD10" s="1009">
        <v>0</v>
      </c>
      <c r="AE10" s="1009">
        <v>0</v>
      </c>
      <c r="AF10" s="1016">
        <v>0</v>
      </c>
      <c r="AG10" s="1016">
        <v>0</v>
      </c>
      <c r="AH10" s="1016">
        <v>0</v>
      </c>
      <c r="AI10" s="1016">
        <v>0</v>
      </c>
      <c r="AJ10" s="1016">
        <v>0</v>
      </c>
      <c r="AK10" s="1016">
        <v>0</v>
      </c>
      <c r="AL10" s="1009">
        <v>0</v>
      </c>
      <c r="AM10" s="1009">
        <v>0</v>
      </c>
      <c r="AN10" s="1016">
        <v>0</v>
      </c>
      <c r="AO10" s="1016">
        <v>0</v>
      </c>
      <c r="AP10" s="1016">
        <v>0</v>
      </c>
      <c r="AQ10" s="1016">
        <v>0</v>
      </c>
      <c r="AR10" s="1016">
        <v>0</v>
      </c>
      <c r="AS10" s="1053">
        <v>0</v>
      </c>
      <c r="AT10" s="1009">
        <v>0</v>
      </c>
      <c r="AU10" s="1009">
        <v>0</v>
      </c>
      <c r="AV10" s="1009">
        <v>0</v>
      </c>
      <c r="AW10" s="1016">
        <v>0</v>
      </c>
      <c r="AX10" s="1016">
        <v>0</v>
      </c>
      <c r="AY10" s="1016">
        <v>0</v>
      </c>
      <c r="AZ10" s="1016">
        <v>0</v>
      </c>
      <c r="BA10" s="1016">
        <v>0</v>
      </c>
      <c r="BB10" s="1053">
        <v>0</v>
      </c>
      <c r="BC10" s="1015">
        <v>0</v>
      </c>
      <c r="BD10" s="1009">
        <v>0</v>
      </c>
      <c r="BE10" s="1009">
        <v>0</v>
      </c>
      <c r="BF10" s="1016">
        <v>0</v>
      </c>
      <c r="BG10" s="1009">
        <v>0</v>
      </c>
      <c r="BH10" s="1009">
        <v>0</v>
      </c>
      <c r="BI10" s="1009">
        <v>0</v>
      </c>
      <c r="BJ10" s="1009">
        <v>0</v>
      </c>
      <c r="BK10" s="1053">
        <v>0</v>
      </c>
      <c r="BL10" s="1009">
        <v>0</v>
      </c>
      <c r="BM10" s="1009">
        <v>0</v>
      </c>
      <c r="BN10" s="1009">
        <v>0</v>
      </c>
      <c r="BO10" s="1016">
        <v>0</v>
      </c>
      <c r="BP10" s="1016">
        <v>0.16813799999999998</v>
      </c>
      <c r="BQ10" s="1009">
        <v>0</v>
      </c>
      <c r="BR10" s="1009">
        <v>0</v>
      </c>
      <c r="BS10" s="1009">
        <v>0</v>
      </c>
      <c r="BT10" s="1009">
        <v>0.10346799999999999</v>
      </c>
      <c r="BU10" s="1009">
        <v>0</v>
      </c>
      <c r="BV10" s="1009">
        <v>0</v>
      </c>
      <c r="BW10" s="1016">
        <v>0</v>
      </c>
      <c r="BX10" s="1016">
        <v>0</v>
      </c>
      <c r="BY10" s="1016">
        <v>0</v>
      </c>
      <c r="BZ10" s="1016">
        <v>0</v>
      </c>
      <c r="CA10" s="1016">
        <v>0</v>
      </c>
      <c r="CB10" s="1009">
        <v>0</v>
      </c>
      <c r="CC10" s="1009">
        <v>0</v>
      </c>
      <c r="CD10" s="1009">
        <v>0</v>
      </c>
      <c r="CE10" s="1009">
        <v>0</v>
      </c>
      <c r="CF10" s="1009">
        <v>0</v>
      </c>
      <c r="CG10" s="1009">
        <v>0</v>
      </c>
      <c r="CH10" s="1009">
        <v>0</v>
      </c>
      <c r="CI10" s="1009">
        <v>0</v>
      </c>
      <c r="CJ10" s="1053">
        <v>0</v>
      </c>
      <c r="CK10" s="1009">
        <v>0</v>
      </c>
      <c r="CL10" s="1009">
        <v>0</v>
      </c>
      <c r="CM10" s="1015">
        <v>0</v>
      </c>
      <c r="CN10" s="1015">
        <v>0</v>
      </c>
      <c r="CO10" s="1016">
        <v>0</v>
      </c>
      <c r="CP10" s="1016">
        <v>0</v>
      </c>
      <c r="CQ10" s="1016">
        <v>0</v>
      </c>
      <c r="CR10" s="1016">
        <v>0</v>
      </c>
      <c r="CS10" s="1009">
        <v>0</v>
      </c>
      <c r="CT10" s="1009">
        <v>0</v>
      </c>
      <c r="CU10" s="1009">
        <v>0</v>
      </c>
      <c r="CV10" s="1016">
        <v>0</v>
      </c>
      <c r="CW10" s="1016">
        <v>0</v>
      </c>
      <c r="CX10" s="1016">
        <v>0</v>
      </c>
      <c r="CY10" s="1016">
        <v>0</v>
      </c>
      <c r="CZ10" s="1016">
        <v>0</v>
      </c>
      <c r="DA10" s="1053">
        <v>0</v>
      </c>
      <c r="DB10" s="1009">
        <v>0</v>
      </c>
      <c r="DC10" s="1009">
        <v>0</v>
      </c>
      <c r="DD10" s="1009">
        <v>0</v>
      </c>
      <c r="DE10" s="1009">
        <v>0</v>
      </c>
      <c r="DF10" s="1009">
        <v>0.16813799999999998</v>
      </c>
      <c r="DG10" s="1009">
        <v>0</v>
      </c>
      <c r="DH10" s="1009">
        <v>0</v>
      </c>
      <c r="DI10" s="1009">
        <v>0</v>
      </c>
      <c r="DJ10" s="1053">
        <v>0.10346799999999999</v>
      </c>
      <c r="DK10" s="1009">
        <v>1.1299999999999999</v>
      </c>
      <c r="DL10" s="1009">
        <v>0.01</v>
      </c>
      <c r="DM10" s="1009">
        <v>0</v>
      </c>
      <c r="DN10" s="1009">
        <v>0</v>
      </c>
      <c r="DO10" s="1009">
        <v>0.16813799999999998</v>
      </c>
      <c r="DP10" s="1009">
        <v>2.8019099999999999</v>
      </c>
      <c r="DQ10" s="1009">
        <v>1.9762200000000001</v>
      </c>
      <c r="DR10" s="1009">
        <v>3.65063</v>
      </c>
      <c r="DS10" s="1009">
        <v>12.743468</v>
      </c>
      <c r="DU10" s="1047"/>
      <c r="DV10" s="1047"/>
      <c r="DW10" s="1047"/>
      <c r="DX10" s="1047"/>
      <c r="DY10" s="1047"/>
      <c r="DZ10" s="1047"/>
      <c r="EA10" s="1047"/>
      <c r="EB10" s="1047"/>
      <c r="EC10" s="1047"/>
      <c r="ED10" s="1047"/>
      <c r="EE10" s="1047"/>
      <c r="EF10" s="1047"/>
      <c r="EG10" s="1047"/>
      <c r="EH10" s="1047"/>
      <c r="EI10" s="1047"/>
      <c r="EJ10" s="1047"/>
    </row>
    <row r="11" spans="1:155" s="1054" customFormat="1" ht="18" customHeight="1" x14ac:dyDescent="0.2">
      <c r="A11" s="1052" t="s">
        <v>573</v>
      </c>
      <c r="B11" s="1009">
        <v>5.54</v>
      </c>
      <c r="C11" s="1009">
        <v>2.3499999999999499</v>
      </c>
      <c r="D11" s="1009">
        <v>4.95</v>
      </c>
      <c r="E11" s="1015">
        <v>8.8399999999999608</v>
      </c>
      <c r="F11" s="1015">
        <v>7.9941999999998856</v>
      </c>
      <c r="G11" s="1015">
        <v>7.4741200000000454</v>
      </c>
      <c r="H11" s="1015">
        <v>14.143260000000284</v>
      </c>
      <c r="I11" s="1015">
        <v>14.6623099999999</v>
      </c>
      <c r="J11" s="1055">
        <v>26.519999999999602</v>
      </c>
      <c r="K11" s="1009">
        <v>0.18000000000000682</v>
      </c>
      <c r="L11" s="1009">
        <v>0.12870000000000201</v>
      </c>
      <c r="M11" s="1009">
        <v>0</v>
      </c>
      <c r="N11" s="1015">
        <v>-1.3322676295501878E-15</v>
      </c>
      <c r="O11" s="1015">
        <v>0</v>
      </c>
      <c r="P11" s="1015">
        <v>0</v>
      </c>
      <c r="Q11" s="1015">
        <v>0</v>
      </c>
      <c r="R11" s="1015">
        <v>0</v>
      </c>
      <c r="S11" s="1055">
        <v>0</v>
      </c>
      <c r="T11" s="1009">
        <v>0</v>
      </c>
      <c r="U11" s="1009">
        <v>3.4499999999999501E-3</v>
      </c>
      <c r="V11" s="1009">
        <v>0</v>
      </c>
      <c r="W11" s="1015">
        <v>0</v>
      </c>
      <c r="X11" s="1015">
        <v>0</v>
      </c>
      <c r="Y11" s="1015">
        <v>0</v>
      </c>
      <c r="Z11" s="1015">
        <v>0</v>
      </c>
      <c r="AA11" s="1015">
        <v>0</v>
      </c>
      <c r="AB11" s="1055">
        <v>0</v>
      </c>
      <c r="AC11" s="1009">
        <v>0</v>
      </c>
      <c r="AD11" s="1009">
        <v>0</v>
      </c>
      <c r="AE11" s="1009">
        <v>0</v>
      </c>
      <c r="AF11" s="1015">
        <v>1.1102230246251565E-15</v>
      </c>
      <c r="AG11" s="1015">
        <v>0.21600000000000286</v>
      </c>
      <c r="AH11" s="1015">
        <v>0.21600000000000286</v>
      </c>
      <c r="AI11" s="1015">
        <v>4.5102810375396984E-17</v>
      </c>
      <c r="AJ11" s="1015">
        <v>0</v>
      </c>
      <c r="AK11" s="1015">
        <v>-7.1054273576010019E-15</v>
      </c>
      <c r="AL11" s="1009">
        <v>0</v>
      </c>
      <c r="AM11" s="1009">
        <v>0</v>
      </c>
      <c r="AN11" s="1015">
        <v>0</v>
      </c>
      <c r="AO11" s="1015">
        <v>0</v>
      </c>
      <c r="AP11" s="1015">
        <v>0</v>
      </c>
      <c r="AQ11" s="1015">
        <v>0</v>
      </c>
      <c r="AR11" s="1015">
        <v>0</v>
      </c>
      <c r="AS11" s="1055">
        <v>0</v>
      </c>
      <c r="AT11" s="1009">
        <v>0</v>
      </c>
      <c r="AU11" s="1009">
        <v>1.5678384999999999</v>
      </c>
      <c r="AV11" s="1009">
        <v>-0.12</v>
      </c>
      <c r="AW11" s="1015">
        <v>1.4210854715202004E-14</v>
      </c>
      <c r="AX11" s="1015">
        <v>0</v>
      </c>
      <c r="AY11" s="1015">
        <v>0</v>
      </c>
      <c r="AZ11" s="1015">
        <v>0</v>
      </c>
      <c r="BA11" s="1015">
        <v>0</v>
      </c>
      <c r="BB11" s="1055">
        <v>0</v>
      </c>
      <c r="BC11" s="1015">
        <v>0</v>
      </c>
      <c r="BD11" s="1009">
        <v>0</v>
      </c>
      <c r="BE11" s="1009">
        <v>0</v>
      </c>
      <c r="BF11" s="1015">
        <v>0</v>
      </c>
      <c r="BG11" s="1009">
        <v>0</v>
      </c>
      <c r="BH11" s="1009">
        <v>0</v>
      </c>
      <c r="BI11" s="1009">
        <v>0</v>
      </c>
      <c r="BJ11" s="1009">
        <v>0</v>
      </c>
      <c r="BK11" s="1055">
        <v>0</v>
      </c>
      <c r="BL11" s="1009">
        <v>0</v>
      </c>
      <c r="BM11" s="1009">
        <v>-1.4210854715202001E-14</v>
      </c>
      <c r="BN11" s="1009">
        <v>0</v>
      </c>
      <c r="BO11" s="1015">
        <v>1.4320000000012101E-4</v>
      </c>
      <c r="BP11" s="1015">
        <v>6.1339822110539899E-15</v>
      </c>
      <c r="BQ11" s="1015">
        <v>9.9999999999999645E-2</v>
      </c>
      <c r="BR11" s="1015">
        <v>0</v>
      </c>
      <c r="BS11" s="1015">
        <v>0</v>
      </c>
      <c r="BT11" s="1015">
        <v>0.22000000001999898</v>
      </c>
      <c r="BU11" s="1015">
        <v>5.2041704279304213E-17</v>
      </c>
      <c r="BV11" s="1015">
        <v>0</v>
      </c>
      <c r="BW11" s="1015">
        <v>-2.2204460492503131E-16</v>
      </c>
      <c r="BX11" s="1015">
        <v>-2.2204460492503131E-16</v>
      </c>
      <c r="BY11" s="1015">
        <v>0</v>
      </c>
      <c r="BZ11" s="1015">
        <v>2.6645352591003757E-15</v>
      </c>
      <c r="CA11" s="1015">
        <v>-5.6843418860808015E-14</v>
      </c>
      <c r="CB11" s="1009">
        <v>0</v>
      </c>
      <c r="CC11" s="1009">
        <v>-5.5511151231257802E-17</v>
      </c>
      <c r="CD11" s="1009">
        <v>0</v>
      </c>
      <c r="CE11" s="1009">
        <v>0</v>
      </c>
      <c r="CF11" s="1009">
        <v>0.21309999999999962</v>
      </c>
      <c r="CG11" s="1009">
        <v>0</v>
      </c>
      <c r="CH11" s="1009">
        <v>0.46000000000000019</v>
      </c>
      <c r="CI11" s="1009">
        <v>-1.6653345369377348E-16</v>
      </c>
      <c r="CJ11" s="1055">
        <v>0</v>
      </c>
      <c r="CK11" s="1009">
        <v>0</v>
      </c>
      <c r="CL11" s="1009">
        <v>0</v>
      </c>
      <c r="CM11" s="1015">
        <v>0</v>
      </c>
      <c r="CN11" s="1015">
        <v>0</v>
      </c>
      <c r="CO11" s="1015">
        <v>7.1054273576010019E-15</v>
      </c>
      <c r="CP11" s="1015">
        <v>0</v>
      </c>
      <c r="CQ11" s="1015">
        <v>0</v>
      </c>
      <c r="CR11" s="1015">
        <v>-2.2204460492503131E-16</v>
      </c>
      <c r="CS11" s="1009">
        <v>0.20314390000000349</v>
      </c>
      <c r="CT11" s="1009">
        <v>-3.8671999999948499E-3</v>
      </c>
      <c r="CU11" s="1009">
        <v>0</v>
      </c>
      <c r="CV11" s="1015">
        <v>4.540999999989026E-4</v>
      </c>
      <c r="CW11" s="1015">
        <v>7.1054273576010019E-15</v>
      </c>
      <c r="CX11" s="1015">
        <v>7.1054273576010019E-15</v>
      </c>
      <c r="CY11" s="1015">
        <v>0</v>
      </c>
      <c r="CZ11" s="1015">
        <v>0</v>
      </c>
      <c r="DA11" s="1055">
        <v>0</v>
      </c>
      <c r="DB11" s="1009">
        <v>0.38314390000001031</v>
      </c>
      <c r="DC11" s="1009">
        <v>1.6961212999999928</v>
      </c>
      <c r="DD11" s="1009">
        <v>-0.12</v>
      </c>
      <c r="DE11" s="1009">
        <v>0</v>
      </c>
      <c r="DF11" s="1009">
        <v>0.42910000000001547</v>
      </c>
      <c r="DG11" s="1009">
        <v>9.999900000002182E-2</v>
      </c>
      <c r="DH11" s="1009">
        <v>0.46000000000000585</v>
      </c>
      <c r="DI11" s="1009">
        <v>1.1379786002407855E-14</v>
      </c>
      <c r="DJ11" s="1055">
        <v>0.2200000000199317</v>
      </c>
      <c r="DK11" s="1009">
        <v>5.92</v>
      </c>
      <c r="DL11" s="1009">
        <v>4.0461212999999425</v>
      </c>
      <c r="DM11" s="1009">
        <v>4.83</v>
      </c>
      <c r="DN11" s="1009">
        <v>8.84</v>
      </c>
      <c r="DO11" s="1009">
        <v>8.4232999999999016</v>
      </c>
      <c r="DP11" s="1009">
        <v>7.5741190000000671</v>
      </c>
      <c r="DQ11" s="1009">
        <v>14.60326000000029</v>
      </c>
      <c r="DR11" s="1009">
        <v>14.66230999999992</v>
      </c>
      <c r="DS11" s="1009">
        <v>26.740000000019531</v>
      </c>
      <c r="DU11" s="1047"/>
      <c r="DV11" s="1047"/>
      <c r="DW11" s="1047"/>
      <c r="DX11" s="1047"/>
      <c r="DY11" s="1047"/>
      <c r="DZ11" s="1047"/>
      <c r="EA11" s="1047"/>
      <c r="EB11" s="1047"/>
      <c r="EC11" s="1047"/>
      <c r="ED11" s="1047"/>
      <c r="EE11" s="1047"/>
      <c r="EF11" s="1047"/>
      <c r="EG11" s="1047"/>
      <c r="EH11" s="1047"/>
      <c r="EI11" s="1047"/>
      <c r="EJ11" s="1047"/>
    </row>
    <row r="12" spans="1:155" s="1060" customFormat="1" ht="18" customHeight="1" x14ac:dyDescent="0.2">
      <c r="A12" s="1056" t="s">
        <v>574</v>
      </c>
      <c r="B12" s="1057"/>
      <c r="C12" s="1057"/>
      <c r="D12" s="1057"/>
      <c r="E12" s="1057"/>
      <c r="F12" s="1057"/>
      <c r="G12" s="1057"/>
      <c r="H12" s="1057"/>
      <c r="I12" s="1057"/>
      <c r="J12" s="1058"/>
      <c r="K12" s="1057"/>
      <c r="L12" s="1057"/>
      <c r="M12" s="1057"/>
      <c r="N12" s="1057"/>
      <c r="O12" s="1057"/>
      <c r="P12" s="1057"/>
      <c r="Q12" s="1057"/>
      <c r="R12" s="1057"/>
      <c r="S12" s="1058"/>
      <c r="T12" s="1057"/>
      <c r="U12" s="1057"/>
      <c r="V12" s="1057"/>
      <c r="W12" s="1057"/>
      <c r="X12" s="1057"/>
      <c r="Y12" s="1057"/>
      <c r="Z12" s="1057"/>
      <c r="AA12" s="1057"/>
      <c r="AB12" s="1058"/>
      <c r="AC12" s="1057"/>
      <c r="AD12" s="1057"/>
      <c r="AE12" s="1057"/>
      <c r="AF12" s="1057"/>
      <c r="AG12" s="1057"/>
      <c r="AH12" s="1057"/>
      <c r="AI12" s="1057"/>
      <c r="AJ12" s="1057"/>
      <c r="AK12" s="1057"/>
      <c r="AL12" s="1057"/>
      <c r="AM12" s="1057"/>
      <c r="AN12" s="1057"/>
      <c r="AO12" s="1057"/>
      <c r="AP12" s="1057"/>
      <c r="AQ12" s="1057"/>
      <c r="AR12" s="1057"/>
      <c r="AS12" s="1058"/>
      <c r="AT12" s="1057"/>
      <c r="AU12" s="1057"/>
      <c r="AV12" s="1057"/>
      <c r="AW12" s="1057"/>
      <c r="AX12" s="1057"/>
      <c r="AY12" s="1057"/>
      <c r="AZ12" s="1057"/>
      <c r="BA12" s="1057"/>
      <c r="BB12" s="1058"/>
      <c r="BC12" s="1057"/>
      <c r="BD12" s="1057"/>
      <c r="BE12" s="1057"/>
      <c r="BF12" s="1057"/>
      <c r="BG12" s="1057"/>
      <c r="BH12" s="1057"/>
      <c r="BI12" s="1057"/>
      <c r="BJ12" s="1057"/>
      <c r="BK12" s="1058"/>
      <c r="BL12" s="1057"/>
      <c r="BM12" s="1057"/>
      <c r="BN12" s="1057"/>
      <c r="BO12" s="1057"/>
      <c r="BP12" s="1057"/>
      <c r="BQ12" s="1057"/>
      <c r="BR12" s="1057"/>
      <c r="BS12" s="1057"/>
      <c r="BT12" s="1058"/>
      <c r="BU12" s="1058"/>
      <c r="BV12" s="1058"/>
      <c r="BW12" s="1057"/>
      <c r="BX12" s="1057"/>
      <c r="BY12" s="1057"/>
      <c r="BZ12" s="1057"/>
      <c r="CA12" s="1057"/>
      <c r="CB12" s="1057"/>
      <c r="CC12" s="1057"/>
      <c r="CD12" s="1057"/>
      <c r="CE12" s="1057"/>
      <c r="CF12" s="1057"/>
      <c r="CG12" s="1057"/>
      <c r="CH12" s="1057"/>
      <c r="CI12" s="1057"/>
      <c r="CJ12" s="1058"/>
      <c r="CK12" s="1057"/>
      <c r="CL12" s="1057"/>
      <c r="CM12" s="1057"/>
      <c r="CN12" s="1057"/>
      <c r="CO12" s="1057"/>
      <c r="CP12" s="1057"/>
      <c r="CQ12" s="1057"/>
      <c r="CR12" s="1057"/>
      <c r="CS12" s="1057"/>
      <c r="CT12" s="1057"/>
      <c r="CU12" s="1057"/>
      <c r="CV12" s="1057"/>
      <c r="CW12" s="1057"/>
      <c r="CX12" s="1057"/>
      <c r="CY12" s="1057"/>
      <c r="CZ12" s="1057"/>
      <c r="DA12" s="1058"/>
      <c r="DB12" s="1057"/>
      <c r="DC12" s="1057"/>
      <c r="DD12" s="1057"/>
      <c r="DE12" s="1057"/>
      <c r="DF12" s="1057"/>
      <c r="DG12" s="1057"/>
      <c r="DH12" s="1057"/>
      <c r="DI12" s="1057"/>
      <c r="DJ12" s="1058"/>
      <c r="DK12" s="1057"/>
      <c r="DL12" s="1057"/>
      <c r="DM12" s="1057"/>
      <c r="DN12" s="1057"/>
      <c r="DO12" s="1057"/>
      <c r="DP12" s="1057"/>
      <c r="DQ12" s="1059"/>
      <c r="DR12" s="1059"/>
      <c r="DS12" s="1059"/>
      <c r="DU12" s="1047"/>
      <c r="DV12" s="1047"/>
      <c r="DW12" s="1047"/>
      <c r="DX12" s="1047"/>
      <c r="DY12" s="1047"/>
      <c r="DZ12" s="1047"/>
      <c r="EA12" s="1047"/>
      <c r="EB12" s="1047"/>
      <c r="EC12" s="1047"/>
      <c r="ED12" s="1047"/>
      <c r="EE12" s="1047"/>
      <c r="EF12" s="1047"/>
      <c r="EG12" s="1047"/>
      <c r="EH12" s="1047"/>
      <c r="EI12" s="1047"/>
      <c r="EJ12" s="1047"/>
      <c r="EK12" s="1054"/>
      <c r="EL12" s="1054"/>
      <c r="EM12" s="1054"/>
      <c r="EN12" s="1054"/>
      <c r="EO12" s="1054"/>
      <c r="EP12" s="1054"/>
      <c r="EQ12" s="1054"/>
      <c r="ER12" s="1054"/>
      <c r="ES12" s="1054"/>
      <c r="ET12" s="1054"/>
      <c r="EU12" s="1054"/>
      <c r="EV12" s="1054"/>
      <c r="EW12" s="1054"/>
      <c r="EX12" s="1054"/>
      <c r="EY12" s="1054"/>
    </row>
    <row r="13" spans="1:155" s="1054" customFormat="1" ht="18" customHeight="1" x14ac:dyDescent="0.2">
      <c r="A13" s="1052" t="s">
        <v>567</v>
      </c>
      <c r="B13" s="1020">
        <v>36</v>
      </c>
      <c r="C13" s="1022">
        <v>34</v>
      </c>
      <c r="D13" s="1022">
        <v>9</v>
      </c>
      <c r="E13" s="1022">
        <v>15</v>
      </c>
      <c r="F13" s="1022">
        <v>22</v>
      </c>
      <c r="G13" s="1022">
        <v>17</v>
      </c>
      <c r="H13" s="1022">
        <v>9</v>
      </c>
      <c r="I13" s="1022">
        <v>33</v>
      </c>
      <c r="J13" s="1022">
        <v>15</v>
      </c>
      <c r="K13" s="1059">
        <v>8</v>
      </c>
      <c r="L13" s="1059">
        <v>1</v>
      </c>
      <c r="M13" s="1059">
        <v>0</v>
      </c>
      <c r="N13" s="1059">
        <v>0</v>
      </c>
      <c r="O13" s="1059">
        <v>0</v>
      </c>
      <c r="P13" s="1059">
        <v>0</v>
      </c>
      <c r="Q13" s="1059">
        <v>0</v>
      </c>
      <c r="R13" s="1023">
        <v>0</v>
      </c>
      <c r="S13" s="1022">
        <v>0</v>
      </c>
      <c r="T13" s="1022">
        <v>0</v>
      </c>
      <c r="U13" s="1022">
        <v>0</v>
      </c>
      <c r="V13" s="1022">
        <v>0</v>
      </c>
      <c r="W13" s="1022">
        <v>0</v>
      </c>
      <c r="X13" s="1022">
        <v>0</v>
      </c>
      <c r="Y13" s="1022">
        <v>0</v>
      </c>
      <c r="Z13" s="1022">
        <v>0</v>
      </c>
      <c r="AA13" s="1022">
        <v>0</v>
      </c>
      <c r="AB13" s="1022">
        <v>0</v>
      </c>
      <c r="AC13" s="1022">
        <v>0</v>
      </c>
      <c r="AD13" s="1022">
        <v>0</v>
      </c>
      <c r="AE13" s="1022">
        <v>0</v>
      </c>
      <c r="AF13" s="1022">
        <v>0</v>
      </c>
      <c r="AG13" s="1022">
        <v>0</v>
      </c>
      <c r="AH13" s="1022">
        <v>0</v>
      </c>
      <c r="AI13" s="1022">
        <v>0</v>
      </c>
      <c r="AJ13" s="1024">
        <v>0</v>
      </c>
      <c r="AK13" s="1022">
        <v>0</v>
      </c>
      <c r="AL13" s="1022">
        <v>0</v>
      </c>
      <c r="AM13" s="1022">
        <v>0</v>
      </c>
      <c r="AN13" s="1025">
        <v>0</v>
      </c>
      <c r="AO13" s="1025">
        <v>0</v>
      </c>
      <c r="AP13" s="1025">
        <v>0</v>
      </c>
      <c r="AQ13" s="1025">
        <v>0</v>
      </c>
      <c r="AR13" s="1025">
        <v>0</v>
      </c>
      <c r="AS13" s="1022">
        <v>0</v>
      </c>
      <c r="AT13" s="1022">
        <v>0</v>
      </c>
      <c r="AU13" s="1022">
        <v>0</v>
      </c>
      <c r="AV13" s="1022">
        <v>1</v>
      </c>
      <c r="AW13" s="1022">
        <v>0</v>
      </c>
      <c r="AX13" s="1022">
        <v>0</v>
      </c>
      <c r="AY13" s="1022">
        <v>0</v>
      </c>
      <c r="AZ13" s="1022">
        <v>0</v>
      </c>
      <c r="BA13" s="1022">
        <v>0</v>
      </c>
      <c r="BB13" s="1022">
        <v>0</v>
      </c>
      <c r="BC13" s="1022">
        <v>0</v>
      </c>
      <c r="BD13" s="1022">
        <v>0</v>
      </c>
      <c r="BE13" s="1022">
        <v>0</v>
      </c>
      <c r="BF13" s="1022">
        <v>0</v>
      </c>
      <c r="BG13" s="1022">
        <v>0</v>
      </c>
      <c r="BH13" s="1022">
        <v>0</v>
      </c>
      <c r="BI13" s="1022">
        <v>0</v>
      </c>
      <c r="BJ13" s="1022">
        <v>0</v>
      </c>
      <c r="BK13" s="1022">
        <v>0</v>
      </c>
      <c r="BL13" s="1022">
        <v>0</v>
      </c>
      <c r="BM13" s="1022">
        <v>0</v>
      </c>
      <c r="BN13" s="1022">
        <v>0</v>
      </c>
      <c r="BO13" s="1022">
        <v>0</v>
      </c>
      <c r="BP13" s="1022">
        <v>0</v>
      </c>
      <c r="BQ13" s="1022">
        <v>0</v>
      </c>
      <c r="BR13" s="1022">
        <v>1</v>
      </c>
      <c r="BS13" s="1022">
        <v>0</v>
      </c>
      <c r="BT13" s="1022">
        <v>0</v>
      </c>
      <c r="BU13" s="1022">
        <v>0</v>
      </c>
      <c r="BV13" s="1022">
        <v>0</v>
      </c>
      <c r="BW13" s="1022">
        <v>0</v>
      </c>
      <c r="BX13" s="1022">
        <v>0</v>
      </c>
      <c r="BY13" s="1022">
        <v>0</v>
      </c>
      <c r="BZ13" s="1022">
        <v>0</v>
      </c>
      <c r="CA13" s="1022">
        <v>0</v>
      </c>
      <c r="CB13" s="1022">
        <v>1</v>
      </c>
      <c r="CC13" s="1022">
        <v>0</v>
      </c>
      <c r="CD13" s="1022">
        <v>0</v>
      </c>
      <c r="CE13" s="850">
        <v>0</v>
      </c>
      <c r="CF13" s="850">
        <v>0</v>
      </c>
      <c r="CG13" s="850">
        <v>1</v>
      </c>
      <c r="CH13" s="850">
        <v>0</v>
      </c>
      <c r="CI13" s="850">
        <v>2</v>
      </c>
      <c r="CJ13" s="1022">
        <v>0</v>
      </c>
      <c r="CK13" s="1022">
        <v>0</v>
      </c>
      <c r="CL13" s="1022">
        <v>0</v>
      </c>
      <c r="CM13" s="1022">
        <v>0</v>
      </c>
      <c r="CN13" s="1022">
        <v>0</v>
      </c>
      <c r="CO13" s="1022">
        <v>0</v>
      </c>
      <c r="CP13" s="1022">
        <v>0</v>
      </c>
      <c r="CQ13" s="1022">
        <v>0</v>
      </c>
      <c r="CR13" s="1022">
        <v>0</v>
      </c>
      <c r="CS13" s="1022">
        <v>1</v>
      </c>
      <c r="CT13" s="1022">
        <v>1</v>
      </c>
      <c r="CU13" s="1022">
        <v>0</v>
      </c>
      <c r="CV13" s="1022">
        <v>0</v>
      </c>
      <c r="CW13" s="1022">
        <v>0</v>
      </c>
      <c r="CX13" s="1022">
        <v>0</v>
      </c>
      <c r="CY13" s="1022">
        <v>0</v>
      </c>
      <c r="CZ13" s="1022">
        <v>0</v>
      </c>
      <c r="DA13" s="1022">
        <v>0</v>
      </c>
      <c r="DB13" s="1022">
        <v>10</v>
      </c>
      <c r="DC13" s="1022">
        <v>2</v>
      </c>
      <c r="DD13" s="1022">
        <v>1</v>
      </c>
      <c r="DE13" s="1022">
        <v>0</v>
      </c>
      <c r="DF13" s="1022">
        <v>0</v>
      </c>
      <c r="DG13" s="1022">
        <v>1</v>
      </c>
      <c r="DH13" s="1022">
        <v>1</v>
      </c>
      <c r="DI13" s="1022">
        <v>2</v>
      </c>
      <c r="DJ13" s="1022">
        <v>0</v>
      </c>
      <c r="DK13" s="1022">
        <v>46</v>
      </c>
      <c r="DL13" s="1022">
        <v>36</v>
      </c>
      <c r="DM13" s="1022">
        <v>10</v>
      </c>
      <c r="DN13" s="1022">
        <v>15</v>
      </c>
      <c r="DO13" s="1022">
        <v>22</v>
      </c>
      <c r="DP13" s="1022">
        <v>18</v>
      </c>
      <c r="DQ13" s="1022">
        <v>10</v>
      </c>
      <c r="DR13" s="1022">
        <v>35</v>
      </c>
      <c r="DS13" s="1022">
        <v>15</v>
      </c>
      <c r="DU13" s="1047"/>
      <c r="DV13" s="1047"/>
      <c r="DW13" s="1047"/>
      <c r="DX13" s="1047"/>
      <c r="DY13" s="1047"/>
      <c r="DZ13" s="1047"/>
      <c r="EA13" s="1047"/>
      <c r="EB13" s="1047"/>
      <c r="EC13" s="1047"/>
      <c r="ED13" s="1047"/>
      <c r="EE13" s="1047"/>
      <c r="EF13" s="1047"/>
      <c r="EG13" s="1047"/>
      <c r="EH13" s="1047"/>
      <c r="EI13" s="1047"/>
      <c r="EJ13" s="1047"/>
    </row>
    <row r="14" spans="1:155" s="1054" customFormat="1" ht="18" customHeight="1" x14ac:dyDescent="0.2">
      <c r="A14" s="1052" t="s">
        <v>568</v>
      </c>
      <c r="B14" s="1020">
        <v>12100</v>
      </c>
      <c r="C14" s="1022">
        <v>11548</v>
      </c>
      <c r="D14" s="1022">
        <v>9740</v>
      </c>
      <c r="E14" s="1022">
        <v>8883</v>
      </c>
      <c r="F14" s="1022">
        <v>7331</v>
      </c>
      <c r="G14" s="1022">
        <v>6724</v>
      </c>
      <c r="H14" s="1022">
        <v>6562</v>
      </c>
      <c r="I14" s="1022">
        <v>7179</v>
      </c>
      <c r="J14" s="1022">
        <v>9914</v>
      </c>
      <c r="K14" s="1059">
        <v>490</v>
      </c>
      <c r="L14" s="1059">
        <v>231</v>
      </c>
      <c r="M14" s="1059">
        <v>195</v>
      </c>
      <c r="N14" s="1059">
        <v>114</v>
      </c>
      <c r="O14" s="1059">
        <v>39</v>
      </c>
      <c r="P14" s="1059">
        <v>28</v>
      </c>
      <c r="Q14" s="1059">
        <v>20</v>
      </c>
      <c r="R14" s="1022">
        <v>5</v>
      </c>
      <c r="S14" s="1022">
        <v>0</v>
      </c>
      <c r="T14" s="1022">
        <v>53</v>
      </c>
      <c r="U14" s="1022">
        <v>26</v>
      </c>
      <c r="V14" s="1022">
        <v>19</v>
      </c>
      <c r="W14" s="1022">
        <v>3</v>
      </c>
      <c r="X14" s="1022">
        <v>3</v>
      </c>
      <c r="Y14" s="1022">
        <v>0</v>
      </c>
      <c r="Z14" s="1022">
        <v>0</v>
      </c>
      <c r="AA14" s="1022">
        <v>0</v>
      </c>
      <c r="AB14" s="1022">
        <v>0</v>
      </c>
      <c r="AC14" s="1022">
        <v>12</v>
      </c>
      <c r="AD14" s="1022">
        <v>14</v>
      </c>
      <c r="AE14" s="1022">
        <v>10</v>
      </c>
      <c r="AF14" s="1022">
        <v>46</v>
      </c>
      <c r="AG14" s="1022">
        <v>158</v>
      </c>
      <c r="AH14" s="1022">
        <v>248</v>
      </c>
      <c r="AI14" s="1022">
        <v>199</v>
      </c>
      <c r="AJ14" s="1024">
        <v>109</v>
      </c>
      <c r="AK14" s="1022">
        <v>103</v>
      </c>
      <c r="AL14" s="1022">
        <v>2</v>
      </c>
      <c r="AM14" s="1022">
        <v>0</v>
      </c>
      <c r="AN14" s="1025">
        <v>4</v>
      </c>
      <c r="AO14" s="1025">
        <v>4</v>
      </c>
      <c r="AP14" s="1025">
        <v>4</v>
      </c>
      <c r="AQ14" s="1025">
        <v>3</v>
      </c>
      <c r="AR14" s="1025">
        <v>0</v>
      </c>
      <c r="AS14" s="1022">
        <v>1</v>
      </c>
      <c r="AT14" s="1022">
        <v>44</v>
      </c>
      <c r="AU14" s="1022">
        <v>335</v>
      </c>
      <c r="AV14" s="1022">
        <v>374</v>
      </c>
      <c r="AW14" s="1022">
        <v>299</v>
      </c>
      <c r="AX14" s="1022">
        <v>1</v>
      </c>
      <c r="AY14" s="1022">
        <v>0</v>
      </c>
      <c r="AZ14" s="1022">
        <v>0</v>
      </c>
      <c r="BA14" s="1022">
        <v>0</v>
      </c>
      <c r="BB14" s="1022">
        <v>0</v>
      </c>
      <c r="BC14" s="1022">
        <v>2013</v>
      </c>
      <c r="BD14" s="1022">
        <v>530</v>
      </c>
      <c r="BE14" s="1022">
        <v>3242</v>
      </c>
      <c r="BF14" s="1022">
        <v>3500</v>
      </c>
      <c r="BG14" s="1022">
        <v>2439</v>
      </c>
      <c r="BH14" s="1022">
        <v>2089</v>
      </c>
      <c r="BI14" s="1022">
        <v>1240</v>
      </c>
      <c r="BJ14" s="1022">
        <v>710</v>
      </c>
      <c r="BK14" s="1022">
        <v>220</v>
      </c>
      <c r="BL14" s="1022">
        <v>770</v>
      </c>
      <c r="BM14" s="1022">
        <v>478</v>
      </c>
      <c r="BN14" s="1022">
        <v>437</v>
      </c>
      <c r="BO14" s="1022">
        <v>101</v>
      </c>
      <c r="BP14" s="1022">
        <v>67</v>
      </c>
      <c r="BQ14" s="1022">
        <v>63</v>
      </c>
      <c r="BR14" s="1022">
        <v>68</v>
      </c>
      <c r="BS14" s="1022">
        <v>27</v>
      </c>
      <c r="BT14" s="1022">
        <v>26</v>
      </c>
      <c r="BU14" s="1022">
        <v>119</v>
      </c>
      <c r="BV14" s="1022">
        <v>5</v>
      </c>
      <c r="BW14" s="1022">
        <v>33</v>
      </c>
      <c r="BX14" s="1022">
        <v>68</v>
      </c>
      <c r="BY14" s="1022">
        <v>91</v>
      </c>
      <c r="BZ14" s="1022">
        <v>106</v>
      </c>
      <c r="CA14" s="1022">
        <v>234</v>
      </c>
      <c r="CB14" s="1022">
        <v>12</v>
      </c>
      <c r="CC14" s="1022">
        <v>17</v>
      </c>
      <c r="CD14" s="1022">
        <v>23</v>
      </c>
      <c r="CE14" s="1022">
        <v>10</v>
      </c>
      <c r="CF14" s="1022">
        <v>26</v>
      </c>
      <c r="CG14" s="1022">
        <v>16</v>
      </c>
      <c r="CH14" s="1022">
        <v>20</v>
      </c>
      <c r="CI14" s="1022">
        <v>25</v>
      </c>
      <c r="CJ14" s="1022">
        <v>30</v>
      </c>
      <c r="CK14" s="1022">
        <v>6</v>
      </c>
      <c r="CL14" s="1022">
        <v>14</v>
      </c>
      <c r="CM14" s="1022">
        <v>27</v>
      </c>
      <c r="CN14" s="1022">
        <v>32</v>
      </c>
      <c r="CO14" s="1022">
        <v>34</v>
      </c>
      <c r="CP14" s="1022">
        <v>23</v>
      </c>
      <c r="CQ14" s="1022">
        <v>5</v>
      </c>
      <c r="CR14" s="1022">
        <v>8</v>
      </c>
      <c r="CS14" s="1022">
        <v>179</v>
      </c>
      <c r="CT14" s="1022">
        <v>173</v>
      </c>
      <c r="CU14" s="1022">
        <v>175</v>
      </c>
      <c r="CV14" s="1022">
        <v>183</v>
      </c>
      <c r="CW14" s="1022">
        <v>123</v>
      </c>
      <c r="CX14" s="1022">
        <v>158</v>
      </c>
      <c r="CY14" s="1022">
        <v>150</v>
      </c>
      <c r="CZ14" s="1022">
        <v>149</v>
      </c>
      <c r="DA14" s="1022">
        <v>228</v>
      </c>
      <c r="DB14" s="1022">
        <v>3573</v>
      </c>
      <c r="DC14" s="1022">
        <v>1812</v>
      </c>
      <c r="DD14" s="1022">
        <v>4489</v>
      </c>
      <c r="DE14" s="1022">
        <v>4292</v>
      </c>
      <c r="DF14" s="1022">
        <v>2925</v>
      </c>
      <c r="DG14" s="1022">
        <v>2708</v>
      </c>
      <c r="DH14" s="1022">
        <v>1814</v>
      </c>
      <c r="DI14" s="1022">
        <v>1136</v>
      </c>
      <c r="DJ14" s="1022">
        <v>969</v>
      </c>
      <c r="DK14" s="1022">
        <v>15673</v>
      </c>
      <c r="DL14" s="1022">
        <v>13360</v>
      </c>
      <c r="DM14" s="1022">
        <v>14229</v>
      </c>
      <c r="DN14" s="1022">
        <v>13175</v>
      </c>
      <c r="DO14" s="1022">
        <v>10256</v>
      </c>
      <c r="DP14" s="1022">
        <v>9432</v>
      </c>
      <c r="DQ14" s="1022">
        <v>8376</v>
      </c>
      <c r="DR14" s="1022">
        <v>8315</v>
      </c>
      <c r="DS14" s="1022">
        <v>10883</v>
      </c>
      <c r="DU14" s="1047"/>
      <c r="DV14" s="1047"/>
      <c r="DW14" s="1047"/>
      <c r="DX14" s="1047"/>
      <c r="DY14" s="1047"/>
      <c r="DZ14" s="1047"/>
      <c r="EA14" s="1047"/>
      <c r="EB14" s="1047"/>
      <c r="EC14" s="1047"/>
      <c r="ED14" s="1047"/>
      <c r="EE14" s="1047"/>
      <c r="EF14" s="1047"/>
      <c r="EG14" s="1047"/>
      <c r="EH14" s="1047"/>
      <c r="EI14" s="1047"/>
      <c r="EJ14" s="1047"/>
    </row>
    <row r="15" spans="1:155" s="1054" customFormat="1" ht="18" customHeight="1" x14ac:dyDescent="0.2">
      <c r="A15" s="1052" t="s">
        <v>569</v>
      </c>
      <c r="B15" s="1020">
        <v>12136</v>
      </c>
      <c r="C15" s="1022">
        <v>11582</v>
      </c>
      <c r="D15" s="1022">
        <v>9749</v>
      </c>
      <c r="E15" s="1026">
        <v>8898</v>
      </c>
      <c r="F15" s="1026">
        <v>7353</v>
      </c>
      <c r="G15" s="1026">
        <v>6741</v>
      </c>
      <c r="H15" s="1026">
        <v>6571</v>
      </c>
      <c r="I15" s="1027">
        <v>7212</v>
      </c>
      <c r="J15" s="1027">
        <v>9929</v>
      </c>
      <c r="K15" s="1059">
        <v>498</v>
      </c>
      <c r="L15" s="1059">
        <v>232</v>
      </c>
      <c r="M15" s="1059">
        <v>195</v>
      </c>
      <c r="N15" s="1059">
        <v>114</v>
      </c>
      <c r="O15" s="1059">
        <v>39</v>
      </c>
      <c r="P15" s="1059">
        <v>28</v>
      </c>
      <c r="Q15" s="1059">
        <v>20</v>
      </c>
      <c r="R15" s="1027">
        <v>5</v>
      </c>
      <c r="S15" s="1027">
        <v>0</v>
      </c>
      <c r="T15" s="1022">
        <v>53</v>
      </c>
      <c r="U15" s="1022">
        <v>26</v>
      </c>
      <c r="V15" s="1022">
        <v>19</v>
      </c>
      <c r="W15" s="1027">
        <v>3</v>
      </c>
      <c r="X15" s="1027">
        <v>3</v>
      </c>
      <c r="Y15" s="1022">
        <v>0</v>
      </c>
      <c r="Z15" s="1022">
        <v>0</v>
      </c>
      <c r="AA15" s="1022">
        <v>0</v>
      </c>
      <c r="AB15" s="1027">
        <v>0</v>
      </c>
      <c r="AC15" s="1022">
        <v>12</v>
      </c>
      <c r="AD15" s="1022">
        <v>14</v>
      </c>
      <c r="AE15" s="1022">
        <v>10</v>
      </c>
      <c r="AF15" s="1027">
        <v>46</v>
      </c>
      <c r="AG15" s="1027">
        <v>158</v>
      </c>
      <c r="AH15" s="1022">
        <v>248</v>
      </c>
      <c r="AI15" s="1022">
        <v>199</v>
      </c>
      <c r="AJ15" s="1028">
        <v>109</v>
      </c>
      <c r="AK15" s="1027">
        <v>103</v>
      </c>
      <c r="AL15" s="1022">
        <v>2</v>
      </c>
      <c r="AM15" s="1022">
        <v>0</v>
      </c>
      <c r="AN15" s="1027">
        <v>4</v>
      </c>
      <c r="AO15" s="1027">
        <v>4</v>
      </c>
      <c r="AP15" s="1027">
        <v>4</v>
      </c>
      <c r="AQ15" s="1027">
        <v>3</v>
      </c>
      <c r="AR15" s="1027">
        <v>0</v>
      </c>
      <c r="AS15" s="1027">
        <v>1</v>
      </c>
      <c r="AT15" s="1022">
        <v>44</v>
      </c>
      <c r="AU15" s="1022">
        <v>335</v>
      </c>
      <c r="AV15" s="1022">
        <v>375</v>
      </c>
      <c r="AW15" s="1027">
        <v>299</v>
      </c>
      <c r="AX15" s="1027">
        <v>1</v>
      </c>
      <c r="AY15" s="1027">
        <v>0</v>
      </c>
      <c r="AZ15" s="1027">
        <v>0</v>
      </c>
      <c r="BA15" s="1027">
        <v>0</v>
      </c>
      <c r="BB15" s="1027">
        <v>0</v>
      </c>
      <c r="BC15" s="1022">
        <v>2013</v>
      </c>
      <c r="BD15" s="1022">
        <v>530</v>
      </c>
      <c r="BE15" s="1022">
        <v>3242</v>
      </c>
      <c r="BF15" s="1027">
        <v>3500</v>
      </c>
      <c r="BG15" s="1027">
        <v>2439</v>
      </c>
      <c r="BH15" s="1022">
        <v>2089</v>
      </c>
      <c r="BI15" s="1022">
        <v>1240</v>
      </c>
      <c r="BJ15" s="1022">
        <v>710</v>
      </c>
      <c r="BK15" s="1027">
        <v>220</v>
      </c>
      <c r="BL15" s="1022">
        <v>770</v>
      </c>
      <c r="BM15" s="1022">
        <v>478</v>
      </c>
      <c r="BN15" s="1022">
        <v>437</v>
      </c>
      <c r="BO15" s="1027">
        <v>101</v>
      </c>
      <c r="BP15" s="1027">
        <v>67</v>
      </c>
      <c r="BQ15" s="1022">
        <v>63</v>
      </c>
      <c r="BR15" s="1022">
        <v>69</v>
      </c>
      <c r="BS15" s="1027">
        <v>27</v>
      </c>
      <c r="BT15" s="1027">
        <v>26</v>
      </c>
      <c r="BU15" s="1027">
        <v>119</v>
      </c>
      <c r="BV15" s="1027">
        <v>5</v>
      </c>
      <c r="BW15" s="1027">
        <v>33</v>
      </c>
      <c r="BX15" s="1022">
        <v>68</v>
      </c>
      <c r="BY15" s="1022">
        <v>91</v>
      </c>
      <c r="BZ15" s="1022">
        <v>106</v>
      </c>
      <c r="CA15" s="1027">
        <v>234</v>
      </c>
      <c r="CB15" s="1022">
        <v>13</v>
      </c>
      <c r="CC15" s="1022">
        <v>17</v>
      </c>
      <c r="CD15" s="1022">
        <v>23</v>
      </c>
      <c r="CE15" s="1027">
        <v>10</v>
      </c>
      <c r="CF15" s="1027">
        <v>26</v>
      </c>
      <c r="CG15" s="1027">
        <v>17</v>
      </c>
      <c r="CH15" s="1027">
        <v>20</v>
      </c>
      <c r="CI15" s="1027">
        <v>27</v>
      </c>
      <c r="CJ15" s="1027">
        <v>30</v>
      </c>
      <c r="CK15" s="1022">
        <v>6</v>
      </c>
      <c r="CL15" s="1022">
        <v>14</v>
      </c>
      <c r="CM15" s="1027">
        <v>27</v>
      </c>
      <c r="CN15" s="1027">
        <v>32</v>
      </c>
      <c r="CO15" s="1022">
        <v>34</v>
      </c>
      <c r="CP15" s="1022">
        <v>23</v>
      </c>
      <c r="CQ15" s="1027">
        <v>5</v>
      </c>
      <c r="CR15" s="1027">
        <v>8</v>
      </c>
      <c r="CS15" s="1022">
        <v>180</v>
      </c>
      <c r="CT15" s="1022">
        <v>174</v>
      </c>
      <c r="CU15" s="1022">
        <v>175</v>
      </c>
      <c r="CV15" s="1027">
        <v>183</v>
      </c>
      <c r="CW15" s="1027">
        <v>123</v>
      </c>
      <c r="CX15" s="1027">
        <v>158</v>
      </c>
      <c r="CY15" s="1027">
        <v>150</v>
      </c>
      <c r="CZ15" s="1027">
        <v>149</v>
      </c>
      <c r="DA15" s="1027">
        <v>228</v>
      </c>
      <c r="DB15" s="1022">
        <v>3583</v>
      </c>
      <c r="DC15" s="1022">
        <v>1814</v>
      </c>
      <c r="DD15" s="1022">
        <v>4490</v>
      </c>
      <c r="DE15" s="1022">
        <v>4292</v>
      </c>
      <c r="DF15" s="1022">
        <v>2925</v>
      </c>
      <c r="DG15" s="1022">
        <v>2709</v>
      </c>
      <c r="DH15" s="1022">
        <v>1815</v>
      </c>
      <c r="DI15" s="1022">
        <v>1138</v>
      </c>
      <c r="DJ15" s="1027">
        <v>969</v>
      </c>
      <c r="DK15" s="1022">
        <v>15719</v>
      </c>
      <c r="DL15" s="1022">
        <v>13396</v>
      </c>
      <c r="DM15" s="1022">
        <v>14239</v>
      </c>
      <c r="DN15" s="1027">
        <v>13190</v>
      </c>
      <c r="DO15" s="1027">
        <v>10278</v>
      </c>
      <c r="DP15" s="1022">
        <v>9450</v>
      </c>
      <c r="DQ15" s="1022">
        <v>8386</v>
      </c>
      <c r="DR15" s="1022">
        <v>8350</v>
      </c>
      <c r="DS15" s="1026">
        <v>10898</v>
      </c>
      <c r="DU15" s="1047"/>
      <c r="DV15" s="1047"/>
      <c r="DW15" s="1047"/>
      <c r="DX15" s="1047"/>
      <c r="DY15" s="1047"/>
      <c r="DZ15" s="1047"/>
      <c r="EA15" s="1047"/>
      <c r="EB15" s="1047"/>
      <c r="EC15" s="1047"/>
      <c r="ED15" s="1047"/>
      <c r="EE15" s="1047"/>
      <c r="EF15" s="1047"/>
      <c r="EG15" s="1047"/>
      <c r="EH15" s="1047"/>
      <c r="EI15" s="1047"/>
      <c r="EJ15" s="1047"/>
    </row>
    <row r="16" spans="1:155" s="1054" customFormat="1" ht="18" customHeight="1" x14ac:dyDescent="0.2">
      <c r="A16" s="1052" t="s">
        <v>570</v>
      </c>
      <c r="B16" s="1020">
        <v>12048</v>
      </c>
      <c r="C16" s="1022">
        <v>11365</v>
      </c>
      <c r="D16" s="1022">
        <v>9632</v>
      </c>
      <c r="E16" s="1022">
        <v>8470</v>
      </c>
      <c r="F16" s="1022">
        <v>7228</v>
      </c>
      <c r="G16" s="1022">
        <v>6707</v>
      </c>
      <c r="H16" s="1022">
        <v>6516</v>
      </c>
      <c r="I16" s="1022">
        <v>7140</v>
      </c>
      <c r="J16" s="1022">
        <v>9805</v>
      </c>
      <c r="K16" s="1059">
        <v>497</v>
      </c>
      <c r="L16" s="1059">
        <v>232</v>
      </c>
      <c r="M16" s="1059">
        <v>194</v>
      </c>
      <c r="N16" s="1059">
        <v>105</v>
      </c>
      <c r="O16" s="1059">
        <v>39</v>
      </c>
      <c r="P16" s="1059">
        <v>28</v>
      </c>
      <c r="Q16" s="1059">
        <v>20</v>
      </c>
      <c r="R16" s="1022">
        <v>5</v>
      </c>
      <c r="S16" s="1022">
        <v>0</v>
      </c>
      <c r="T16" s="1027">
        <v>43</v>
      </c>
      <c r="U16" s="1022">
        <v>26</v>
      </c>
      <c r="V16" s="1022">
        <v>19</v>
      </c>
      <c r="W16" s="1022">
        <v>3</v>
      </c>
      <c r="X16" s="1022">
        <v>3</v>
      </c>
      <c r="Y16" s="1022">
        <v>0</v>
      </c>
      <c r="Z16" s="1022">
        <v>0</v>
      </c>
      <c r="AA16" s="1022">
        <v>0</v>
      </c>
      <c r="AB16" s="1022">
        <v>0</v>
      </c>
      <c r="AC16" s="1022">
        <v>12</v>
      </c>
      <c r="AD16" s="1022">
        <v>14</v>
      </c>
      <c r="AE16" s="1022">
        <v>10</v>
      </c>
      <c r="AF16" s="1022">
        <v>44</v>
      </c>
      <c r="AG16" s="1022">
        <v>145</v>
      </c>
      <c r="AH16" s="1022">
        <v>231</v>
      </c>
      <c r="AI16" s="1022">
        <v>192</v>
      </c>
      <c r="AJ16" s="1024">
        <v>109</v>
      </c>
      <c r="AK16" s="1022">
        <v>103</v>
      </c>
      <c r="AL16" s="1022">
        <v>2</v>
      </c>
      <c r="AM16" s="1022">
        <v>0</v>
      </c>
      <c r="AN16" s="1025">
        <v>4</v>
      </c>
      <c r="AO16" s="1025">
        <v>4</v>
      </c>
      <c r="AP16" s="1025">
        <v>4</v>
      </c>
      <c r="AQ16" s="1025">
        <v>3</v>
      </c>
      <c r="AR16" s="1025">
        <v>0</v>
      </c>
      <c r="AS16" s="1022">
        <v>1</v>
      </c>
      <c r="AT16" s="1022">
        <v>44</v>
      </c>
      <c r="AU16" s="1022">
        <v>301</v>
      </c>
      <c r="AV16" s="1022">
        <v>319</v>
      </c>
      <c r="AW16" s="1022">
        <v>272</v>
      </c>
      <c r="AX16" s="1022">
        <v>1</v>
      </c>
      <c r="AY16" s="1022">
        <v>0</v>
      </c>
      <c r="AZ16" s="1022">
        <v>0</v>
      </c>
      <c r="BA16" s="1022">
        <v>0</v>
      </c>
      <c r="BB16" s="1022">
        <v>0</v>
      </c>
      <c r="BC16" s="1022">
        <v>2013</v>
      </c>
      <c r="BD16" s="1022">
        <v>530</v>
      </c>
      <c r="BE16" s="1022">
        <v>3242</v>
      </c>
      <c r="BF16" s="1022">
        <v>3500</v>
      </c>
      <c r="BG16" s="1022">
        <v>2439</v>
      </c>
      <c r="BH16" s="1022">
        <v>2089</v>
      </c>
      <c r="BI16" s="1022">
        <v>1240</v>
      </c>
      <c r="BJ16" s="1022">
        <v>710</v>
      </c>
      <c r="BK16" s="1022">
        <v>220</v>
      </c>
      <c r="BL16" s="1022">
        <v>766</v>
      </c>
      <c r="BM16" s="1022">
        <v>476</v>
      </c>
      <c r="BN16" s="1022">
        <v>437</v>
      </c>
      <c r="BO16" s="1022">
        <v>101</v>
      </c>
      <c r="BP16" s="1022">
        <v>66</v>
      </c>
      <c r="BQ16" s="1022">
        <v>62</v>
      </c>
      <c r="BR16" s="1022">
        <v>69</v>
      </c>
      <c r="BS16" s="1022">
        <v>27</v>
      </c>
      <c r="BT16" s="1022">
        <v>25</v>
      </c>
      <c r="BU16" s="1022">
        <v>118</v>
      </c>
      <c r="BV16" s="1022">
        <v>5</v>
      </c>
      <c r="BW16" s="1022">
        <v>33</v>
      </c>
      <c r="BX16" s="1022">
        <v>68</v>
      </c>
      <c r="BY16" s="1022">
        <v>91</v>
      </c>
      <c r="BZ16" s="1022">
        <v>106</v>
      </c>
      <c r="CA16" s="1022">
        <v>234</v>
      </c>
      <c r="CB16" s="1022">
        <v>13</v>
      </c>
      <c r="CC16" s="1022">
        <v>14</v>
      </c>
      <c r="CD16" s="1022">
        <v>20</v>
      </c>
      <c r="CE16" s="850">
        <v>8</v>
      </c>
      <c r="CF16" s="850">
        <v>24</v>
      </c>
      <c r="CG16" s="850">
        <v>14</v>
      </c>
      <c r="CH16" s="850">
        <v>17</v>
      </c>
      <c r="CI16" s="850">
        <v>25</v>
      </c>
      <c r="CJ16" s="1022">
        <v>28</v>
      </c>
      <c r="CK16" s="1022">
        <v>6</v>
      </c>
      <c r="CL16" s="1022">
        <v>12</v>
      </c>
      <c r="CM16" s="1022">
        <v>27</v>
      </c>
      <c r="CN16" s="1022">
        <v>32</v>
      </c>
      <c r="CO16" s="1022">
        <v>34</v>
      </c>
      <c r="CP16" s="1022">
        <v>23</v>
      </c>
      <c r="CQ16" s="1022">
        <v>5</v>
      </c>
      <c r="CR16" s="1022">
        <v>8</v>
      </c>
      <c r="CS16" s="1022">
        <v>174</v>
      </c>
      <c r="CT16" s="1022">
        <v>172</v>
      </c>
      <c r="CU16" s="1022">
        <v>174</v>
      </c>
      <c r="CV16" s="1022">
        <v>175</v>
      </c>
      <c r="CW16" s="1022">
        <v>123</v>
      </c>
      <c r="CX16" s="1022">
        <v>158</v>
      </c>
      <c r="CY16" s="1022">
        <v>150</v>
      </c>
      <c r="CZ16" s="1022">
        <v>149</v>
      </c>
      <c r="DA16" s="1022">
        <v>228</v>
      </c>
      <c r="DB16" s="1022">
        <v>3562</v>
      </c>
      <c r="DC16" s="1022">
        <v>1773</v>
      </c>
      <c r="DD16" s="1022">
        <v>4427</v>
      </c>
      <c r="DE16" s="1022">
        <v>4244</v>
      </c>
      <c r="DF16" s="1022">
        <v>2909</v>
      </c>
      <c r="DG16" s="1022">
        <v>2688</v>
      </c>
      <c r="DH16" s="1022">
        <v>1805</v>
      </c>
      <c r="DI16" s="1022">
        <v>1136</v>
      </c>
      <c r="DJ16" s="1022">
        <v>965</v>
      </c>
      <c r="DK16" s="1022">
        <v>15610</v>
      </c>
      <c r="DL16" s="1022">
        <v>13138</v>
      </c>
      <c r="DM16" s="1022">
        <v>14059</v>
      </c>
      <c r="DN16" s="1022">
        <v>12714</v>
      </c>
      <c r="DO16" s="1022">
        <v>10137</v>
      </c>
      <c r="DP16" s="1022">
        <v>9395</v>
      </c>
      <c r="DQ16" s="1022">
        <v>8321</v>
      </c>
      <c r="DR16" s="1022">
        <v>8276</v>
      </c>
      <c r="DS16" s="1022">
        <v>10770</v>
      </c>
      <c r="DU16" s="1047"/>
      <c r="DV16" s="1047"/>
      <c r="DW16" s="1047"/>
      <c r="DX16" s="1047"/>
      <c r="DY16" s="1047"/>
      <c r="DZ16" s="1047"/>
      <c r="EA16" s="1047"/>
      <c r="EB16" s="1047"/>
      <c r="EC16" s="1047"/>
      <c r="ED16" s="1047"/>
      <c r="EE16" s="1047"/>
      <c r="EF16" s="1047"/>
      <c r="EG16" s="1047"/>
      <c r="EH16" s="1047"/>
      <c r="EI16" s="1047"/>
      <c r="EJ16" s="1047"/>
    </row>
    <row r="17" spans="1:155" s="1054" customFormat="1" ht="18" customHeight="1" x14ac:dyDescent="0.2">
      <c r="A17" s="1052" t="s">
        <v>571</v>
      </c>
      <c r="B17" s="1020">
        <v>52</v>
      </c>
      <c r="C17" s="1022">
        <v>207</v>
      </c>
      <c r="D17" s="1022">
        <v>102</v>
      </c>
      <c r="E17" s="1022">
        <v>406</v>
      </c>
      <c r="F17" s="1022">
        <v>108</v>
      </c>
      <c r="G17" s="1022">
        <v>10</v>
      </c>
      <c r="H17" s="1022">
        <v>6</v>
      </c>
      <c r="I17" s="1022">
        <v>24</v>
      </c>
      <c r="J17" s="1022">
        <v>25</v>
      </c>
      <c r="K17" s="1059">
        <v>0</v>
      </c>
      <c r="L17" s="1059">
        <v>0</v>
      </c>
      <c r="M17" s="1059">
        <v>1</v>
      </c>
      <c r="N17" s="1059">
        <v>9</v>
      </c>
      <c r="O17" s="1059">
        <v>0</v>
      </c>
      <c r="P17" s="1059">
        <v>0</v>
      </c>
      <c r="Q17" s="1059">
        <v>0</v>
      </c>
      <c r="R17" s="1022">
        <v>0</v>
      </c>
      <c r="S17" s="1022">
        <v>0</v>
      </c>
      <c r="T17" s="1027">
        <v>10</v>
      </c>
      <c r="U17" s="1022">
        <v>0</v>
      </c>
      <c r="V17" s="1022">
        <v>0</v>
      </c>
      <c r="W17" s="1022">
        <v>0</v>
      </c>
      <c r="X17" s="1022">
        <v>0</v>
      </c>
      <c r="Y17" s="1022">
        <v>0</v>
      </c>
      <c r="Z17" s="1022">
        <v>0</v>
      </c>
      <c r="AA17" s="1022">
        <v>0</v>
      </c>
      <c r="AB17" s="1022">
        <v>0</v>
      </c>
      <c r="AC17" s="1022">
        <v>0</v>
      </c>
      <c r="AD17" s="1022">
        <v>0</v>
      </c>
      <c r="AE17" s="1022">
        <v>0</v>
      </c>
      <c r="AF17" s="1022">
        <v>2</v>
      </c>
      <c r="AG17" s="1022">
        <v>13</v>
      </c>
      <c r="AH17" s="1022">
        <v>17</v>
      </c>
      <c r="AI17" s="1022">
        <v>7</v>
      </c>
      <c r="AJ17" s="1024">
        <v>0</v>
      </c>
      <c r="AK17" s="1022">
        <v>0</v>
      </c>
      <c r="AL17" s="1022">
        <v>0</v>
      </c>
      <c r="AM17" s="1022">
        <v>0</v>
      </c>
      <c r="AN17" s="1022">
        <v>0</v>
      </c>
      <c r="AO17" s="1022">
        <v>0</v>
      </c>
      <c r="AP17" s="1022">
        <v>0</v>
      </c>
      <c r="AQ17" s="1022">
        <v>0</v>
      </c>
      <c r="AR17" s="1022">
        <v>0</v>
      </c>
      <c r="AS17" s="1022">
        <v>0</v>
      </c>
      <c r="AT17" s="1022">
        <v>0</v>
      </c>
      <c r="AU17" s="1022">
        <v>33</v>
      </c>
      <c r="AV17" s="1022">
        <v>56</v>
      </c>
      <c r="AW17" s="1022">
        <v>27</v>
      </c>
      <c r="AX17" s="1022">
        <v>0</v>
      </c>
      <c r="AY17" s="1022">
        <v>0</v>
      </c>
      <c r="AZ17" s="1022">
        <v>0</v>
      </c>
      <c r="BA17" s="1022">
        <v>0</v>
      </c>
      <c r="BB17" s="1022">
        <v>0</v>
      </c>
      <c r="BC17" s="1022">
        <v>0</v>
      </c>
      <c r="BD17" s="1022">
        <v>0</v>
      </c>
      <c r="BE17" s="1022">
        <v>0</v>
      </c>
      <c r="BF17" s="1022">
        <v>0</v>
      </c>
      <c r="BG17" s="1022">
        <v>0</v>
      </c>
      <c r="BH17" s="1022">
        <v>0</v>
      </c>
      <c r="BI17" s="1022">
        <v>0</v>
      </c>
      <c r="BJ17" s="1022">
        <v>0</v>
      </c>
      <c r="BK17" s="1022">
        <v>0</v>
      </c>
      <c r="BL17" s="1022">
        <v>4</v>
      </c>
      <c r="BM17" s="1022">
        <v>2</v>
      </c>
      <c r="BN17" s="1022">
        <v>0</v>
      </c>
      <c r="BO17" s="1022">
        <v>0</v>
      </c>
      <c r="BP17" s="1022">
        <v>0</v>
      </c>
      <c r="BQ17" s="1022">
        <v>0</v>
      </c>
      <c r="BR17" s="1022">
        <v>0</v>
      </c>
      <c r="BS17" s="1022">
        <v>0</v>
      </c>
      <c r="BT17" s="1022">
        <v>1</v>
      </c>
      <c r="BU17" s="1022">
        <v>1</v>
      </c>
      <c r="BV17" s="1022">
        <v>0</v>
      </c>
      <c r="BW17" s="1022">
        <v>0</v>
      </c>
      <c r="BX17" s="1022">
        <v>0</v>
      </c>
      <c r="BY17" s="1022">
        <v>0</v>
      </c>
      <c r="BZ17" s="1022">
        <v>0</v>
      </c>
      <c r="CA17" s="1022">
        <v>0</v>
      </c>
      <c r="CB17" s="1022">
        <v>0</v>
      </c>
      <c r="CC17" s="1022">
        <v>3</v>
      </c>
      <c r="CD17" s="1022">
        <v>3</v>
      </c>
      <c r="CE17" s="1022">
        <v>2</v>
      </c>
      <c r="CF17" s="1022">
        <v>1</v>
      </c>
      <c r="CG17" s="1022">
        <v>3</v>
      </c>
      <c r="CH17" s="1022">
        <v>1</v>
      </c>
      <c r="CI17" s="1027">
        <v>2</v>
      </c>
      <c r="CJ17" s="1022">
        <v>2</v>
      </c>
      <c r="CK17" s="1022">
        <v>0</v>
      </c>
      <c r="CL17" s="1022">
        <v>2</v>
      </c>
      <c r="CM17" s="1022">
        <v>0</v>
      </c>
      <c r="CN17" s="1022">
        <v>0</v>
      </c>
      <c r="CO17" s="1022">
        <v>0</v>
      </c>
      <c r="CP17" s="1022">
        <v>0</v>
      </c>
      <c r="CQ17" s="1022">
        <v>0</v>
      </c>
      <c r="CR17" s="1022">
        <v>0</v>
      </c>
      <c r="CS17" s="1022">
        <v>5</v>
      </c>
      <c r="CT17" s="1022">
        <v>2</v>
      </c>
      <c r="CU17" s="1022">
        <v>1</v>
      </c>
      <c r="CV17" s="1022">
        <v>8</v>
      </c>
      <c r="CW17" s="1022">
        <v>0</v>
      </c>
      <c r="CX17" s="1022">
        <v>0</v>
      </c>
      <c r="CY17" s="1022">
        <v>0</v>
      </c>
      <c r="CZ17" s="1022">
        <v>0</v>
      </c>
      <c r="DA17" s="1022">
        <v>0</v>
      </c>
      <c r="DB17" s="1022">
        <v>19</v>
      </c>
      <c r="DC17" s="1022">
        <v>40</v>
      </c>
      <c r="DD17" s="1022">
        <v>63</v>
      </c>
      <c r="DE17" s="1022">
        <v>48</v>
      </c>
      <c r="DF17" s="1022">
        <v>14</v>
      </c>
      <c r="DG17" s="1022">
        <v>20</v>
      </c>
      <c r="DH17" s="1022">
        <v>8</v>
      </c>
      <c r="DI17" s="1022">
        <v>2</v>
      </c>
      <c r="DJ17" s="1022">
        <v>4</v>
      </c>
      <c r="DK17" s="1022">
        <v>71</v>
      </c>
      <c r="DL17" s="1022">
        <v>247</v>
      </c>
      <c r="DM17" s="1022">
        <v>165</v>
      </c>
      <c r="DN17" s="1022">
        <v>454</v>
      </c>
      <c r="DO17" s="1022">
        <v>122</v>
      </c>
      <c r="DP17" s="1022">
        <v>30</v>
      </c>
      <c r="DQ17" s="1022">
        <v>14</v>
      </c>
      <c r="DR17" s="1022">
        <v>26</v>
      </c>
      <c r="DS17" s="1022">
        <v>29</v>
      </c>
      <c r="DU17" s="1047"/>
      <c r="DV17" s="1047"/>
      <c r="DW17" s="1047"/>
      <c r="DX17" s="1047"/>
      <c r="DY17" s="1047"/>
      <c r="DZ17" s="1047"/>
      <c r="EA17" s="1047"/>
      <c r="EB17" s="1047"/>
      <c r="EC17" s="1047"/>
      <c r="ED17" s="1047"/>
      <c r="EE17" s="1047"/>
      <c r="EF17" s="1047"/>
      <c r="EG17" s="1047"/>
      <c r="EH17" s="1047"/>
      <c r="EI17" s="1047"/>
      <c r="EJ17" s="1047"/>
    </row>
    <row r="18" spans="1:155" s="1054" customFormat="1" ht="18" customHeight="1" x14ac:dyDescent="0.2">
      <c r="A18" s="1052" t="s">
        <v>572</v>
      </c>
      <c r="B18" s="1022">
        <v>2</v>
      </c>
      <c r="C18" s="1022">
        <v>1</v>
      </c>
      <c r="D18" s="1022">
        <v>0</v>
      </c>
      <c r="E18" s="1022">
        <v>0</v>
      </c>
      <c r="F18" s="1022">
        <v>0</v>
      </c>
      <c r="G18" s="1022">
        <v>15</v>
      </c>
      <c r="H18" s="1022">
        <v>16</v>
      </c>
      <c r="I18" s="1022">
        <v>33</v>
      </c>
      <c r="J18" s="1022">
        <v>16</v>
      </c>
      <c r="K18" s="1059">
        <v>0</v>
      </c>
      <c r="L18" s="1059">
        <v>0</v>
      </c>
      <c r="M18" s="1059">
        <v>0</v>
      </c>
      <c r="N18" s="1059">
        <v>0</v>
      </c>
      <c r="O18" s="1059">
        <v>0</v>
      </c>
      <c r="P18" s="1059">
        <v>0</v>
      </c>
      <c r="Q18" s="1059">
        <v>0</v>
      </c>
      <c r="R18" s="1022">
        <v>0</v>
      </c>
      <c r="S18" s="1022">
        <v>0</v>
      </c>
      <c r="T18" s="1022">
        <v>0</v>
      </c>
      <c r="U18" s="1022">
        <v>0</v>
      </c>
      <c r="V18" s="1022">
        <v>0</v>
      </c>
      <c r="W18" s="1029">
        <v>0</v>
      </c>
      <c r="X18" s="1029">
        <v>0</v>
      </c>
      <c r="Y18" s="1022">
        <v>0</v>
      </c>
      <c r="Z18" s="1022">
        <v>0</v>
      </c>
      <c r="AA18" s="1022">
        <v>0</v>
      </c>
      <c r="AB18" s="1022">
        <v>0</v>
      </c>
      <c r="AC18" s="1022">
        <v>0</v>
      </c>
      <c r="AD18" s="1022">
        <v>0</v>
      </c>
      <c r="AE18" s="1022">
        <v>0</v>
      </c>
      <c r="AF18" s="1029">
        <v>0</v>
      </c>
      <c r="AG18" s="1029">
        <v>0</v>
      </c>
      <c r="AH18" s="1029">
        <v>0</v>
      </c>
      <c r="AI18" s="1029">
        <v>0</v>
      </c>
      <c r="AJ18" s="1030">
        <v>0</v>
      </c>
      <c r="AK18" s="1022">
        <v>0</v>
      </c>
      <c r="AL18" s="1022">
        <v>0</v>
      </c>
      <c r="AM18" s="1022">
        <v>0</v>
      </c>
      <c r="AN18" s="1029">
        <v>0</v>
      </c>
      <c r="AO18" s="1029">
        <v>0</v>
      </c>
      <c r="AP18" s="1029">
        <v>0</v>
      </c>
      <c r="AQ18" s="1029">
        <v>0</v>
      </c>
      <c r="AR18" s="1029">
        <v>0</v>
      </c>
      <c r="AS18" s="1022">
        <v>0</v>
      </c>
      <c r="AT18" s="1022">
        <v>0</v>
      </c>
      <c r="AU18" s="1022">
        <v>0</v>
      </c>
      <c r="AV18" s="1022">
        <v>0</v>
      </c>
      <c r="AW18" s="1029">
        <v>0</v>
      </c>
      <c r="AX18" s="1029">
        <v>0</v>
      </c>
      <c r="AY18" s="1029">
        <v>0</v>
      </c>
      <c r="AZ18" s="1029">
        <v>0</v>
      </c>
      <c r="BA18" s="1029">
        <v>0</v>
      </c>
      <c r="BB18" s="1022">
        <v>0</v>
      </c>
      <c r="BC18" s="1022">
        <v>0</v>
      </c>
      <c r="BD18" s="1022">
        <v>0</v>
      </c>
      <c r="BE18" s="1022">
        <v>0</v>
      </c>
      <c r="BF18" s="1029">
        <v>0</v>
      </c>
      <c r="BG18" s="1029">
        <v>0</v>
      </c>
      <c r="BH18" s="1029">
        <v>0</v>
      </c>
      <c r="BI18" s="1029">
        <v>0</v>
      </c>
      <c r="BJ18" s="1022">
        <v>0</v>
      </c>
      <c r="BK18" s="1022">
        <v>0</v>
      </c>
      <c r="BL18" s="1022">
        <v>0</v>
      </c>
      <c r="BM18" s="1022">
        <v>0</v>
      </c>
      <c r="BN18" s="1022">
        <v>0</v>
      </c>
      <c r="BO18" s="1029">
        <v>0</v>
      </c>
      <c r="BP18" s="1029">
        <v>1</v>
      </c>
      <c r="BQ18" s="1029">
        <v>0</v>
      </c>
      <c r="BR18" s="1029">
        <v>0</v>
      </c>
      <c r="BS18" s="1022">
        <v>0</v>
      </c>
      <c r="BT18" s="1022">
        <v>0</v>
      </c>
      <c r="BU18" s="1022">
        <v>0</v>
      </c>
      <c r="BV18" s="1022">
        <v>0</v>
      </c>
      <c r="BW18" s="1029">
        <v>0</v>
      </c>
      <c r="BX18" s="1029">
        <v>0</v>
      </c>
      <c r="BY18" s="1029">
        <v>0</v>
      </c>
      <c r="BZ18" s="1029">
        <v>0</v>
      </c>
      <c r="CA18" s="1022">
        <v>0</v>
      </c>
      <c r="CB18" s="1022">
        <v>0</v>
      </c>
      <c r="CC18" s="1022">
        <v>0</v>
      </c>
      <c r="CD18" s="1022">
        <v>0</v>
      </c>
      <c r="CE18" s="1022">
        <v>0</v>
      </c>
      <c r="CF18" s="1022">
        <v>0</v>
      </c>
      <c r="CG18" s="1022">
        <v>0</v>
      </c>
      <c r="CH18" s="1022">
        <v>0</v>
      </c>
      <c r="CI18" s="1022">
        <v>0</v>
      </c>
      <c r="CJ18" s="1022">
        <v>0</v>
      </c>
      <c r="CK18" s="1022">
        <v>0</v>
      </c>
      <c r="CL18" s="1022">
        <v>0</v>
      </c>
      <c r="CM18" s="1027">
        <v>0</v>
      </c>
      <c r="CN18" s="1027">
        <v>0</v>
      </c>
      <c r="CO18" s="1029">
        <v>0</v>
      </c>
      <c r="CP18" s="1029">
        <v>0</v>
      </c>
      <c r="CQ18" s="1029">
        <v>0</v>
      </c>
      <c r="CR18" s="1022">
        <v>0</v>
      </c>
      <c r="CS18" s="1022">
        <v>0</v>
      </c>
      <c r="CT18" s="1022">
        <v>0</v>
      </c>
      <c r="CU18" s="1022">
        <v>0</v>
      </c>
      <c r="CV18" s="1029">
        <v>0</v>
      </c>
      <c r="CW18" s="1029">
        <v>0</v>
      </c>
      <c r="CX18" s="1029">
        <v>0</v>
      </c>
      <c r="CY18" s="1029">
        <v>0</v>
      </c>
      <c r="CZ18" s="1029">
        <v>0</v>
      </c>
      <c r="DA18" s="1022">
        <v>0</v>
      </c>
      <c r="DB18" s="1022">
        <v>0</v>
      </c>
      <c r="DC18" s="1022">
        <v>0</v>
      </c>
      <c r="DD18" s="1022">
        <v>0</v>
      </c>
      <c r="DE18" s="1022">
        <v>0</v>
      </c>
      <c r="DF18" s="1022">
        <v>1</v>
      </c>
      <c r="DG18" s="1022">
        <v>0</v>
      </c>
      <c r="DH18" s="1022">
        <v>0</v>
      </c>
      <c r="DI18" s="1022">
        <v>0</v>
      </c>
      <c r="DJ18" s="1022">
        <v>0</v>
      </c>
      <c r="DK18" s="1022">
        <v>2</v>
      </c>
      <c r="DL18" s="1022">
        <v>1</v>
      </c>
      <c r="DM18" s="1022">
        <v>0</v>
      </c>
      <c r="DN18" s="1022">
        <v>0</v>
      </c>
      <c r="DO18" s="1022">
        <v>1</v>
      </c>
      <c r="DP18" s="1022">
        <v>15</v>
      </c>
      <c r="DQ18" s="1022">
        <v>16</v>
      </c>
      <c r="DR18" s="1022">
        <v>33</v>
      </c>
      <c r="DS18" s="1022">
        <v>16</v>
      </c>
      <c r="DU18" s="1047"/>
      <c r="DV18" s="1047"/>
      <c r="DW18" s="1047"/>
      <c r="DX18" s="1047"/>
      <c r="DY18" s="1047"/>
      <c r="DZ18" s="1047"/>
      <c r="EA18" s="1047"/>
      <c r="EB18" s="1047"/>
      <c r="EC18" s="1047"/>
      <c r="ED18" s="1047"/>
      <c r="EE18" s="1047"/>
      <c r="EF18" s="1047"/>
      <c r="EG18" s="1047"/>
      <c r="EH18" s="1047"/>
      <c r="EI18" s="1047"/>
      <c r="EJ18" s="1047"/>
    </row>
    <row r="19" spans="1:155" s="1054" customFormat="1" ht="18" customHeight="1" x14ac:dyDescent="0.2">
      <c r="A19" s="1052" t="s">
        <v>573</v>
      </c>
      <c r="B19" s="1020">
        <v>34</v>
      </c>
      <c r="C19" s="1022">
        <v>9</v>
      </c>
      <c r="D19" s="1022">
        <v>15</v>
      </c>
      <c r="E19" s="1027">
        <v>22</v>
      </c>
      <c r="F19" s="1027">
        <v>17</v>
      </c>
      <c r="G19" s="1027">
        <v>9</v>
      </c>
      <c r="H19" s="1027">
        <v>33</v>
      </c>
      <c r="I19" s="1027">
        <v>15</v>
      </c>
      <c r="J19" s="1027">
        <v>83</v>
      </c>
      <c r="K19" s="1059">
        <v>1</v>
      </c>
      <c r="L19" s="1059">
        <v>0</v>
      </c>
      <c r="M19" s="1059">
        <v>0</v>
      </c>
      <c r="N19" s="1059">
        <v>0</v>
      </c>
      <c r="O19" s="1059">
        <v>0</v>
      </c>
      <c r="P19" s="1059">
        <v>0</v>
      </c>
      <c r="Q19" s="1059">
        <v>0</v>
      </c>
      <c r="R19" s="1027">
        <v>0</v>
      </c>
      <c r="S19" s="1027">
        <v>0</v>
      </c>
      <c r="T19" s="1022">
        <v>0</v>
      </c>
      <c r="U19" s="1022">
        <v>0</v>
      </c>
      <c r="V19" s="1022">
        <v>0</v>
      </c>
      <c r="W19" s="1027">
        <v>0</v>
      </c>
      <c r="X19" s="1027">
        <v>0</v>
      </c>
      <c r="Y19" s="1022">
        <v>0</v>
      </c>
      <c r="Z19" s="1022">
        <v>0</v>
      </c>
      <c r="AA19" s="1027">
        <v>0</v>
      </c>
      <c r="AB19" s="1027">
        <v>0</v>
      </c>
      <c r="AC19" s="1022">
        <v>0</v>
      </c>
      <c r="AD19" s="1022">
        <v>0</v>
      </c>
      <c r="AE19" s="1022">
        <v>0</v>
      </c>
      <c r="AF19" s="1027">
        <v>0</v>
      </c>
      <c r="AG19" s="1027">
        <v>0</v>
      </c>
      <c r="AH19" s="1029">
        <v>0</v>
      </c>
      <c r="AI19" s="1029">
        <v>0</v>
      </c>
      <c r="AJ19" s="1028">
        <v>0</v>
      </c>
      <c r="AK19" s="1027">
        <v>0</v>
      </c>
      <c r="AL19" s="1022">
        <v>0</v>
      </c>
      <c r="AM19" s="1022">
        <v>0</v>
      </c>
      <c r="AN19" s="1027">
        <v>0</v>
      </c>
      <c r="AO19" s="1027">
        <v>0</v>
      </c>
      <c r="AP19" s="1027">
        <v>0</v>
      </c>
      <c r="AQ19" s="1027">
        <v>0</v>
      </c>
      <c r="AR19" s="1027">
        <v>0</v>
      </c>
      <c r="AS19" s="1027">
        <v>0</v>
      </c>
      <c r="AT19" s="1022">
        <v>0</v>
      </c>
      <c r="AU19" s="1022">
        <v>1</v>
      </c>
      <c r="AV19" s="1022">
        <v>0</v>
      </c>
      <c r="AW19" s="1027">
        <v>0</v>
      </c>
      <c r="AX19" s="1027">
        <v>0</v>
      </c>
      <c r="AY19" s="1027">
        <v>0</v>
      </c>
      <c r="AZ19" s="1027">
        <v>0</v>
      </c>
      <c r="BA19" s="1027">
        <v>0</v>
      </c>
      <c r="BB19" s="1027">
        <v>0</v>
      </c>
      <c r="BC19" s="1022">
        <v>0</v>
      </c>
      <c r="BD19" s="1022">
        <v>0</v>
      </c>
      <c r="BE19" s="1022">
        <v>0</v>
      </c>
      <c r="BF19" s="1027">
        <v>0</v>
      </c>
      <c r="BG19" s="1027">
        <v>0</v>
      </c>
      <c r="BH19" s="1027">
        <v>0</v>
      </c>
      <c r="BI19" s="1027">
        <v>0</v>
      </c>
      <c r="BJ19" s="1022">
        <v>0</v>
      </c>
      <c r="BK19" s="1027">
        <v>0</v>
      </c>
      <c r="BL19" s="1022">
        <v>0</v>
      </c>
      <c r="BM19" s="1022">
        <v>0</v>
      </c>
      <c r="BN19" s="1022">
        <v>0</v>
      </c>
      <c r="BO19" s="1027">
        <v>0</v>
      </c>
      <c r="BP19" s="1027">
        <v>0</v>
      </c>
      <c r="BQ19" s="1027">
        <v>1</v>
      </c>
      <c r="BR19" s="1027">
        <v>0</v>
      </c>
      <c r="BS19" s="1027">
        <v>0</v>
      </c>
      <c r="BT19" s="1027">
        <v>0</v>
      </c>
      <c r="BU19" s="1027">
        <v>0</v>
      </c>
      <c r="BV19" s="1027">
        <v>0</v>
      </c>
      <c r="BW19" s="1027">
        <v>0</v>
      </c>
      <c r="BX19" s="1027">
        <v>0</v>
      </c>
      <c r="BY19" s="1027">
        <v>0</v>
      </c>
      <c r="BZ19" s="1027">
        <v>0</v>
      </c>
      <c r="CA19" s="1027">
        <v>0</v>
      </c>
      <c r="CB19" s="1022">
        <v>0</v>
      </c>
      <c r="CC19" s="1022">
        <v>0</v>
      </c>
      <c r="CD19" s="1022">
        <v>0</v>
      </c>
      <c r="CE19" s="1027">
        <v>0</v>
      </c>
      <c r="CF19" s="1027">
        <v>1</v>
      </c>
      <c r="CG19" s="1022">
        <v>0</v>
      </c>
      <c r="CH19" s="1022">
        <v>2</v>
      </c>
      <c r="CI19" s="1022">
        <v>0</v>
      </c>
      <c r="CJ19" s="1027">
        <v>0</v>
      </c>
      <c r="CK19" s="1022">
        <v>0</v>
      </c>
      <c r="CL19" s="1022">
        <v>0</v>
      </c>
      <c r="CM19" s="1027">
        <v>0</v>
      </c>
      <c r="CN19" s="1027">
        <v>0</v>
      </c>
      <c r="CO19" s="1027">
        <v>0</v>
      </c>
      <c r="CP19" s="1027">
        <v>0</v>
      </c>
      <c r="CQ19" s="1027">
        <v>0</v>
      </c>
      <c r="CR19" s="1027">
        <v>0</v>
      </c>
      <c r="CS19" s="1022">
        <v>1</v>
      </c>
      <c r="CT19" s="1022">
        <v>0</v>
      </c>
      <c r="CU19" s="1022">
        <v>0</v>
      </c>
      <c r="CV19" s="1027">
        <v>0</v>
      </c>
      <c r="CW19" s="1027">
        <v>0</v>
      </c>
      <c r="CX19" s="1027">
        <v>0</v>
      </c>
      <c r="CY19" s="1027">
        <v>0</v>
      </c>
      <c r="CZ19" s="1027">
        <v>0</v>
      </c>
      <c r="DA19" s="1027">
        <v>0</v>
      </c>
      <c r="DB19" s="1022">
        <v>2</v>
      </c>
      <c r="DC19" s="1022">
        <v>1</v>
      </c>
      <c r="DD19" s="1022">
        <v>0</v>
      </c>
      <c r="DE19" s="1022">
        <v>0</v>
      </c>
      <c r="DF19" s="1022">
        <v>1</v>
      </c>
      <c r="DG19" s="1022">
        <v>1</v>
      </c>
      <c r="DH19" s="1022">
        <v>2</v>
      </c>
      <c r="DI19" s="1022">
        <v>0</v>
      </c>
      <c r="DJ19" s="1027">
        <v>0</v>
      </c>
      <c r="DK19" s="1022">
        <v>36</v>
      </c>
      <c r="DL19" s="1022">
        <v>10</v>
      </c>
      <c r="DM19" s="1022">
        <v>15</v>
      </c>
      <c r="DN19" s="1022">
        <v>22</v>
      </c>
      <c r="DO19" s="1022">
        <v>18</v>
      </c>
      <c r="DP19" s="1022">
        <v>10</v>
      </c>
      <c r="DQ19" s="1022">
        <v>35</v>
      </c>
      <c r="DR19" s="1022">
        <v>15</v>
      </c>
      <c r="DS19" s="1027">
        <v>83</v>
      </c>
      <c r="DU19" s="1047"/>
      <c r="DV19" s="1047"/>
      <c r="DW19" s="1047"/>
      <c r="DX19" s="1047"/>
      <c r="DY19" s="1047"/>
      <c r="DZ19" s="1047"/>
      <c r="EA19" s="1047"/>
      <c r="EB19" s="1047"/>
      <c r="EC19" s="1047"/>
      <c r="ED19" s="1047"/>
      <c r="EE19" s="1047"/>
      <c r="EF19" s="1047"/>
      <c r="EG19" s="1047"/>
      <c r="EH19" s="1047"/>
      <c r="EI19" s="1047"/>
      <c r="EJ19" s="1047"/>
    </row>
    <row r="20" spans="1:155" s="1065" customFormat="1" ht="40.5" customHeight="1" x14ac:dyDescent="0.2">
      <c r="A20" s="1061" t="s">
        <v>575</v>
      </c>
      <c r="B20" s="1062"/>
      <c r="C20" s="1062"/>
      <c r="D20" s="1062"/>
      <c r="E20" s="1062"/>
      <c r="F20" s="1062"/>
      <c r="G20" s="1062"/>
      <c r="H20" s="1062"/>
      <c r="I20" s="1062"/>
      <c r="J20" s="1063"/>
      <c r="K20" s="1062"/>
      <c r="L20" s="1062"/>
      <c r="M20" s="1062"/>
      <c r="N20" s="1062"/>
      <c r="O20" s="1062"/>
      <c r="P20" s="1062"/>
      <c r="Q20" s="1062"/>
      <c r="R20" s="1062"/>
      <c r="S20" s="1063"/>
      <c r="T20" s="1062"/>
      <c r="U20" s="1062"/>
      <c r="V20" s="1062"/>
      <c r="W20" s="1062"/>
      <c r="X20" s="1062"/>
      <c r="Y20" s="1062"/>
      <c r="Z20" s="1062"/>
      <c r="AA20" s="1062"/>
      <c r="AB20" s="1063"/>
      <c r="AC20" s="1062"/>
      <c r="AD20" s="1062"/>
      <c r="AE20" s="1062"/>
      <c r="AF20" s="1062"/>
      <c r="AG20" s="1062"/>
      <c r="AH20" s="1062"/>
      <c r="AI20" s="1062"/>
      <c r="AJ20" s="1064"/>
      <c r="AK20" s="1063"/>
      <c r="AL20" s="1062"/>
      <c r="AM20" s="1062"/>
      <c r="AN20" s="1062"/>
      <c r="AO20" s="1062"/>
      <c r="AP20" s="1062"/>
      <c r="AQ20" s="1062"/>
      <c r="AR20" s="1062"/>
      <c r="AS20" s="1063"/>
      <c r="AT20" s="1062"/>
      <c r="AU20" s="1062"/>
      <c r="AV20" s="1062"/>
      <c r="AW20" s="1062"/>
      <c r="AX20" s="1062"/>
      <c r="AY20" s="1062"/>
      <c r="AZ20" s="1062"/>
      <c r="BA20" s="1062"/>
      <c r="BB20" s="1063"/>
      <c r="BC20" s="1062"/>
      <c r="BD20" s="1062"/>
      <c r="BE20" s="1062"/>
      <c r="BF20" s="1062"/>
      <c r="BG20" s="1062"/>
      <c r="BH20" s="1062"/>
      <c r="BI20" s="1062"/>
      <c r="BJ20" s="1062"/>
      <c r="BK20" s="1063"/>
      <c r="BL20" s="1062"/>
      <c r="BM20" s="1062"/>
      <c r="BN20" s="1062"/>
      <c r="BO20" s="1062"/>
      <c r="BP20" s="1062"/>
      <c r="BQ20" s="1062"/>
      <c r="BR20" s="1062"/>
      <c r="BS20" s="1062"/>
      <c r="BT20" s="1063"/>
      <c r="BU20" s="1063"/>
      <c r="BV20" s="1063"/>
      <c r="BW20" s="1062"/>
      <c r="BX20" s="1062"/>
      <c r="BY20" s="1062"/>
      <c r="BZ20" s="1062"/>
      <c r="CA20" s="1063"/>
      <c r="CB20" s="1062"/>
      <c r="CC20" s="1062"/>
      <c r="CD20" s="1062"/>
      <c r="CE20" s="1062"/>
      <c r="CF20" s="1062"/>
      <c r="CG20" s="1062"/>
      <c r="CH20" s="1062"/>
      <c r="CI20" s="1062"/>
      <c r="CJ20" s="1063"/>
      <c r="CK20" s="1062"/>
      <c r="CL20" s="1062"/>
      <c r="CM20" s="1062"/>
      <c r="CN20" s="1062"/>
      <c r="CO20" s="1062"/>
      <c r="CP20" s="1062"/>
      <c r="CQ20" s="1062"/>
      <c r="CR20" s="1063"/>
      <c r="CS20" s="1062"/>
      <c r="CT20" s="1062"/>
      <c r="CU20" s="1062"/>
      <c r="CV20" s="1062"/>
      <c r="CW20" s="1062"/>
      <c r="CX20" s="1062"/>
      <c r="CY20" s="1062"/>
      <c r="CZ20" s="1062"/>
      <c r="DA20" s="1063"/>
      <c r="DB20" s="1062"/>
      <c r="DC20" s="1062"/>
      <c r="DD20" s="1062"/>
      <c r="DE20" s="1062"/>
      <c r="DF20" s="1062"/>
      <c r="DG20" s="1062"/>
      <c r="DH20" s="1062"/>
      <c r="DI20" s="1062"/>
      <c r="DJ20" s="1063"/>
      <c r="DK20" s="1062"/>
      <c r="DL20" s="1062"/>
      <c r="DM20" s="1062"/>
      <c r="DN20" s="1062"/>
      <c r="DO20" s="1062"/>
      <c r="DP20" s="1062"/>
      <c r="DQ20" s="1059"/>
      <c r="DR20" s="1059"/>
      <c r="DS20" s="1063"/>
      <c r="DU20" s="1047"/>
      <c r="DV20" s="1047"/>
      <c r="DW20" s="1047"/>
      <c r="DX20" s="1047"/>
      <c r="DY20" s="1047"/>
      <c r="DZ20" s="1047"/>
      <c r="EA20" s="1047"/>
      <c r="EB20" s="1047"/>
      <c r="EC20" s="1047"/>
      <c r="ED20" s="1047"/>
      <c r="EE20" s="1047"/>
      <c r="EF20" s="1047"/>
      <c r="EG20" s="1047"/>
      <c r="EH20" s="1047"/>
      <c r="EI20" s="1047"/>
      <c r="EJ20" s="1047"/>
      <c r="EK20" s="1054"/>
      <c r="EL20" s="1054"/>
      <c r="EM20" s="1054"/>
      <c r="EN20" s="1054"/>
      <c r="EO20" s="1054"/>
      <c r="EP20" s="1054"/>
      <c r="EQ20" s="1054"/>
      <c r="ER20" s="1054"/>
      <c r="ES20" s="1054"/>
      <c r="ET20" s="1054"/>
      <c r="EU20" s="1054"/>
      <c r="EV20" s="1054"/>
      <c r="EW20" s="1054"/>
      <c r="EX20" s="1054"/>
      <c r="EY20" s="1054"/>
    </row>
    <row r="21" spans="1:155" s="1054" customFormat="1" ht="18" customHeight="1" x14ac:dyDescent="0.2">
      <c r="A21" s="1052" t="s">
        <v>576</v>
      </c>
      <c r="B21" s="1020">
        <v>30</v>
      </c>
      <c r="C21" s="1059">
        <v>4</v>
      </c>
      <c r="D21" s="1059">
        <v>10</v>
      </c>
      <c r="E21" s="1022">
        <v>16</v>
      </c>
      <c r="F21" s="1022">
        <v>9</v>
      </c>
      <c r="G21" s="1022">
        <v>3</v>
      </c>
      <c r="H21" s="1022">
        <v>19</v>
      </c>
      <c r="I21" s="1022">
        <v>2</v>
      </c>
      <c r="J21" s="1022">
        <v>36</v>
      </c>
      <c r="K21" s="1059">
        <v>0</v>
      </c>
      <c r="L21" s="1059">
        <v>0</v>
      </c>
      <c r="M21" s="1059">
        <v>0</v>
      </c>
      <c r="N21" s="1059">
        <v>0</v>
      </c>
      <c r="O21" s="1059">
        <v>0</v>
      </c>
      <c r="P21" s="1059">
        <v>0</v>
      </c>
      <c r="Q21" s="1059">
        <v>0</v>
      </c>
      <c r="R21" s="1059">
        <v>0</v>
      </c>
      <c r="S21" s="1022">
        <v>0</v>
      </c>
      <c r="T21" s="1059">
        <v>0</v>
      </c>
      <c r="U21" s="1059">
        <v>0</v>
      </c>
      <c r="V21" s="1059">
        <v>0</v>
      </c>
      <c r="W21" s="1022">
        <v>0</v>
      </c>
      <c r="X21" s="1022">
        <v>0</v>
      </c>
      <c r="Y21" s="1022">
        <v>0</v>
      </c>
      <c r="Z21" s="1022">
        <v>0</v>
      </c>
      <c r="AA21" s="1022">
        <v>0</v>
      </c>
      <c r="AB21" s="1022">
        <v>0</v>
      </c>
      <c r="AC21" s="1059">
        <v>0</v>
      </c>
      <c r="AD21" s="1059">
        <v>0</v>
      </c>
      <c r="AE21" s="1059">
        <v>0</v>
      </c>
      <c r="AF21" s="1032">
        <v>0</v>
      </c>
      <c r="AG21" s="1032">
        <v>0</v>
      </c>
      <c r="AH21" s="1032">
        <v>0</v>
      </c>
      <c r="AI21" s="1032">
        <v>0</v>
      </c>
      <c r="AJ21" s="1033">
        <v>0</v>
      </c>
      <c r="AK21" s="1022">
        <v>0</v>
      </c>
      <c r="AL21" s="1059">
        <v>0</v>
      </c>
      <c r="AM21" s="1059">
        <v>0</v>
      </c>
      <c r="AN21" s="1034">
        <v>0</v>
      </c>
      <c r="AO21" s="1034">
        <v>0</v>
      </c>
      <c r="AP21" s="1034">
        <v>0</v>
      </c>
      <c r="AQ21" s="1034">
        <v>0</v>
      </c>
      <c r="AR21" s="1034">
        <v>0</v>
      </c>
      <c r="AS21" s="1022">
        <v>0</v>
      </c>
      <c r="AT21" s="1022">
        <v>0</v>
      </c>
      <c r="AU21" s="1059">
        <v>0</v>
      </c>
      <c r="AV21" s="1059">
        <v>0</v>
      </c>
      <c r="AW21" s="1034">
        <v>0</v>
      </c>
      <c r="AX21" s="1034">
        <v>0</v>
      </c>
      <c r="AY21" s="1034">
        <v>0</v>
      </c>
      <c r="AZ21" s="1034">
        <v>0</v>
      </c>
      <c r="BA21" s="1034">
        <v>0</v>
      </c>
      <c r="BB21" s="1022">
        <v>0</v>
      </c>
      <c r="BC21" s="1059">
        <v>0</v>
      </c>
      <c r="BD21" s="1059">
        <v>0</v>
      </c>
      <c r="BE21" s="1059">
        <v>0</v>
      </c>
      <c r="BF21" s="1022">
        <v>0</v>
      </c>
      <c r="BG21" s="1022">
        <v>0</v>
      </c>
      <c r="BH21" s="1022">
        <v>0</v>
      </c>
      <c r="BI21" s="1022">
        <v>0</v>
      </c>
      <c r="BJ21" s="1022">
        <v>0</v>
      </c>
      <c r="BK21" s="1022">
        <v>0</v>
      </c>
      <c r="BL21" s="1022">
        <v>0</v>
      </c>
      <c r="BM21" s="1059">
        <v>0</v>
      </c>
      <c r="BN21" s="1059">
        <v>0</v>
      </c>
      <c r="BO21" s="1034">
        <v>0</v>
      </c>
      <c r="BP21" s="1034">
        <v>0</v>
      </c>
      <c r="BQ21" s="1034">
        <v>1</v>
      </c>
      <c r="BR21" s="1034">
        <v>0</v>
      </c>
      <c r="BS21" s="1034">
        <v>0</v>
      </c>
      <c r="BT21" s="1022">
        <v>0</v>
      </c>
      <c r="BU21" s="1022">
        <v>0</v>
      </c>
      <c r="BV21" s="1022">
        <v>0</v>
      </c>
      <c r="BW21" s="1022">
        <v>0</v>
      </c>
      <c r="BX21" s="1022">
        <v>0</v>
      </c>
      <c r="BY21" s="1022">
        <v>0</v>
      </c>
      <c r="BZ21" s="1022">
        <v>0</v>
      </c>
      <c r="CA21" s="1022">
        <v>0</v>
      </c>
      <c r="CB21" s="1022">
        <v>0</v>
      </c>
      <c r="CC21" s="1059">
        <v>0</v>
      </c>
      <c r="CD21" s="1059">
        <v>0</v>
      </c>
      <c r="CE21" s="1022">
        <v>0</v>
      </c>
      <c r="CF21" s="1022">
        <v>1</v>
      </c>
      <c r="CG21" s="1059">
        <v>0</v>
      </c>
      <c r="CH21" s="1059">
        <v>2</v>
      </c>
      <c r="CI21" s="1059">
        <v>0</v>
      </c>
      <c r="CJ21" s="1022">
        <v>0</v>
      </c>
      <c r="CK21" s="1059">
        <v>0</v>
      </c>
      <c r="CL21" s="1059">
        <v>0</v>
      </c>
      <c r="CM21" s="1022">
        <v>0</v>
      </c>
      <c r="CN21" s="1022">
        <v>0</v>
      </c>
      <c r="CO21" s="1059">
        <v>0</v>
      </c>
      <c r="CP21" s="1059">
        <v>0</v>
      </c>
      <c r="CQ21" s="1059">
        <v>0</v>
      </c>
      <c r="CR21" s="1022">
        <v>0</v>
      </c>
      <c r="CS21" s="1022">
        <v>1</v>
      </c>
      <c r="CT21" s="1059">
        <v>0</v>
      </c>
      <c r="CU21" s="1059">
        <v>0</v>
      </c>
      <c r="CV21" s="1022">
        <v>0</v>
      </c>
      <c r="CW21" s="1022">
        <v>0</v>
      </c>
      <c r="CX21" s="1022">
        <v>0</v>
      </c>
      <c r="CY21" s="1022">
        <v>0</v>
      </c>
      <c r="CZ21" s="1022">
        <v>0</v>
      </c>
      <c r="DA21" s="1022">
        <v>0</v>
      </c>
      <c r="DB21" s="1020">
        <v>1</v>
      </c>
      <c r="DC21" s="1022">
        <v>0</v>
      </c>
      <c r="DD21" s="1022">
        <v>0</v>
      </c>
      <c r="DE21" s="1022">
        <v>0</v>
      </c>
      <c r="DF21" s="1022">
        <v>1</v>
      </c>
      <c r="DG21" s="1022">
        <v>1</v>
      </c>
      <c r="DH21" s="1022">
        <v>2</v>
      </c>
      <c r="DI21" s="1022">
        <v>0</v>
      </c>
      <c r="DJ21" s="1022">
        <v>0</v>
      </c>
      <c r="DK21" s="1020">
        <v>31</v>
      </c>
      <c r="DL21" s="1022">
        <v>4</v>
      </c>
      <c r="DM21" s="1059">
        <v>10</v>
      </c>
      <c r="DN21" s="1022">
        <v>16</v>
      </c>
      <c r="DO21" s="1022">
        <v>10</v>
      </c>
      <c r="DP21" s="1059">
        <v>4</v>
      </c>
      <c r="DQ21" s="1059">
        <v>21</v>
      </c>
      <c r="DR21" s="1059">
        <v>2</v>
      </c>
      <c r="DS21" s="1022">
        <v>36</v>
      </c>
      <c r="DU21" s="1047"/>
      <c r="DV21" s="1047"/>
      <c r="DW21" s="1047"/>
      <c r="DX21" s="1047"/>
      <c r="DY21" s="1047"/>
      <c r="DZ21" s="1047"/>
      <c r="EA21" s="1047"/>
      <c r="EB21" s="1047"/>
      <c r="EC21" s="1047"/>
      <c r="ED21" s="1047"/>
      <c r="EE21" s="1047"/>
      <c r="EF21" s="1047"/>
      <c r="EG21" s="1047"/>
      <c r="EH21" s="1047"/>
      <c r="EI21" s="1047"/>
      <c r="EJ21" s="1047"/>
    </row>
    <row r="22" spans="1:155" s="1054" customFormat="1" ht="18" customHeight="1" x14ac:dyDescent="0.2">
      <c r="A22" s="1052" t="s">
        <v>577</v>
      </c>
      <c r="B22" s="1020">
        <v>2</v>
      </c>
      <c r="C22" s="1059">
        <v>0</v>
      </c>
      <c r="D22" s="1059">
        <v>0</v>
      </c>
      <c r="E22" s="1022">
        <v>1</v>
      </c>
      <c r="F22" s="1022">
        <v>5</v>
      </c>
      <c r="G22" s="1022">
        <v>6</v>
      </c>
      <c r="H22" s="1022">
        <v>14</v>
      </c>
      <c r="I22" s="1022">
        <v>4</v>
      </c>
      <c r="J22" s="1022">
        <v>47</v>
      </c>
      <c r="K22" s="1059">
        <v>0</v>
      </c>
      <c r="L22" s="1059">
        <v>0</v>
      </c>
      <c r="M22" s="1059">
        <v>0</v>
      </c>
      <c r="N22" s="1059">
        <v>0</v>
      </c>
      <c r="O22" s="1059">
        <v>0</v>
      </c>
      <c r="P22" s="1059">
        <v>0</v>
      </c>
      <c r="Q22" s="1059">
        <v>0</v>
      </c>
      <c r="R22" s="1059">
        <v>0</v>
      </c>
      <c r="S22" s="1022">
        <v>0</v>
      </c>
      <c r="T22" s="1059">
        <v>0</v>
      </c>
      <c r="U22" s="1059">
        <v>0</v>
      </c>
      <c r="V22" s="1059">
        <v>0</v>
      </c>
      <c r="W22" s="1022">
        <v>0</v>
      </c>
      <c r="X22" s="1022">
        <v>0</v>
      </c>
      <c r="Y22" s="1022">
        <v>0</v>
      </c>
      <c r="Z22" s="1022">
        <v>0</v>
      </c>
      <c r="AA22" s="1022">
        <v>0</v>
      </c>
      <c r="AB22" s="1022">
        <v>0</v>
      </c>
      <c r="AC22" s="1059">
        <v>0</v>
      </c>
      <c r="AD22" s="1059">
        <v>0</v>
      </c>
      <c r="AE22" s="1059">
        <v>0</v>
      </c>
      <c r="AF22" s="1032">
        <v>0</v>
      </c>
      <c r="AG22" s="1032">
        <v>0</v>
      </c>
      <c r="AH22" s="1032">
        <v>0</v>
      </c>
      <c r="AI22" s="1032">
        <v>0</v>
      </c>
      <c r="AJ22" s="1033">
        <v>0</v>
      </c>
      <c r="AK22" s="1022">
        <v>0</v>
      </c>
      <c r="AL22" s="1059">
        <v>0</v>
      </c>
      <c r="AM22" s="1059">
        <v>0</v>
      </c>
      <c r="AN22" s="1034">
        <v>0</v>
      </c>
      <c r="AO22" s="1034">
        <v>0</v>
      </c>
      <c r="AP22" s="1034">
        <v>0</v>
      </c>
      <c r="AQ22" s="1034">
        <v>0</v>
      </c>
      <c r="AR22" s="1034">
        <v>0</v>
      </c>
      <c r="AS22" s="1022">
        <v>0</v>
      </c>
      <c r="AT22" s="1022">
        <v>0</v>
      </c>
      <c r="AU22" s="1059">
        <v>1</v>
      </c>
      <c r="AV22" s="1059">
        <v>0</v>
      </c>
      <c r="AW22" s="1034">
        <v>0</v>
      </c>
      <c r="AX22" s="1034">
        <v>0</v>
      </c>
      <c r="AY22" s="1034">
        <v>0</v>
      </c>
      <c r="AZ22" s="1034">
        <v>0</v>
      </c>
      <c r="BA22" s="1034">
        <v>0</v>
      </c>
      <c r="BB22" s="1022">
        <v>0</v>
      </c>
      <c r="BC22" s="1059">
        <v>0</v>
      </c>
      <c r="BD22" s="1059">
        <v>0</v>
      </c>
      <c r="BE22" s="1059">
        <v>0</v>
      </c>
      <c r="BF22" s="1022">
        <v>0</v>
      </c>
      <c r="BG22" s="1022">
        <v>0</v>
      </c>
      <c r="BH22" s="1022">
        <v>0</v>
      </c>
      <c r="BI22" s="1022">
        <v>0</v>
      </c>
      <c r="BJ22" s="1022">
        <v>0</v>
      </c>
      <c r="BK22" s="1022">
        <v>0</v>
      </c>
      <c r="BL22" s="1022">
        <v>0</v>
      </c>
      <c r="BM22" s="1059">
        <v>0</v>
      </c>
      <c r="BN22" s="1059">
        <v>0</v>
      </c>
      <c r="BO22" s="1034">
        <v>0</v>
      </c>
      <c r="BP22" s="1034">
        <v>0</v>
      </c>
      <c r="BQ22" s="1034">
        <v>0</v>
      </c>
      <c r="BR22" s="1034">
        <v>0</v>
      </c>
      <c r="BS22" s="1034">
        <v>0</v>
      </c>
      <c r="BT22" s="1022">
        <v>0</v>
      </c>
      <c r="BU22" s="1022">
        <v>0</v>
      </c>
      <c r="BV22" s="1022">
        <v>0</v>
      </c>
      <c r="BW22" s="1022">
        <v>0</v>
      </c>
      <c r="BX22" s="1022">
        <v>0</v>
      </c>
      <c r="BY22" s="1022">
        <v>0</v>
      </c>
      <c r="BZ22" s="1022">
        <v>0</v>
      </c>
      <c r="CA22" s="1022">
        <v>0</v>
      </c>
      <c r="CB22" s="1022">
        <v>0</v>
      </c>
      <c r="CC22" s="1059">
        <v>0</v>
      </c>
      <c r="CD22" s="1059">
        <v>0</v>
      </c>
      <c r="CE22" s="1022">
        <v>0</v>
      </c>
      <c r="CF22" s="1022">
        <v>0</v>
      </c>
      <c r="CG22" s="1059">
        <v>0</v>
      </c>
      <c r="CH22" s="1059">
        <v>0</v>
      </c>
      <c r="CI22" s="1059">
        <v>0</v>
      </c>
      <c r="CJ22" s="1022">
        <v>0</v>
      </c>
      <c r="CK22" s="1059">
        <v>0</v>
      </c>
      <c r="CL22" s="1059">
        <v>0</v>
      </c>
      <c r="CM22" s="1022">
        <v>0</v>
      </c>
      <c r="CN22" s="1022">
        <v>0</v>
      </c>
      <c r="CO22" s="1059">
        <v>0</v>
      </c>
      <c r="CP22" s="1059">
        <v>0</v>
      </c>
      <c r="CQ22" s="1059">
        <v>0</v>
      </c>
      <c r="CR22" s="1022">
        <v>0</v>
      </c>
      <c r="CS22" s="1022">
        <v>0</v>
      </c>
      <c r="CT22" s="1059">
        <v>0</v>
      </c>
      <c r="CU22" s="1059">
        <v>0</v>
      </c>
      <c r="CV22" s="1022">
        <v>0</v>
      </c>
      <c r="CW22" s="1022">
        <v>0</v>
      </c>
      <c r="CX22" s="1022">
        <v>0</v>
      </c>
      <c r="CY22" s="1022">
        <v>0</v>
      </c>
      <c r="CZ22" s="1022">
        <v>0</v>
      </c>
      <c r="DA22" s="1022">
        <v>0</v>
      </c>
      <c r="DB22" s="1020">
        <v>0</v>
      </c>
      <c r="DC22" s="1022">
        <v>1</v>
      </c>
      <c r="DD22" s="1022">
        <v>0</v>
      </c>
      <c r="DE22" s="1022">
        <v>0</v>
      </c>
      <c r="DF22" s="1022">
        <v>0</v>
      </c>
      <c r="DG22" s="1022">
        <v>0</v>
      </c>
      <c r="DH22" s="1022">
        <v>0</v>
      </c>
      <c r="DI22" s="1022">
        <v>0</v>
      </c>
      <c r="DJ22" s="1022">
        <v>0</v>
      </c>
      <c r="DK22" s="1020">
        <v>2</v>
      </c>
      <c r="DL22" s="1022">
        <v>1</v>
      </c>
      <c r="DM22" s="1059">
        <v>0</v>
      </c>
      <c r="DN22" s="1022">
        <v>1</v>
      </c>
      <c r="DO22" s="1022">
        <v>5</v>
      </c>
      <c r="DP22" s="1059">
        <v>6</v>
      </c>
      <c r="DQ22" s="1059">
        <v>14</v>
      </c>
      <c r="DR22" s="1059">
        <v>4</v>
      </c>
      <c r="DS22" s="1022">
        <v>47</v>
      </c>
      <c r="DU22" s="1047"/>
      <c r="DV22" s="1047"/>
      <c r="DW22" s="1047"/>
      <c r="DX22" s="1047"/>
      <c r="DY22" s="1047"/>
      <c r="DZ22" s="1047"/>
      <c r="EA22" s="1047"/>
      <c r="EB22" s="1047"/>
      <c r="EC22" s="1047"/>
      <c r="ED22" s="1047"/>
      <c r="EE22" s="1047"/>
      <c r="EF22" s="1047"/>
      <c r="EG22" s="1047"/>
      <c r="EH22" s="1047"/>
      <c r="EI22" s="1047"/>
      <c r="EJ22" s="1047"/>
    </row>
    <row r="23" spans="1:155" s="1054" customFormat="1" ht="18" customHeight="1" x14ac:dyDescent="0.2">
      <c r="A23" s="1052" t="s">
        <v>578</v>
      </c>
      <c r="B23" s="1020">
        <v>1</v>
      </c>
      <c r="C23" s="1059">
        <v>0</v>
      </c>
      <c r="D23" s="1059">
        <v>2</v>
      </c>
      <c r="E23" s="1022">
        <v>0</v>
      </c>
      <c r="F23" s="1022">
        <v>3</v>
      </c>
      <c r="G23" s="1022">
        <v>0</v>
      </c>
      <c r="H23" s="1022">
        <v>0</v>
      </c>
      <c r="I23" s="1022">
        <v>6</v>
      </c>
      <c r="J23" s="1022">
        <v>0</v>
      </c>
      <c r="K23" s="1059">
        <v>0</v>
      </c>
      <c r="L23" s="1059">
        <v>0</v>
      </c>
      <c r="M23" s="1059">
        <v>0</v>
      </c>
      <c r="N23" s="1059">
        <v>0</v>
      </c>
      <c r="O23" s="1059">
        <v>0</v>
      </c>
      <c r="P23" s="1059">
        <v>0</v>
      </c>
      <c r="Q23" s="1059">
        <v>0</v>
      </c>
      <c r="R23" s="1059">
        <v>0</v>
      </c>
      <c r="S23" s="1022">
        <v>0</v>
      </c>
      <c r="T23" s="1059">
        <v>0</v>
      </c>
      <c r="U23" s="1059">
        <v>0</v>
      </c>
      <c r="V23" s="1059">
        <v>0</v>
      </c>
      <c r="W23" s="1022">
        <v>0</v>
      </c>
      <c r="X23" s="1022">
        <v>0</v>
      </c>
      <c r="Y23" s="1022">
        <v>0</v>
      </c>
      <c r="Z23" s="1022">
        <v>0</v>
      </c>
      <c r="AA23" s="1022">
        <v>0</v>
      </c>
      <c r="AB23" s="1022">
        <v>0</v>
      </c>
      <c r="AC23" s="1059">
        <v>0</v>
      </c>
      <c r="AD23" s="1059">
        <v>0</v>
      </c>
      <c r="AE23" s="1059">
        <v>0</v>
      </c>
      <c r="AF23" s="1032">
        <v>0</v>
      </c>
      <c r="AG23" s="1032">
        <v>0</v>
      </c>
      <c r="AH23" s="1032">
        <v>0</v>
      </c>
      <c r="AI23" s="1032">
        <v>0</v>
      </c>
      <c r="AJ23" s="1033">
        <v>0</v>
      </c>
      <c r="AK23" s="1022">
        <v>0</v>
      </c>
      <c r="AL23" s="1059">
        <v>0</v>
      </c>
      <c r="AM23" s="1059">
        <v>0</v>
      </c>
      <c r="AN23" s="1034">
        <v>0</v>
      </c>
      <c r="AO23" s="1034">
        <v>0</v>
      </c>
      <c r="AP23" s="1034">
        <v>0</v>
      </c>
      <c r="AQ23" s="1034">
        <v>0</v>
      </c>
      <c r="AR23" s="1034">
        <v>0</v>
      </c>
      <c r="AS23" s="1022">
        <v>0</v>
      </c>
      <c r="AT23" s="1022">
        <v>0</v>
      </c>
      <c r="AU23" s="1059">
        <v>0</v>
      </c>
      <c r="AV23" s="1059">
        <v>0</v>
      </c>
      <c r="AW23" s="1034">
        <v>0</v>
      </c>
      <c r="AX23" s="1034">
        <v>0</v>
      </c>
      <c r="AY23" s="1034">
        <v>0</v>
      </c>
      <c r="AZ23" s="1034">
        <v>0</v>
      </c>
      <c r="BA23" s="1034">
        <v>0</v>
      </c>
      <c r="BB23" s="1022">
        <v>0</v>
      </c>
      <c r="BC23" s="1059">
        <v>0</v>
      </c>
      <c r="BD23" s="1059">
        <v>0</v>
      </c>
      <c r="BE23" s="1059">
        <v>0</v>
      </c>
      <c r="BF23" s="1022">
        <v>0</v>
      </c>
      <c r="BG23" s="1022">
        <v>0</v>
      </c>
      <c r="BH23" s="1022">
        <v>0</v>
      </c>
      <c r="BI23" s="1022">
        <v>0</v>
      </c>
      <c r="BJ23" s="1022">
        <v>0</v>
      </c>
      <c r="BK23" s="1022">
        <v>0</v>
      </c>
      <c r="BL23" s="1022">
        <v>0</v>
      </c>
      <c r="BM23" s="1059">
        <v>0</v>
      </c>
      <c r="BN23" s="1059">
        <v>0</v>
      </c>
      <c r="BO23" s="1034">
        <v>0</v>
      </c>
      <c r="BP23" s="1034">
        <v>0</v>
      </c>
      <c r="BQ23" s="1034">
        <v>0</v>
      </c>
      <c r="BR23" s="1034">
        <v>0</v>
      </c>
      <c r="BS23" s="1034">
        <v>0</v>
      </c>
      <c r="BT23" s="1022">
        <v>0</v>
      </c>
      <c r="BU23" s="1022">
        <v>0</v>
      </c>
      <c r="BV23" s="1022">
        <v>0</v>
      </c>
      <c r="BW23" s="1022">
        <v>0</v>
      </c>
      <c r="BX23" s="1022">
        <v>0</v>
      </c>
      <c r="BY23" s="1022">
        <v>0</v>
      </c>
      <c r="BZ23" s="1022">
        <v>0</v>
      </c>
      <c r="CA23" s="1022">
        <v>0</v>
      </c>
      <c r="CB23" s="1022">
        <v>0</v>
      </c>
      <c r="CC23" s="1059">
        <v>0</v>
      </c>
      <c r="CD23" s="1059">
        <v>0</v>
      </c>
      <c r="CE23" s="1022">
        <v>0</v>
      </c>
      <c r="CF23" s="1022">
        <v>0</v>
      </c>
      <c r="CG23" s="1059">
        <v>0</v>
      </c>
      <c r="CH23" s="1059">
        <v>0</v>
      </c>
      <c r="CI23" s="1059">
        <v>0</v>
      </c>
      <c r="CJ23" s="1022">
        <v>0</v>
      </c>
      <c r="CK23" s="1059">
        <v>0</v>
      </c>
      <c r="CL23" s="1059">
        <v>0</v>
      </c>
      <c r="CM23" s="1022">
        <v>0</v>
      </c>
      <c r="CN23" s="1022">
        <v>0</v>
      </c>
      <c r="CO23" s="1059">
        <v>0</v>
      </c>
      <c r="CP23" s="1059">
        <v>0</v>
      </c>
      <c r="CQ23" s="1059">
        <v>0</v>
      </c>
      <c r="CR23" s="1022">
        <v>0</v>
      </c>
      <c r="CS23" s="1022">
        <v>0</v>
      </c>
      <c r="CT23" s="1059">
        <v>0</v>
      </c>
      <c r="CU23" s="1059">
        <v>0</v>
      </c>
      <c r="CV23" s="1022">
        <v>0</v>
      </c>
      <c r="CW23" s="1022">
        <v>0</v>
      </c>
      <c r="CX23" s="1022">
        <v>0</v>
      </c>
      <c r="CY23" s="1022">
        <v>0</v>
      </c>
      <c r="CZ23" s="1022">
        <v>0</v>
      </c>
      <c r="DA23" s="1022">
        <v>0</v>
      </c>
      <c r="DB23" s="1020">
        <v>0</v>
      </c>
      <c r="DC23" s="1022">
        <v>0</v>
      </c>
      <c r="DD23" s="1022">
        <v>0</v>
      </c>
      <c r="DE23" s="1022">
        <v>0</v>
      </c>
      <c r="DF23" s="1022">
        <v>0</v>
      </c>
      <c r="DG23" s="1022">
        <v>0</v>
      </c>
      <c r="DH23" s="1022">
        <v>0</v>
      </c>
      <c r="DI23" s="1022">
        <v>0</v>
      </c>
      <c r="DJ23" s="1022">
        <v>0</v>
      </c>
      <c r="DK23" s="1020">
        <v>1</v>
      </c>
      <c r="DL23" s="1022">
        <v>0</v>
      </c>
      <c r="DM23" s="1059">
        <v>2</v>
      </c>
      <c r="DN23" s="1022">
        <v>0</v>
      </c>
      <c r="DO23" s="1022">
        <v>3</v>
      </c>
      <c r="DP23" s="1059">
        <v>0</v>
      </c>
      <c r="DQ23" s="1059">
        <v>0</v>
      </c>
      <c r="DR23" s="1059">
        <v>6</v>
      </c>
      <c r="DS23" s="1022">
        <v>0</v>
      </c>
      <c r="DU23" s="1047"/>
      <c r="DV23" s="1047"/>
      <c r="DW23" s="1047"/>
      <c r="DX23" s="1047"/>
      <c r="DY23" s="1047"/>
      <c r="DZ23" s="1047"/>
      <c r="EA23" s="1047"/>
      <c r="EB23" s="1047"/>
      <c r="EC23" s="1047"/>
      <c r="ED23" s="1047"/>
      <c r="EE23" s="1047"/>
      <c r="EF23" s="1047"/>
      <c r="EG23" s="1047"/>
      <c r="EH23" s="1047"/>
      <c r="EI23" s="1047"/>
      <c r="EJ23" s="1047"/>
    </row>
    <row r="24" spans="1:155" s="1054" customFormat="1" ht="18" customHeight="1" x14ac:dyDescent="0.2">
      <c r="A24" s="1066" t="s">
        <v>579</v>
      </c>
      <c r="B24" s="1035">
        <v>1</v>
      </c>
      <c r="C24" s="1120">
        <v>5</v>
      </c>
      <c r="D24" s="1120">
        <v>3</v>
      </c>
      <c r="E24" s="1036">
        <v>5</v>
      </c>
      <c r="F24" s="1036">
        <v>0</v>
      </c>
      <c r="G24" s="1036">
        <v>0</v>
      </c>
      <c r="H24" s="1036">
        <v>0</v>
      </c>
      <c r="I24" s="1036">
        <v>3</v>
      </c>
      <c r="J24" s="1036">
        <v>0</v>
      </c>
      <c r="K24" s="1120">
        <v>1</v>
      </c>
      <c r="L24" s="1120">
        <v>0</v>
      </c>
      <c r="M24" s="1120">
        <v>0</v>
      </c>
      <c r="N24" s="1120">
        <v>0</v>
      </c>
      <c r="O24" s="1120">
        <v>0</v>
      </c>
      <c r="P24" s="1120">
        <v>0</v>
      </c>
      <c r="Q24" s="1120">
        <v>0</v>
      </c>
      <c r="R24" s="1120">
        <v>0</v>
      </c>
      <c r="S24" s="1036">
        <v>0</v>
      </c>
      <c r="T24" s="1120">
        <v>0</v>
      </c>
      <c r="U24" s="1120">
        <v>0</v>
      </c>
      <c r="V24" s="1120">
        <v>0</v>
      </c>
      <c r="W24" s="1036">
        <v>0</v>
      </c>
      <c r="X24" s="1036">
        <v>0</v>
      </c>
      <c r="Y24" s="1036">
        <v>0</v>
      </c>
      <c r="Z24" s="1036">
        <v>0</v>
      </c>
      <c r="AA24" s="1036">
        <v>0</v>
      </c>
      <c r="AB24" s="1036">
        <v>0</v>
      </c>
      <c r="AC24" s="1120">
        <v>0</v>
      </c>
      <c r="AD24" s="1120">
        <v>0</v>
      </c>
      <c r="AE24" s="1120">
        <v>0</v>
      </c>
      <c r="AF24" s="1121">
        <v>0</v>
      </c>
      <c r="AG24" s="1121">
        <v>0</v>
      </c>
      <c r="AH24" s="1121">
        <v>0</v>
      </c>
      <c r="AI24" s="1121">
        <v>0</v>
      </c>
      <c r="AJ24" s="1122">
        <v>0</v>
      </c>
      <c r="AK24" s="1036">
        <v>0</v>
      </c>
      <c r="AL24" s="1120">
        <v>0</v>
      </c>
      <c r="AM24" s="1120">
        <v>0</v>
      </c>
      <c r="AN24" s="1123">
        <v>0</v>
      </c>
      <c r="AO24" s="1123">
        <v>0</v>
      </c>
      <c r="AP24" s="1123">
        <v>0</v>
      </c>
      <c r="AQ24" s="1123">
        <v>0</v>
      </c>
      <c r="AR24" s="1123">
        <v>0</v>
      </c>
      <c r="AS24" s="1036">
        <v>0</v>
      </c>
      <c r="AT24" s="1036">
        <v>0</v>
      </c>
      <c r="AU24" s="1120">
        <v>0</v>
      </c>
      <c r="AV24" s="1120">
        <v>0</v>
      </c>
      <c r="AW24" s="1123">
        <v>0</v>
      </c>
      <c r="AX24" s="1123">
        <v>0</v>
      </c>
      <c r="AY24" s="1123">
        <v>0</v>
      </c>
      <c r="AZ24" s="1123">
        <v>0</v>
      </c>
      <c r="BA24" s="1123">
        <v>0</v>
      </c>
      <c r="BB24" s="1036">
        <v>0</v>
      </c>
      <c r="BC24" s="1120">
        <v>0</v>
      </c>
      <c r="BD24" s="1120">
        <v>0</v>
      </c>
      <c r="BE24" s="1120">
        <v>0</v>
      </c>
      <c r="BF24" s="1036">
        <v>0</v>
      </c>
      <c r="BG24" s="1036">
        <v>0</v>
      </c>
      <c r="BH24" s="1036">
        <v>0</v>
      </c>
      <c r="BI24" s="1036">
        <v>0</v>
      </c>
      <c r="BJ24" s="1036">
        <v>0</v>
      </c>
      <c r="BK24" s="1036">
        <v>0</v>
      </c>
      <c r="BL24" s="1036">
        <v>0</v>
      </c>
      <c r="BM24" s="1120">
        <v>0</v>
      </c>
      <c r="BN24" s="1120">
        <v>0</v>
      </c>
      <c r="BO24" s="1123">
        <v>0</v>
      </c>
      <c r="BP24" s="1123">
        <v>0</v>
      </c>
      <c r="BQ24" s="1123">
        <v>0</v>
      </c>
      <c r="BR24" s="1123">
        <v>0</v>
      </c>
      <c r="BS24" s="1123">
        <v>0</v>
      </c>
      <c r="BT24" s="1036">
        <v>0</v>
      </c>
      <c r="BU24" s="1036">
        <v>0</v>
      </c>
      <c r="BV24" s="1036">
        <v>0</v>
      </c>
      <c r="BW24" s="1036">
        <v>0</v>
      </c>
      <c r="BX24" s="1036">
        <v>0</v>
      </c>
      <c r="BY24" s="1036">
        <v>0</v>
      </c>
      <c r="BZ24" s="1036">
        <v>0</v>
      </c>
      <c r="CA24" s="1036">
        <v>0</v>
      </c>
      <c r="CB24" s="1036">
        <v>0</v>
      </c>
      <c r="CC24" s="1120">
        <v>0</v>
      </c>
      <c r="CD24" s="1120">
        <v>0</v>
      </c>
      <c r="CE24" s="1036">
        <v>0</v>
      </c>
      <c r="CF24" s="1036">
        <v>0</v>
      </c>
      <c r="CG24" s="1120">
        <v>0</v>
      </c>
      <c r="CH24" s="1120">
        <v>0</v>
      </c>
      <c r="CI24" s="1120">
        <v>0</v>
      </c>
      <c r="CJ24" s="1036">
        <v>0</v>
      </c>
      <c r="CK24" s="1120">
        <v>0</v>
      </c>
      <c r="CL24" s="1120">
        <v>0</v>
      </c>
      <c r="CM24" s="1036">
        <v>0</v>
      </c>
      <c r="CN24" s="1036">
        <v>0</v>
      </c>
      <c r="CO24" s="1120">
        <v>0</v>
      </c>
      <c r="CP24" s="1120">
        <v>0</v>
      </c>
      <c r="CQ24" s="1120">
        <v>0</v>
      </c>
      <c r="CR24" s="1036">
        <v>0</v>
      </c>
      <c r="CS24" s="1036">
        <v>0</v>
      </c>
      <c r="CT24" s="1120">
        <v>0</v>
      </c>
      <c r="CU24" s="1120">
        <v>0</v>
      </c>
      <c r="CV24" s="1036">
        <v>0</v>
      </c>
      <c r="CW24" s="1036">
        <v>0</v>
      </c>
      <c r="CX24" s="1036">
        <v>0</v>
      </c>
      <c r="CY24" s="1036">
        <v>0</v>
      </c>
      <c r="CZ24" s="1036">
        <v>0</v>
      </c>
      <c r="DA24" s="1036">
        <v>0</v>
      </c>
      <c r="DB24" s="1035">
        <v>1</v>
      </c>
      <c r="DC24" s="1036">
        <v>0</v>
      </c>
      <c r="DD24" s="1036">
        <v>0</v>
      </c>
      <c r="DE24" s="1036">
        <v>0</v>
      </c>
      <c r="DF24" s="1036">
        <v>0</v>
      </c>
      <c r="DG24" s="1036">
        <v>0</v>
      </c>
      <c r="DH24" s="1036">
        <v>0</v>
      </c>
      <c r="DI24" s="1036">
        <v>0</v>
      </c>
      <c r="DJ24" s="1036">
        <v>0</v>
      </c>
      <c r="DK24" s="1035">
        <v>2</v>
      </c>
      <c r="DL24" s="1036">
        <v>5</v>
      </c>
      <c r="DM24" s="1120">
        <v>3</v>
      </c>
      <c r="DN24" s="1036">
        <v>5</v>
      </c>
      <c r="DO24" s="1036">
        <v>0</v>
      </c>
      <c r="DP24" s="1120">
        <v>0</v>
      </c>
      <c r="DQ24" s="1120">
        <v>0</v>
      </c>
      <c r="DR24" s="1120">
        <v>3</v>
      </c>
      <c r="DS24" s="1036">
        <v>0</v>
      </c>
      <c r="DU24" s="1047"/>
      <c r="DV24" s="1047"/>
      <c r="DW24" s="1047"/>
      <c r="DX24" s="1047"/>
      <c r="DY24" s="1047"/>
      <c r="DZ24" s="1047"/>
      <c r="EA24" s="1047"/>
      <c r="EB24" s="1047"/>
      <c r="EC24" s="1047"/>
      <c r="ED24" s="1047"/>
      <c r="EE24" s="1047"/>
      <c r="EF24" s="1047"/>
      <c r="EG24" s="1047"/>
      <c r="EH24" s="1047"/>
      <c r="EI24" s="1047"/>
      <c r="EJ24" s="1047"/>
    </row>
    <row r="25" spans="1:155" x14ac:dyDescent="0.2">
      <c r="A25" s="1067" t="s">
        <v>766</v>
      </c>
      <c r="K25" s="1069"/>
      <c r="L25" s="1069"/>
      <c r="M25" s="1069"/>
      <c r="N25" s="1069"/>
      <c r="O25" s="1069"/>
      <c r="P25" s="1069"/>
      <c r="Q25" s="1069"/>
      <c r="R25" s="1069"/>
      <c r="T25" s="1069"/>
      <c r="U25" s="1069"/>
      <c r="V25" s="1069"/>
      <c r="W25" s="1069"/>
      <c r="X25" s="1069"/>
      <c r="Y25" s="1069"/>
      <c r="Z25" s="1069"/>
      <c r="AA25" s="1069"/>
      <c r="AC25" s="1069"/>
      <c r="AD25" s="1069"/>
      <c r="AE25" s="1069"/>
      <c r="AF25" s="1070"/>
      <c r="AG25" s="1070"/>
      <c r="AH25" s="1070"/>
      <c r="AI25" s="1070"/>
      <c r="AJ25" s="1070"/>
      <c r="AL25" s="1071"/>
      <c r="AM25" s="1071"/>
      <c r="AN25" s="1071"/>
      <c r="AO25" s="1071"/>
      <c r="AP25" s="1071"/>
      <c r="AQ25" s="1071"/>
      <c r="AR25" s="1071"/>
      <c r="AT25" s="1071"/>
      <c r="AU25" s="1071"/>
      <c r="AV25" s="1071"/>
      <c r="AW25" s="1071"/>
      <c r="AX25" s="1071"/>
      <c r="AY25" s="1071"/>
      <c r="AZ25" s="1071"/>
      <c r="BA25" s="1071"/>
      <c r="BW25" s="1040"/>
      <c r="BX25" s="1040"/>
      <c r="BY25" s="1040"/>
      <c r="BZ25" s="1040"/>
      <c r="CS25" s="1054"/>
      <c r="CU25" s="1072"/>
      <c r="CV25" s="1054"/>
      <c r="CW25" s="1054"/>
      <c r="CX25" s="1054"/>
      <c r="CY25" s="1054"/>
      <c r="CZ25" s="1054"/>
    </row>
    <row r="37" spans="3:123" x14ac:dyDescent="0.2">
      <c r="C37" s="1054"/>
      <c r="D37" s="1054"/>
      <c r="E37" s="1054"/>
      <c r="F37" s="1054"/>
      <c r="G37" s="1054"/>
      <c r="H37" s="1054"/>
      <c r="I37" s="1054"/>
      <c r="J37" s="1054"/>
      <c r="S37" s="1054"/>
      <c r="T37" s="1054"/>
      <c r="U37" s="1054"/>
      <c r="V37" s="1054"/>
      <c r="W37" s="1054"/>
      <c r="X37" s="1054"/>
      <c r="Y37" s="1054"/>
      <c r="Z37" s="1054"/>
      <c r="AA37" s="1054"/>
      <c r="AB37" s="1054"/>
      <c r="AC37" s="1042"/>
      <c r="AD37" s="1054"/>
      <c r="AE37" s="1054"/>
      <c r="AF37" s="1054"/>
      <c r="AG37" s="1054"/>
      <c r="AH37" s="1054"/>
      <c r="AI37" s="1054"/>
      <c r="AJ37" s="1054"/>
      <c r="AK37" s="1054"/>
      <c r="AL37" s="1054"/>
      <c r="AM37" s="1054"/>
      <c r="AN37" s="1054"/>
      <c r="AO37" s="1054"/>
      <c r="AP37" s="1054"/>
      <c r="AQ37" s="1054"/>
      <c r="AR37" s="1054"/>
      <c r="AS37" s="1054"/>
      <c r="AU37" s="1054"/>
      <c r="AV37" s="1054"/>
      <c r="AW37" s="1054"/>
      <c r="AX37" s="1054"/>
      <c r="AY37" s="1054"/>
      <c r="AZ37" s="1054"/>
      <c r="BA37" s="1054"/>
      <c r="BB37" s="1054"/>
      <c r="BD37" s="1054"/>
      <c r="BE37" s="1054"/>
      <c r="BF37" s="1054"/>
      <c r="BG37" s="1054"/>
      <c r="BH37" s="1054"/>
      <c r="BI37" s="1054"/>
      <c r="BJ37" s="1054"/>
      <c r="BK37" s="1054"/>
      <c r="BM37" s="1054"/>
      <c r="BN37" s="1054"/>
      <c r="BO37" s="1054"/>
      <c r="BP37" s="1054"/>
      <c r="BQ37" s="1054"/>
      <c r="BR37" s="1054"/>
      <c r="BS37" s="1054"/>
      <c r="BT37" s="1054"/>
      <c r="BU37" s="1054"/>
      <c r="BV37" s="1054"/>
      <c r="BW37" s="1054"/>
      <c r="BX37" s="1054"/>
      <c r="BY37" s="1054"/>
      <c r="BZ37" s="1054"/>
      <c r="CA37" s="1054"/>
      <c r="CC37" s="1054"/>
      <c r="CD37" s="1054"/>
      <c r="CE37" s="1054"/>
      <c r="CF37" s="1054"/>
      <c r="CG37" s="1054"/>
      <c r="CH37" s="1054"/>
      <c r="CI37" s="1054"/>
      <c r="CJ37" s="1054"/>
      <c r="CK37" s="1054"/>
      <c r="CL37" s="1054"/>
      <c r="CM37" s="1054"/>
      <c r="CN37" s="1054"/>
      <c r="CO37" s="1054"/>
      <c r="CP37" s="1054"/>
      <c r="CQ37" s="1054"/>
      <c r="CR37" s="1054"/>
      <c r="CT37" s="1054"/>
      <c r="CU37" s="1054"/>
      <c r="CV37" s="1054"/>
      <c r="CW37" s="1054"/>
      <c r="CX37" s="1054"/>
      <c r="CY37" s="1054"/>
      <c r="CZ37" s="1054"/>
      <c r="DA37" s="1054"/>
      <c r="DC37" s="1054"/>
      <c r="DD37" s="1054"/>
      <c r="DE37" s="1054"/>
      <c r="DF37" s="1054"/>
      <c r="DG37" s="1054"/>
      <c r="DH37" s="1054"/>
      <c r="DI37" s="1054"/>
      <c r="DJ37" s="1054"/>
      <c r="DL37" s="1054"/>
      <c r="DS37" s="1054"/>
    </row>
    <row r="38" spans="3:123" x14ac:dyDescent="0.2">
      <c r="C38" s="1042"/>
      <c r="D38" s="1042"/>
      <c r="E38" s="1042"/>
      <c r="F38" s="1042"/>
      <c r="G38" s="1042"/>
      <c r="H38" s="1042"/>
      <c r="I38" s="1042"/>
      <c r="J38" s="1042"/>
      <c r="S38" s="1042"/>
      <c r="T38" s="1042"/>
      <c r="U38" s="1042"/>
      <c r="V38" s="1042"/>
      <c r="W38" s="1042"/>
      <c r="X38" s="1042"/>
      <c r="Y38" s="1042"/>
      <c r="Z38" s="1042"/>
      <c r="AA38" s="1042"/>
      <c r="AB38" s="1042"/>
      <c r="AC38" s="1042"/>
      <c r="AD38" s="1042"/>
      <c r="AE38" s="1042"/>
      <c r="AF38" s="1042"/>
      <c r="AG38" s="1042"/>
      <c r="AH38" s="1042"/>
      <c r="AI38" s="1042"/>
      <c r="AJ38" s="1042"/>
      <c r="AK38" s="1042"/>
      <c r="AL38" s="1042"/>
      <c r="AM38" s="1042"/>
      <c r="AN38" s="1042"/>
      <c r="AO38" s="1042"/>
      <c r="AP38" s="1042"/>
      <c r="AQ38" s="1042"/>
      <c r="AR38" s="1042"/>
      <c r="AS38" s="1042"/>
      <c r="AU38" s="1042"/>
      <c r="AV38" s="1042"/>
      <c r="AW38" s="1042"/>
      <c r="AX38" s="1042"/>
      <c r="AY38" s="1042"/>
      <c r="AZ38" s="1042"/>
      <c r="BA38" s="1042"/>
      <c r="BB38" s="1042"/>
      <c r="BD38" s="1042"/>
      <c r="BE38" s="1042"/>
      <c r="BF38" s="1042"/>
      <c r="BG38" s="1042"/>
      <c r="BH38" s="1042"/>
      <c r="BI38" s="1042"/>
      <c r="BJ38" s="1042"/>
      <c r="BK38" s="1042"/>
      <c r="BM38" s="1042"/>
      <c r="BN38" s="1042"/>
      <c r="BO38" s="1042"/>
      <c r="BP38" s="1042"/>
      <c r="BQ38" s="1042"/>
      <c r="BR38" s="1042"/>
      <c r="BS38" s="1042"/>
      <c r="BT38" s="1042"/>
      <c r="BU38" s="1042"/>
      <c r="BV38" s="1042"/>
      <c r="BW38" s="1042"/>
      <c r="BX38" s="1042"/>
      <c r="BY38" s="1042"/>
      <c r="BZ38" s="1042"/>
      <c r="CA38" s="1042"/>
      <c r="CC38" s="1042"/>
      <c r="CD38" s="1042"/>
      <c r="CE38" s="1042"/>
      <c r="CF38" s="1042"/>
      <c r="CG38" s="1042"/>
      <c r="CH38" s="1042"/>
      <c r="CI38" s="1042"/>
      <c r="CJ38" s="1042"/>
      <c r="CK38" s="1042"/>
      <c r="CL38" s="1042"/>
      <c r="CM38" s="1042"/>
      <c r="CN38" s="1042"/>
      <c r="CO38" s="1042"/>
      <c r="CP38" s="1042"/>
      <c r="CQ38" s="1042"/>
      <c r="CR38" s="1042"/>
      <c r="CT38" s="1042"/>
      <c r="CU38" s="1042"/>
      <c r="CV38" s="1042"/>
      <c r="CW38" s="1042"/>
      <c r="CX38" s="1042"/>
      <c r="CY38" s="1042"/>
      <c r="CZ38" s="1042"/>
      <c r="DA38" s="1042"/>
      <c r="DC38" s="1042"/>
      <c r="DD38" s="1042"/>
      <c r="DE38" s="1042"/>
      <c r="DF38" s="1042"/>
      <c r="DG38" s="1042"/>
      <c r="DH38" s="1042"/>
      <c r="DI38" s="1042"/>
      <c r="DJ38" s="1042"/>
      <c r="DL38" s="1042"/>
      <c r="DS38" s="1042"/>
    </row>
    <row r="39" spans="3:123" x14ac:dyDescent="0.2">
      <c r="C39" s="1073"/>
      <c r="D39" s="1073"/>
      <c r="E39" s="1073"/>
      <c r="F39" s="1073"/>
      <c r="G39" s="1073"/>
      <c r="H39" s="1073"/>
      <c r="I39" s="1073"/>
      <c r="J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  <c r="AD39" s="1073"/>
      <c r="AE39" s="1073"/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U39" s="1073"/>
      <c r="AV39" s="1073"/>
      <c r="AW39" s="1073"/>
      <c r="AX39" s="1073"/>
      <c r="AY39" s="1073"/>
      <c r="AZ39" s="1073"/>
      <c r="BA39" s="1073"/>
      <c r="BB39" s="1073"/>
      <c r="BD39" s="1073"/>
      <c r="BE39" s="1073"/>
      <c r="BF39" s="1073"/>
      <c r="BG39" s="1073"/>
      <c r="BH39" s="1073"/>
      <c r="BI39" s="1073"/>
      <c r="BJ39" s="1073"/>
      <c r="BK39" s="1073"/>
      <c r="BM39" s="1073"/>
      <c r="BN39" s="1073"/>
      <c r="BO39" s="1073"/>
      <c r="BP39" s="1073"/>
      <c r="BQ39" s="1073"/>
      <c r="BR39" s="1073"/>
      <c r="BS39" s="1073"/>
      <c r="BT39" s="1073"/>
      <c r="BU39" s="1073"/>
      <c r="BV39" s="1073"/>
      <c r="BW39" s="1073"/>
      <c r="BX39" s="1073"/>
      <c r="BY39" s="1073"/>
      <c r="BZ39" s="1073"/>
      <c r="CA39" s="1073"/>
      <c r="CC39" s="1073"/>
      <c r="CD39" s="1073"/>
      <c r="CE39" s="1073"/>
      <c r="CF39" s="1073"/>
      <c r="CG39" s="1073"/>
      <c r="CH39" s="1073"/>
      <c r="CI39" s="1073"/>
      <c r="CJ39" s="1073"/>
      <c r="CK39" s="1073"/>
      <c r="CL39" s="1073"/>
      <c r="CM39" s="1073"/>
      <c r="CN39" s="1073"/>
      <c r="CO39" s="1073"/>
      <c r="CP39" s="1073"/>
      <c r="CQ39" s="1073"/>
      <c r="CR39" s="1073"/>
      <c r="CT39" s="1073"/>
      <c r="CU39" s="1073"/>
      <c r="CV39" s="1073"/>
      <c r="CW39" s="1073"/>
      <c r="CX39" s="1073"/>
      <c r="CY39" s="1073"/>
      <c r="CZ39" s="1073"/>
      <c r="DA39" s="1073"/>
      <c r="DC39" s="1073"/>
      <c r="DD39" s="1073"/>
      <c r="DE39" s="1073"/>
      <c r="DF39" s="1073"/>
      <c r="DG39" s="1073"/>
      <c r="DH39" s="1073"/>
      <c r="DI39" s="1073"/>
      <c r="DJ39" s="1073"/>
      <c r="DL39" s="1073"/>
      <c r="DS39" s="1073"/>
    </row>
    <row r="40" spans="3:123" x14ac:dyDescent="0.2">
      <c r="C40" s="1073"/>
      <c r="D40" s="1073"/>
      <c r="E40" s="1073"/>
      <c r="F40" s="1073"/>
      <c r="G40" s="1073"/>
      <c r="H40" s="1073"/>
      <c r="I40" s="1073"/>
      <c r="J40" s="1073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073"/>
      <c r="AD40" s="1073"/>
      <c r="AE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U40" s="1073"/>
      <c r="AV40" s="1073"/>
      <c r="AW40" s="1073"/>
      <c r="AX40" s="1073"/>
      <c r="AY40" s="1073"/>
      <c r="AZ40" s="1073"/>
      <c r="BA40" s="1073"/>
      <c r="BB40" s="1073"/>
      <c r="BD40" s="1073"/>
      <c r="BE40" s="1073"/>
      <c r="BF40" s="1073"/>
      <c r="BG40" s="1073"/>
      <c r="BH40" s="1073"/>
      <c r="BI40" s="1073"/>
      <c r="BJ40" s="1073"/>
      <c r="BK40" s="1073"/>
      <c r="BM40" s="1073"/>
      <c r="BN40" s="1073"/>
      <c r="BO40" s="1073"/>
      <c r="BP40" s="1073"/>
      <c r="BQ40" s="1073"/>
      <c r="BR40" s="1073"/>
      <c r="BS40" s="1073"/>
      <c r="BT40" s="1073"/>
      <c r="BU40" s="1073"/>
      <c r="BV40" s="1073"/>
      <c r="BW40" s="1073"/>
      <c r="BX40" s="1073"/>
      <c r="BY40" s="1073"/>
      <c r="BZ40" s="1073"/>
      <c r="CA40" s="1073"/>
      <c r="CC40" s="1073"/>
      <c r="CD40" s="1073"/>
      <c r="CE40" s="1073"/>
      <c r="CF40" s="1073"/>
      <c r="CG40" s="1073"/>
      <c r="CH40" s="1073"/>
      <c r="CI40" s="1073"/>
      <c r="CJ40" s="1073"/>
      <c r="CK40" s="1073"/>
      <c r="CL40" s="1073"/>
      <c r="CM40" s="1073"/>
      <c r="CN40" s="1073"/>
      <c r="CO40" s="1073"/>
      <c r="CP40" s="1073"/>
      <c r="CQ40" s="1073"/>
      <c r="CR40" s="1073"/>
      <c r="CT40" s="1073"/>
      <c r="CU40" s="1073"/>
      <c r="CV40" s="1073"/>
      <c r="CW40" s="1073"/>
      <c r="CX40" s="1073"/>
      <c r="CY40" s="1073"/>
      <c r="CZ40" s="1073"/>
      <c r="DA40" s="1073"/>
      <c r="DC40" s="1073"/>
      <c r="DD40" s="1073"/>
      <c r="DE40" s="1073"/>
      <c r="DF40" s="1073"/>
      <c r="DG40" s="1073"/>
      <c r="DH40" s="1073"/>
      <c r="DI40" s="1073"/>
      <c r="DJ40" s="1073"/>
      <c r="DL40" s="1073"/>
      <c r="DS40" s="1073"/>
    </row>
    <row r="41" spans="3:123" x14ac:dyDescent="0.2">
      <c r="C41" s="1073"/>
      <c r="D41" s="1073"/>
      <c r="E41" s="1073"/>
      <c r="F41" s="1073"/>
      <c r="G41" s="1073"/>
      <c r="H41" s="1073"/>
      <c r="I41" s="1073"/>
      <c r="J41" s="1073"/>
      <c r="S41" s="1073"/>
      <c r="T41" s="1073"/>
      <c r="U41" s="1073"/>
      <c r="V41" s="1073"/>
      <c r="W41" s="1073"/>
      <c r="X41" s="1073"/>
      <c r="Y41" s="1073"/>
      <c r="Z41" s="1073"/>
      <c r="AA41" s="1073"/>
      <c r="AB41" s="1073"/>
      <c r="AC41" s="1073"/>
      <c r="AD41" s="1073"/>
      <c r="AE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U41" s="1073"/>
      <c r="AV41" s="1073"/>
      <c r="AW41" s="1073"/>
      <c r="AX41" s="1073"/>
      <c r="AY41" s="1073"/>
      <c r="AZ41" s="1073"/>
      <c r="BA41" s="1073"/>
      <c r="BB41" s="1073"/>
      <c r="BD41" s="1073"/>
      <c r="BE41" s="1073"/>
      <c r="BF41" s="1073"/>
      <c r="BG41" s="1073"/>
      <c r="BH41" s="1073"/>
      <c r="BI41" s="1073"/>
      <c r="BJ41" s="1073"/>
      <c r="BK41" s="1073"/>
      <c r="BM41" s="1073"/>
      <c r="BN41" s="1073"/>
      <c r="BO41" s="1073"/>
      <c r="BP41" s="1073"/>
      <c r="BQ41" s="1073"/>
      <c r="BR41" s="1073"/>
      <c r="BS41" s="1073"/>
      <c r="BT41" s="1073"/>
      <c r="BU41" s="1073"/>
      <c r="BV41" s="1073"/>
      <c r="BW41" s="1073"/>
      <c r="BX41" s="1073"/>
      <c r="BY41" s="1073"/>
      <c r="BZ41" s="1073"/>
      <c r="CA41" s="1073"/>
      <c r="CC41" s="1073"/>
      <c r="CD41" s="1073"/>
      <c r="CE41" s="1073"/>
      <c r="CF41" s="1073"/>
      <c r="CG41" s="1073"/>
      <c r="CH41" s="1073"/>
      <c r="CI41" s="1073"/>
      <c r="CJ41" s="1073"/>
      <c r="CK41" s="1073"/>
      <c r="CL41" s="1073"/>
      <c r="CM41" s="1073"/>
      <c r="CN41" s="1073"/>
      <c r="CO41" s="1073"/>
      <c r="CP41" s="1073"/>
      <c r="CQ41" s="1073"/>
      <c r="CR41" s="1073"/>
      <c r="CT41" s="1073"/>
      <c r="CU41" s="1073"/>
      <c r="CV41" s="1073"/>
      <c r="CW41" s="1073"/>
      <c r="CX41" s="1073"/>
      <c r="CY41" s="1073"/>
      <c r="CZ41" s="1073"/>
      <c r="DA41" s="1073"/>
      <c r="DC41" s="1073"/>
      <c r="DD41" s="1073"/>
      <c r="DE41" s="1073"/>
      <c r="DF41" s="1073"/>
      <c r="DG41" s="1073"/>
      <c r="DH41" s="1073"/>
      <c r="DI41" s="1073"/>
      <c r="DJ41" s="1073"/>
      <c r="DL41" s="1073"/>
      <c r="DS41" s="1073"/>
    </row>
    <row r="42" spans="3:123" x14ac:dyDescent="0.2">
      <c r="C42" s="1073"/>
      <c r="D42" s="1073"/>
      <c r="E42" s="1073"/>
      <c r="F42" s="1073"/>
      <c r="G42" s="1073"/>
      <c r="H42" s="1073"/>
      <c r="I42" s="1073"/>
      <c r="J42" s="1073"/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/>
      <c r="AC42" s="1073"/>
      <c r="AD42" s="1073"/>
      <c r="AE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U42" s="1073"/>
      <c r="AV42" s="1073"/>
      <c r="AW42" s="1073"/>
      <c r="AX42" s="1073"/>
      <c r="AY42" s="1073"/>
      <c r="AZ42" s="1073"/>
      <c r="BA42" s="1073"/>
      <c r="BB42" s="1073"/>
      <c r="BD42" s="1073"/>
      <c r="BE42" s="1073"/>
      <c r="BF42" s="1073"/>
      <c r="BG42" s="1073"/>
      <c r="BH42" s="1073"/>
      <c r="BI42" s="1073"/>
      <c r="BJ42" s="1073"/>
      <c r="BK42" s="1073"/>
      <c r="BM42" s="1073"/>
      <c r="BN42" s="1073"/>
      <c r="BO42" s="1073"/>
      <c r="BP42" s="1073"/>
      <c r="BQ42" s="1073"/>
      <c r="BR42" s="1073"/>
      <c r="BS42" s="1073"/>
      <c r="BT42" s="1073"/>
      <c r="BU42" s="1073"/>
      <c r="BV42" s="1073"/>
      <c r="BW42" s="1073"/>
      <c r="BX42" s="1073"/>
      <c r="BY42" s="1073"/>
      <c r="BZ42" s="1073"/>
      <c r="CA42" s="1073"/>
      <c r="CC42" s="1073"/>
      <c r="CD42" s="1073"/>
      <c r="CE42" s="1073"/>
      <c r="CF42" s="1073"/>
      <c r="CG42" s="1073"/>
      <c r="CH42" s="1073"/>
      <c r="CI42" s="1073"/>
      <c r="CJ42" s="1073"/>
      <c r="CK42" s="1073"/>
      <c r="CL42" s="1073"/>
      <c r="CM42" s="1073"/>
      <c r="CN42" s="1073"/>
      <c r="CO42" s="1073"/>
      <c r="CP42" s="1073"/>
      <c r="CQ42" s="1073"/>
      <c r="CR42" s="1073"/>
      <c r="CT42" s="1073"/>
      <c r="CU42" s="1073"/>
      <c r="CV42" s="1073"/>
      <c r="CW42" s="1073"/>
      <c r="CX42" s="1073"/>
      <c r="CY42" s="1073"/>
      <c r="CZ42" s="1073"/>
      <c r="DA42" s="1073"/>
      <c r="DC42" s="1073"/>
      <c r="DD42" s="1073"/>
      <c r="DE42" s="1073"/>
      <c r="DF42" s="1073"/>
      <c r="DG42" s="1073"/>
      <c r="DH42" s="1073"/>
      <c r="DI42" s="1073"/>
      <c r="DJ42" s="1073"/>
      <c r="DL42" s="1073"/>
      <c r="DS42" s="1073"/>
    </row>
    <row r="43" spans="3:123" x14ac:dyDescent="0.2">
      <c r="C43" s="1073"/>
      <c r="D43" s="1073"/>
      <c r="E43" s="1073"/>
      <c r="F43" s="1073"/>
      <c r="G43" s="1073"/>
      <c r="H43" s="1073"/>
      <c r="I43" s="1073"/>
      <c r="J43" s="1073"/>
      <c r="S43" s="1073"/>
      <c r="T43" s="1073"/>
      <c r="U43" s="1073"/>
      <c r="V43" s="1073"/>
      <c r="W43" s="1073"/>
      <c r="X43" s="1073"/>
      <c r="Y43" s="1073"/>
      <c r="Z43" s="1073"/>
      <c r="AA43" s="1073"/>
      <c r="AB43" s="1073"/>
      <c r="AC43" s="1073"/>
      <c r="AD43" s="1073"/>
      <c r="AE43" s="1073"/>
      <c r="AF43" s="1073"/>
      <c r="AG43" s="1073"/>
      <c r="AH43" s="1073"/>
      <c r="AI43" s="1073"/>
      <c r="AJ43" s="1073"/>
      <c r="AK43" s="1073"/>
      <c r="AL43" s="1073"/>
      <c r="AM43" s="1073"/>
      <c r="AN43" s="1073"/>
      <c r="AO43" s="1073"/>
      <c r="AP43" s="1073"/>
      <c r="AQ43" s="1073"/>
      <c r="AR43" s="1073"/>
      <c r="AS43" s="1073"/>
      <c r="AU43" s="1073"/>
      <c r="AV43" s="1073"/>
      <c r="AW43" s="1073"/>
      <c r="AX43" s="1073"/>
      <c r="AY43" s="1073"/>
      <c r="AZ43" s="1073"/>
      <c r="BA43" s="1073"/>
      <c r="BB43" s="1073"/>
      <c r="BD43" s="1073"/>
      <c r="BE43" s="1073"/>
      <c r="BF43" s="1073"/>
      <c r="BG43" s="1073"/>
      <c r="BH43" s="1073"/>
      <c r="BI43" s="1073"/>
      <c r="BJ43" s="1073"/>
      <c r="BK43" s="1073"/>
      <c r="BM43" s="1073"/>
      <c r="BN43" s="1073"/>
      <c r="BO43" s="1073"/>
      <c r="BP43" s="1073"/>
      <c r="BQ43" s="1073"/>
      <c r="BR43" s="1073"/>
      <c r="BS43" s="1073"/>
      <c r="BT43" s="1073"/>
      <c r="BU43" s="1073"/>
      <c r="BV43" s="1073"/>
      <c r="BW43" s="1073"/>
      <c r="BX43" s="1073"/>
      <c r="BY43" s="1073"/>
      <c r="BZ43" s="1073"/>
      <c r="CA43" s="1073"/>
      <c r="CC43" s="1073"/>
      <c r="CD43" s="1073"/>
      <c r="CE43" s="1073"/>
      <c r="CF43" s="1073"/>
      <c r="CG43" s="1073"/>
      <c r="CH43" s="1073"/>
      <c r="CI43" s="1073"/>
      <c r="CJ43" s="1073"/>
      <c r="CK43" s="1073"/>
      <c r="CL43" s="1073"/>
      <c r="CM43" s="1073"/>
      <c r="CN43" s="1073"/>
      <c r="CO43" s="1073"/>
      <c r="CP43" s="1073"/>
      <c r="CQ43" s="1073"/>
      <c r="CR43" s="1073"/>
      <c r="CT43" s="1073"/>
      <c r="CU43" s="1073"/>
      <c r="CV43" s="1073"/>
      <c r="CW43" s="1073"/>
      <c r="CX43" s="1073"/>
      <c r="CY43" s="1073"/>
      <c r="CZ43" s="1073"/>
      <c r="DA43" s="1073"/>
      <c r="DC43" s="1073"/>
      <c r="DD43" s="1073"/>
      <c r="DE43" s="1073"/>
      <c r="DF43" s="1073"/>
      <c r="DG43" s="1073"/>
      <c r="DH43" s="1073"/>
      <c r="DI43" s="1073"/>
      <c r="DJ43" s="1073"/>
      <c r="DL43" s="1073"/>
      <c r="DS43" s="1073"/>
    </row>
    <row r="44" spans="3:123" x14ac:dyDescent="0.2">
      <c r="C44" s="1073"/>
      <c r="D44" s="1073"/>
      <c r="E44" s="1073"/>
      <c r="F44" s="1073"/>
      <c r="G44" s="1073"/>
      <c r="H44" s="1073"/>
      <c r="I44" s="1073"/>
      <c r="J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73"/>
      <c r="AJ44" s="1073"/>
      <c r="AK44" s="1073"/>
      <c r="AL44" s="1073"/>
      <c r="AM44" s="1073"/>
      <c r="AN44" s="1073"/>
      <c r="AO44" s="1073"/>
      <c r="AP44" s="1073"/>
      <c r="AQ44" s="1073"/>
      <c r="AR44" s="1073"/>
      <c r="AS44" s="1073"/>
      <c r="AU44" s="1073"/>
      <c r="AV44" s="1073"/>
      <c r="AW44" s="1073"/>
      <c r="AX44" s="1073"/>
      <c r="AY44" s="1073"/>
      <c r="AZ44" s="1073"/>
      <c r="BA44" s="1073"/>
      <c r="BB44" s="1073"/>
      <c r="BD44" s="1073"/>
      <c r="BE44" s="1073"/>
      <c r="BF44" s="1073"/>
      <c r="BG44" s="1073"/>
      <c r="BH44" s="1073"/>
      <c r="BI44" s="1073"/>
      <c r="BJ44" s="1073"/>
      <c r="BK44" s="1073"/>
      <c r="BM44" s="1073"/>
      <c r="BN44" s="1073"/>
      <c r="BO44" s="1073"/>
      <c r="BP44" s="1073"/>
      <c r="BQ44" s="1073"/>
      <c r="BR44" s="1073"/>
      <c r="BS44" s="1073"/>
      <c r="BT44" s="1073"/>
      <c r="BU44" s="1073"/>
      <c r="BV44" s="1073"/>
      <c r="BW44" s="1073"/>
      <c r="BX44" s="1073"/>
      <c r="BY44" s="1073"/>
      <c r="BZ44" s="1073"/>
      <c r="CA44" s="1073"/>
      <c r="CC44" s="1073"/>
      <c r="CD44" s="1073"/>
      <c r="CE44" s="1073"/>
      <c r="CF44" s="1073"/>
      <c r="CG44" s="1073"/>
      <c r="CH44" s="1073"/>
      <c r="CI44" s="1073"/>
      <c r="CJ44" s="1073"/>
      <c r="CK44" s="1073"/>
      <c r="CL44" s="1073"/>
      <c r="CM44" s="1073"/>
      <c r="CN44" s="1073"/>
      <c r="CO44" s="1073"/>
      <c r="CP44" s="1073"/>
      <c r="CQ44" s="1073"/>
      <c r="CR44" s="1073"/>
      <c r="CT44" s="1073"/>
      <c r="CU44" s="1073"/>
      <c r="CV44" s="1073"/>
      <c r="CW44" s="1073"/>
      <c r="CX44" s="1073"/>
      <c r="CY44" s="1073"/>
      <c r="CZ44" s="1073"/>
      <c r="DA44" s="1073"/>
      <c r="DC44" s="1073"/>
      <c r="DD44" s="1073"/>
      <c r="DE44" s="1073"/>
      <c r="DF44" s="1073"/>
      <c r="DG44" s="1073"/>
      <c r="DH44" s="1073"/>
      <c r="DI44" s="1073"/>
      <c r="DJ44" s="1073"/>
      <c r="DL44" s="1073"/>
      <c r="DS44" s="1073"/>
    </row>
    <row r="45" spans="3:123" x14ac:dyDescent="0.2">
      <c r="C45" s="1073"/>
      <c r="D45" s="1073"/>
      <c r="E45" s="1073"/>
      <c r="F45" s="1073"/>
      <c r="G45" s="1073"/>
      <c r="H45" s="1073"/>
      <c r="I45" s="1073"/>
      <c r="J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73"/>
      <c r="AJ45" s="1073"/>
      <c r="AK45" s="1073"/>
      <c r="AL45" s="1073"/>
      <c r="AM45" s="1073"/>
      <c r="AN45" s="1073"/>
      <c r="AO45" s="1073"/>
      <c r="AP45" s="1073"/>
      <c r="AQ45" s="1073"/>
      <c r="AR45" s="1073"/>
      <c r="AS45" s="1073"/>
      <c r="AU45" s="1073"/>
      <c r="AV45" s="1073"/>
      <c r="AW45" s="1073"/>
      <c r="AX45" s="1073"/>
      <c r="AY45" s="1073"/>
      <c r="AZ45" s="1073"/>
      <c r="BA45" s="1073"/>
      <c r="BB45" s="1073"/>
      <c r="BD45" s="1073"/>
      <c r="BE45" s="1073"/>
      <c r="BF45" s="1073"/>
      <c r="BG45" s="1073"/>
      <c r="BH45" s="1073"/>
      <c r="BI45" s="1073"/>
      <c r="BJ45" s="1073"/>
      <c r="BK45" s="1073"/>
      <c r="BM45" s="1073"/>
      <c r="BN45" s="1073"/>
      <c r="BO45" s="1073"/>
      <c r="BP45" s="1073"/>
      <c r="BQ45" s="1073"/>
      <c r="BR45" s="1073"/>
      <c r="BS45" s="1073"/>
      <c r="BT45" s="1073"/>
      <c r="BU45" s="1073"/>
      <c r="BV45" s="1073"/>
      <c r="BW45" s="1073"/>
      <c r="BX45" s="1073"/>
      <c r="BY45" s="1073"/>
      <c r="BZ45" s="1073"/>
      <c r="CA45" s="1073"/>
      <c r="CC45" s="1073"/>
      <c r="CD45" s="1073"/>
      <c r="CE45" s="1073"/>
      <c r="CF45" s="1073"/>
      <c r="CG45" s="1073"/>
      <c r="CH45" s="1073"/>
      <c r="CI45" s="1073"/>
      <c r="CJ45" s="1073"/>
      <c r="CK45" s="1073"/>
      <c r="CL45" s="1073"/>
      <c r="CM45" s="1073"/>
      <c r="CN45" s="1073"/>
      <c r="CO45" s="1073"/>
      <c r="CP45" s="1073"/>
      <c r="CQ45" s="1073"/>
      <c r="CR45" s="1073"/>
      <c r="CT45" s="1073"/>
      <c r="CU45" s="1073"/>
      <c r="CV45" s="1073"/>
      <c r="CW45" s="1073"/>
      <c r="CX45" s="1073"/>
      <c r="CY45" s="1073"/>
      <c r="CZ45" s="1073"/>
      <c r="DA45" s="1073"/>
      <c r="DC45" s="1073"/>
      <c r="DD45" s="1073"/>
      <c r="DE45" s="1073"/>
      <c r="DF45" s="1073"/>
      <c r="DG45" s="1073"/>
      <c r="DH45" s="1073"/>
      <c r="DI45" s="1073"/>
      <c r="DJ45" s="1073"/>
      <c r="DL45" s="1073"/>
      <c r="DS45" s="1073"/>
    </row>
    <row r="46" spans="3:123" x14ac:dyDescent="0.2">
      <c r="C46" s="1054"/>
      <c r="D46" s="1054"/>
      <c r="E46" s="1054"/>
      <c r="F46" s="1054"/>
      <c r="G46" s="1054"/>
      <c r="H46" s="1054"/>
      <c r="I46" s="1054"/>
      <c r="J46" s="1054"/>
      <c r="S46" s="1054"/>
      <c r="T46" s="1054"/>
      <c r="U46" s="1054"/>
      <c r="V46" s="1054"/>
      <c r="W46" s="1054"/>
      <c r="X46" s="1054"/>
      <c r="Y46" s="1054"/>
      <c r="Z46" s="1054"/>
      <c r="AA46" s="1054"/>
      <c r="AB46" s="1054"/>
      <c r="AC46" s="1054"/>
      <c r="AD46" s="1054"/>
      <c r="AE46" s="1054"/>
      <c r="AF46" s="1054"/>
      <c r="AG46" s="1054"/>
      <c r="AH46" s="1054"/>
      <c r="AI46" s="1054"/>
      <c r="AJ46" s="1054"/>
      <c r="AK46" s="1054"/>
      <c r="AL46" s="1054"/>
      <c r="AM46" s="1054"/>
      <c r="AN46" s="1054"/>
      <c r="AO46" s="1054"/>
      <c r="AP46" s="1054"/>
      <c r="AQ46" s="1054"/>
      <c r="AR46" s="1054"/>
      <c r="AS46" s="1054"/>
      <c r="AU46" s="1054"/>
      <c r="AV46" s="1054"/>
      <c r="AW46" s="1054"/>
      <c r="AX46" s="1054"/>
      <c r="AY46" s="1054"/>
      <c r="AZ46" s="1054"/>
      <c r="BA46" s="1054"/>
      <c r="BB46" s="1054"/>
      <c r="BD46" s="1054"/>
      <c r="BE46" s="1054"/>
      <c r="BF46" s="1054"/>
      <c r="BG46" s="1054"/>
      <c r="BH46" s="1054"/>
      <c r="BI46" s="1054"/>
      <c r="BJ46" s="1054"/>
      <c r="BK46" s="1054"/>
      <c r="BM46" s="1054"/>
      <c r="BN46" s="1054"/>
      <c r="BO46" s="1054"/>
      <c r="BP46" s="1054"/>
      <c r="BQ46" s="1054"/>
      <c r="BR46" s="1054"/>
      <c r="BS46" s="1054"/>
      <c r="BT46" s="1054"/>
      <c r="BU46" s="1054"/>
      <c r="BV46" s="1054"/>
      <c r="BW46" s="1054"/>
      <c r="BX46" s="1054"/>
      <c r="BY46" s="1054"/>
      <c r="BZ46" s="1054"/>
      <c r="CA46" s="1054"/>
      <c r="CC46" s="1054"/>
      <c r="CD46" s="1054"/>
      <c r="CE46" s="1054"/>
      <c r="CF46" s="1054"/>
      <c r="CG46" s="1054"/>
      <c r="CH46" s="1054"/>
      <c r="CI46" s="1054"/>
      <c r="CJ46" s="1054"/>
      <c r="CK46" s="1054"/>
      <c r="CL46" s="1054"/>
      <c r="CM46" s="1054"/>
      <c r="CN46" s="1054"/>
      <c r="CO46" s="1054"/>
      <c r="CP46" s="1054"/>
      <c r="CQ46" s="1054"/>
      <c r="CR46" s="1054"/>
      <c r="CT46" s="1054"/>
      <c r="CU46" s="1054"/>
      <c r="CV46" s="1054"/>
      <c r="CW46" s="1054"/>
      <c r="CX46" s="1054"/>
      <c r="CY46" s="1054"/>
      <c r="CZ46" s="1054"/>
      <c r="DA46" s="1054"/>
      <c r="DC46" s="1054"/>
      <c r="DD46" s="1054"/>
      <c r="DE46" s="1054"/>
      <c r="DF46" s="1054"/>
      <c r="DG46" s="1054"/>
      <c r="DH46" s="1054"/>
      <c r="DI46" s="1054"/>
      <c r="DJ46" s="1054"/>
      <c r="DL46" s="1054"/>
      <c r="DS46" s="1054"/>
    </row>
    <row r="47" spans="3:123" x14ac:dyDescent="0.2">
      <c r="C47" s="1074"/>
      <c r="D47" s="1074"/>
      <c r="E47" s="1074"/>
      <c r="F47" s="1074"/>
      <c r="G47" s="1074"/>
      <c r="H47" s="1074"/>
      <c r="I47" s="1074"/>
      <c r="J47" s="1074"/>
      <c r="S47" s="1074"/>
      <c r="T47" s="1074"/>
      <c r="U47" s="1074"/>
      <c r="V47" s="1074"/>
      <c r="W47" s="1074"/>
      <c r="X47" s="1074"/>
      <c r="Y47" s="1074"/>
      <c r="Z47" s="1074"/>
      <c r="AA47" s="1074"/>
      <c r="AB47" s="1074"/>
      <c r="AC47" s="1074"/>
      <c r="AD47" s="1074"/>
      <c r="AE47" s="1074"/>
      <c r="AF47" s="1074"/>
      <c r="AG47" s="1074"/>
      <c r="AH47" s="1074"/>
      <c r="AI47" s="1074"/>
      <c r="AJ47" s="1074"/>
      <c r="AK47" s="1074"/>
      <c r="AL47" s="1074"/>
      <c r="AM47" s="1074"/>
      <c r="AN47" s="1074"/>
      <c r="AO47" s="1074"/>
      <c r="AP47" s="1074"/>
      <c r="AQ47" s="1074"/>
      <c r="AR47" s="1074"/>
      <c r="AS47" s="1074"/>
      <c r="AU47" s="1074"/>
      <c r="AV47" s="1074"/>
      <c r="AW47" s="1074"/>
      <c r="AX47" s="1074"/>
      <c r="AY47" s="1074"/>
      <c r="AZ47" s="1074"/>
      <c r="BA47" s="1074"/>
      <c r="BB47" s="1074"/>
      <c r="BD47" s="1074"/>
      <c r="BE47" s="1074"/>
      <c r="BF47" s="1074"/>
      <c r="BG47" s="1074"/>
      <c r="BH47" s="1074"/>
      <c r="BI47" s="1074"/>
      <c r="BJ47" s="1074"/>
      <c r="BK47" s="1074"/>
      <c r="BM47" s="1074"/>
      <c r="BN47" s="1074"/>
      <c r="BO47" s="1074"/>
      <c r="BP47" s="1074"/>
      <c r="BQ47" s="1074"/>
      <c r="BR47" s="1074"/>
      <c r="BS47" s="1074"/>
      <c r="BT47" s="1074"/>
      <c r="BU47" s="1074"/>
      <c r="BV47" s="1074"/>
      <c r="BW47" s="1074"/>
      <c r="BX47" s="1074"/>
      <c r="BY47" s="1074"/>
      <c r="BZ47" s="1074"/>
      <c r="CA47" s="1074"/>
      <c r="CC47" s="1074"/>
      <c r="CD47" s="1074"/>
      <c r="CE47" s="1074"/>
      <c r="CF47" s="1074"/>
      <c r="CG47" s="1074"/>
      <c r="CH47" s="1074"/>
      <c r="CI47" s="1074"/>
      <c r="CJ47" s="1074"/>
      <c r="CK47" s="1074"/>
      <c r="CL47" s="1074"/>
      <c r="CM47" s="1074"/>
      <c r="CN47" s="1074"/>
      <c r="CO47" s="1074"/>
      <c r="CP47" s="1074"/>
      <c r="CQ47" s="1074"/>
      <c r="CR47" s="1074"/>
      <c r="CT47" s="1074"/>
      <c r="CU47" s="1074"/>
      <c r="CV47" s="1074"/>
      <c r="CW47" s="1074"/>
      <c r="CX47" s="1074"/>
      <c r="CY47" s="1074"/>
      <c r="CZ47" s="1074"/>
      <c r="DA47" s="1074"/>
      <c r="DC47" s="1074"/>
      <c r="DD47" s="1074"/>
      <c r="DE47" s="1074"/>
      <c r="DF47" s="1074"/>
      <c r="DG47" s="1074"/>
      <c r="DH47" s="1074"/>
      <c r="DI47" s="1074"/>
      <c r="DJ47" s="1074"/>
      <c r="DL47" s="1074"/>
      <c r="DS47" s="1074"/>
    </row>
    <row r="48" spans="3:123" x14ac:dyDescent="0.2">
      <c r="C48" s="1074"/>
      <c r="D48" s="1074"/>
      <c r="E48" s="1074"/>
      <c r="F48" s="1074"/>
      <c r="G48" s="1074"/>
      <c r="H48" s="1074"/>
      <c r="I48" s="1074"/>
      <c r="J48" s="1074"/>
      <c r="S48" s="1074"/>
      <c r="T48" s="1074"/>
      <c r="U48" s="1074"/>
      <c r="V48" s="1074"/>
      <c r="W48" s="1074"/>
      <c r="X48" s="1074"/>
      <c r="Y48" s="1074"/>
      <c r="Z48" s="1074"/>
      <c r="AA48" s="1074"/>
      <c r="AB48" s="1074"/>
      <c r="AC48" s="1074"/>
      <c r="AD48" s="1074"/>
      <c r="AE48" s="1074"/>
      <c r="AF48" s="1074"/>
      <c r="AG48" s="1074"/>
      <c r="AH48" s="1074"/>
      <c r="AI48" s="1074"/>
      <c r="AJ48" s="1074"/>
      <c r="AK48" s="1074"/>
      <c r="AL48" s="1074"/>
      <c r="AM48" s="1074"/>
      <c r="AN48" s="1074"/>
      <c r="AO48" s="1074"/>
      <c r="AP48" s="1074"/>
      <c r="AQ48" s="1074"/>
      <c r="AR48" s="1074"/>
      <c r="AS48" s="1074"/>
      <c r="AU48" s="1074"/>
      <c r="AV48" s="1074"/>
      <c r="AW48" s="1074"/>
      <c r="AX48" s="1074"/>
      <c r="AY48" s="1074"/>
      <c r="AZ48" s="1074"/>
      <c r="BA48" s="1074"/>
      <c r="BB48" s="1074"/>
      <c r="BD48" s="1074"/>
      <c r="BE48" s="1074"/>
      <c r="BF48" s="1074"/>
      <c r="BG48" s="1074"/>
      <c r="BH48" s="1074"/>
      <c r="BI48" s="1074"/>
      <c r="BJ48" s="1074"/>
      <c r="BK48" s="1074"/>
      <c r="BM48" s="1074"/>
      <c r="BN48" s="1074"/>
      <c r="BO48" s="1074"/>
      <c r="BP48" s="1074"/>
      <c r="BQ48" s="1074"/>
      <c r="BR48" s="1074"/>
      <c r="BS48" s="1074"/>
      <c r="BT48" s="1074"/>
      <c r="BU48" s="1074"/>
      <c r="BV48" s="1074"/>
      <c r="BW48" s="1074"/>
      <c r="BX48" s="1074"/>
      <c r="BY48" s="1074"/>
      <c r="BZ48" s="1074"/>
      <c r="CA48" s="1074"/>
      <c r="CC48" s="1074"/>
      <c r="CD48" s="1074"/>
      <c r="CE48" s="1074"/>
      <c r="CF48" s="1074"/>
      <c r="CG48" s="1074"/>
      <c r="CH48" s="1074"/>
      <c r="CI48" s="1074"/>
      <c r="CJ48" s="1074"/>
      <c r="CK48" s="1074"/>
      <c r="CL48" s="1074"/>
      <c r="CM48" s="1074"/>
      <c r="CN48" s="1074"/>
      <c r="CO48" s="1074"/>
      <c r="CP48" s="1074"/>
      <c r="CQ48" s="1074"/>
      <c r="CR48" s="1074"/>
      <c r="CT48" s="1074"/>
      <c r="CU48" s="1074"/>
      <c r="CV48" s="1074"/>
      <c r="CW48" s="1074"/>
      <c r="CX48" s="1074"/>
      <c r="CY48" s="1074"/>
      <c r="CZ48" s="1074"/>
      <c r="DA48" s="1074"/>
      <c r="DC48" s="1074"/>
      <c r="DD48" s="1074"/>
      <c r="DE48" s="1074"/>
      <c r="DF48" s="1074"/>
      <c r="DG48" s="1074"/>
      <c r="DH48" s="1074"/>
      <c r="DI48" s="1074"/>
      <c r="DJ48" s="1074"/>
      <c r="DL48" s="1074"/>
      <c r="DS48" s="1074"/>
    </row>
    <row r="49" spans="3:123" x14ac:dyDescent="0.2">
      <c r="C49" s="1074"/>
      <c r="D49" s="1074"/>
      <c r="E49" s="1074"/>
      <c r="F49" s="1074"/>
      <c r="G49" s="1074"/>
      <c r="H49" s="1074"/>
      <c r="I49" s="1074"/>
      <c r="J49" s="1074"/>
      <c r="S49" s="1074"/>
      <c r="T49" s="1074"/>
      <c r="U49" s="1074"/>
      <c r="V49" s="1074"/>
      <c r="W49" s="1074"/>
      <c r="X49" s="1074"/>
      <c r="Y49" s="1074"/>
      <c r="Z49" s="1074"/>
      <c r="AA49" s="1074"/>
      <c r="AB49" s="1074"/>
      <c r="AC49" s="1074"/>
      <c r="AD49" s="1074"/>
      <c r="AE49" s="1074"/>
      <c r="AF49" s="1074"/>
      <c r="AG49" s="1074"/>
      <c r="AH49" s="1074"/>
      <c r="AI49" s="1074"/>
      <c r="AJ49" s="1074"/>
      <c r="AK49" s="1074"/>
      <c r="AL49" s="1074"/>
      <c r="AM49" s="1074"/>
      <c r="AN49" s="1074"/>
      <c r="AO49" s="1074"/>
      <c r="AP49" s="1074"/>
      <c r="AQ49" s="1074"/>
      <c r="AR49" s="1074"/>
      <c r="AS49" s="1074"/>
      <c r="AU49" s="1074"/>
      <c r="AV49" s="1074"/>
      <c r="AW49" s="1074"/>
      <c r="AX49" s="1074"/>
      <c r="AY49" s="1074"/>
      <c r="AZ49" s="1074"/>
      <c r="BA49" s="1074"/>
      <c r="BB49" s="1074"/>
      <c r="BD49" s="1074"/>
      <c r="BE49" s="1074"/>
      <c r="BF49" s="1074"/>
      <c r="BG49" s="1074"/>
      <c r="BH49" s="1074"/>
      <c r="BI49" s="1074"/>
      <c r="BJ49" s="1074"/>
      <c r="BK49" s="1074"/>
      <c r="BM49" s="1074"/>
      <c r="BN49" s="1074"/>
      <c r="BO49" s="1074"/>
      <c r="BP49" s="1074"/>
      <c r="BQ49" s="1074"/>
      <c r="BR49" s="1074"/>
      <c r="BS49" s="1074"/>
      <c r="BT49" s="1074"/>
      <c r="BU49" s="1074"/>
      <c r="BV49" s="1074"/>
      <c r="BW49" s="1074"/>
      <c r="BX49" s="1074"/>
      <c r="BY49" s="1074"/>
      <c r="BZ49" s="1074"/>
      <c r="CA49" s="1074"/>
      <c r="CC49" s="1074"/>
      <c r="CD49" s="1074"/>
      <c r="CE49" s="1074"/>
      <c r="CF49" s="1074"/>
      <c r="CG49" s="1074"/>
      <c r="CH49" s="1074"/>
      <c r="CI49" s="1074"/>
      <c r="CJ49" s="1074"/>
      <c r="CK49" s="1074"/>
      <c r="CL49" s="1074"/>
      <c r="CM49" s="1074"/>
      <c r="CN49" s="1074"/>
      <c r="CO49" s="1074"/>
      <c r="CP49" s="1074"/>
      <c r="CQ49" s="1074"/>
      <c r="CR49" s="1074"/>
      <c r="CT49" s="1074"/>
      <c r="CU49" s="1074"/>
      <c r="CV49" s="1074"/>
      <c r="CW49" s="1074"/>
      <c r="CX49" s="1074"/>
      <c r="CY49" s="1074"/>
      <c r="CZ49" s="1074"/>
      <c r="DA49" s="1074"/>
      <c r="DC49" s="1074"/>
      <c r="DD49" s="1074"/>
      <c r="DE49" s="1074"/>
      <c r="DF49" s="1074"/>
      <c r="DG49" s="1074"/>
      <c r="DH49" s="1074"/>
      <c r="DI49" s="1074"/>
      <c r="DJ49" s="1074"/>
      <c r="DL49" s="1074"/>
      <c r="DS49" s="1074"/>
    </row>
    <row r="50" spans="3:123" x14ac:dyDescent="0.2">
      <c r="C50" s="1074"/>
      <c r="D50" s="1074"/>
      <c r="E50" s="1074"/>
      <c r="F50" s="1074"/>
      <c r="G50" s="1074"/>
      <c r="H50" s="1074"/>
      <c r="I50" s="1074"/>
      <c r="J50" s="1074"/>
      <c r="S50" s="1074"/>
      <c r="T50" s="1074"/>
      <c r="U50" s="1074"/>
      <c r="V50" s="1074"/>
      <c r="W50" s="1074"/>
      <c r="X50" s="1074"/>
      <c r="Y50" s="1074"/>
      <c r="Z50" s="1074"/>
      <c r="AA50" s="1074"/>
      <c r="AB50" s="1074"/>
      <c r="AC50" s="1074"/>
      <c r="AD50" s="1074"/>
      <c r="AE50" s="1074"/>
      <c r="AF50" s="1074"/>
      <c r="AG50" s="1074"/>
      <c r="AH50" s="1074"/>
      <c r="AI50" s="1074"/>
      <c r="AJ50" s="1074"/>
      <c r="AK50" s="1074"/>
      <c r="AL50" s="1074"/>
      <c r="AM50" s="1074"/>
      <c r="AN50" s="1074"/>
      <c r="AO50" s="1074"/>
      <c r="AP50" s="1074"/>
      <c r="AQ50" s="1074"/>
      <c r="AR50" s="1074"/>
      <c r="AS50" s="1074"/>
      <c r="AU50" s="1074"/>
      <c r="AV50" s="1074"/>
      <c r="AW50" s="1074"/>
      <c r="AX50" s="1074"/>
      <c r="AY50" s="1074"/>
      <c r="AZ50" s="1074"/>
      <c r="BA50" s="1074"/>
      <c r="BB50" s="1074"/>
      <c r="BD50" s="1074"/>
      <c r="BE50" s="1074"/>
      <c r="BF50" s="1074"/>
      <c r="BG50" s="1074"/>
      <c r="BH50" s="1074"/>
      <c r="BI50" s="1074"/>
      <c r="BJ50" s="1074"/>
      <c r="BK50" s="1074"/>
      <c r="BM50" s="1074"/>
      <c r="BN50" s="1074"/>
      <c r="BO50" s="1074"/>
      <c r="BP50" s="1074"/>
      <c r="BQ50" s="1074"/>
      <c r="BR50" s="1074"/>
      <c r="BS50" s="1074"/>
      <c r="BT50" s="1074"/>
      <c r="BU50" s="1074"/>
      <c r="BV50" s="1074"/>
      <c r="BW50" s="1074"/>
      <c r="BX50" s="1074"/>
      <c r="BY50" s="1074"/>
      <c r="BZ50" s="1074"/>
      <c r="CA50" s="1074"/>
      <c r="CC50" s="1074"/>
      <c r="CD50" s="1074"/>
      <c r="CE50" s="1074"/>
      <c r="CF50" s="1074"/>
      <c r="CG50" s="1074"/>
      <c r="CH50" s="1074"/>
      <c r="CI50" s="1074"/>
      <c r="CJ50" s="1074"/>
      <c r="CK50" s="1074"/>
      <c r="CL50" s="1074"/>
      <c r="CM50" s="1074"/>
      <c r="CN50" s="1074"/>
      <c r="CO50" s="1074"/>
      <c r="CP50" s="1074"/>
      <c r="CQ50" s="1074"/>
      <c r="CR50" s="1074"/>
      <c r="CT50" s="1074"/>
      <c r="CU50" s="1074"/>
      <c r="CV50" s="1074"/>
      <c r="CW50" s="1074"/>
      <c r="CX50" s="1074"/>
      <c r="CY50" s="1074"/>
      <c r="CZ50" s="1074"/>
      <c r="DA50" s="1074"/>
      <c r="DC50" s="1074"/>
      <c r="DD50" s="1074"/>
      <c r="DE50" s="1074"/>
      <c r="DF50" s="1074"/>
      <c r="DG50" s="1074"/>
      <c r="DH50" s="1074"/>
      <c r="DI50" s="1074"/>
      <c r="DJ50" s="1074"/>
      <c r="DL50" s="1074"/>
      <c r="DS50" s="1074"/>
    </row>
    <row r="51" spans="3:123" x14ac:dyDescent="0.2">
      <c r="C51" s="1074"/>
      <c r="D51" s="1074"/>
      <c r="E51" s="1074"/>
      <c r="F51" s="1074"/>
      <c r="G51" s="1074"/>
      <c r="H51" s="1074"/>
      <c r="I51" s="1074"/>
      <c r="J51" s="1074"/>
      <c r="S51" s="1074"/>
      <c r="T51" s="1074"/>
      <c r="U51" s="1074"/>
      <c r="V51" s="1074"/>
      <c r="W51" s="1074"/>
      <c r="X51" s="1074"/>
      <c r="Y51" s="1074"/>
      <c r="Z51" s="1074"/>
      <c r="AA51" s="1074"/>
      <c r="AB51" s="1074"/>
      <c r="AC51" s="1074"/>
      <c r="AD51" s="1074"/>
      <c r="AE51" s="1074"/>
      <c r="AF51" s="1074"/>
      <c r="AG51" s="1074"/>
      <c r="AH51" s="1074"/>
      <c r="AI51" s="1074"/>
      <c r="AJ51" s="1074"/>
      <c r="AK51" s="1074"/>
      <c r="AL51" s="1074"/>
      <c r="AM51" s="1074"/>
      <c r="AN51" s="1074"/>
      <c r="AO51" s="1074"/>
      <c r="AP51" s="1074"/>
      <c r="AQ51" s="1074"/>
      <c r="AR51" s="1074"/>
      <c r="AS51" s="1074"/>
      <c r="AU51" s="1074"/>
      <c r="AV51" s="1074"/>
      <c r="AW51" s="1074"/>
      <c r="AX51" s="1074"/>
      <c r="AY51" s="1074"/>
      <c r="AZ51" s="1074"/>
      <c r="BA51" s="1074"/>
      <c r="BB51" s="1074"/>
      <c r="BD51" s="1074"/>
      <c r="BE51" s="1074"/>
      <c r="BF51" s="1074"/>
      <c r="BG51" s="1074"/>
      <c r="BH51" s="1074"/>
      <c r="BI51" s="1074"/>
      <c r="BJ51" s="1074"/>
      <c r="BK51" s="1074"/>
      <c r="BM51" s="1074"/>
      <c r="BN51" s="1074"/>
      <c r="BO51" s="1074"/>
      <c r="BP51" s="1074"/>
      <c r="BQ51" s="1074"/>
      <c r="BR51" s="1074"/>
      <c r="BS51" s="1074"/>
      <c r="BT51" s="1074"/>
      <c r="BU51" s="1074"/>
      <c r="BV51" s="1074"/>
      <c r="BW51" s="1074"/>
      <c r="BX51" s="1074"/>
      <c r="BY51" s="1074"/>
      <c r="BZ51" s="1074"/>
      <c r="CA51" s="1074"/>
      <c r="CC51" s="1074"/>
      <c r="CD51" s="1074"/>
      <c r="CE51" s="1074"/>
      <c r="CF51" s="1074"/>
      <c r="CG51" s="1074"/>
      <c r="CH51" s="1074"/>
      <c r="CI51" s="1074"/>
      <c r="CJ51" s="1074"/>
      <c r="CK51" s="1074"/>
      <c r="CL51" s="1074"/>
      <c r="CM51" s="1074"/>
      <c r="CN51" s="1074"/>
      <c r="CO51" s="1074"/>
      <c r="CP51" s="1074"/>
      <c r="CQ51" s="1074"/>
      <c r="CR51" s="1074"/>
      <c r="CT51" s="1074"/>
      <c r="CU51" s="1074"/>
      <c r="CV51" s="1074"/>
      <c r="CW51" s="1074"/>
      <c r="CX51" s="1074"/>
      <c r="CY51" s="1074"/>
      <c r="CZ51" s="1074"/>
      <c r="DA51" s="1074"/>
      <c r="DC51" s="1074"/>
      <c r="DD51" s="1074"/>
      <c r="DE51" s="1074"/>
      <c r="DF51" s="1074"/>
      <c r="DG51" s="1074"/>
      <c r="DH51" s="1074"/>
      <c r="DI51" s="1074"/>
      <c r="DJ51" s="1074"/>
      <c r="DL51" s="1074"/>
      <c r="DS51" s="1074"/>
    </row>
    <row r="52" spans="3:123" x14ac:dyDescent="0.2">
      <c r="C52" s="1074"/>
      <c r="D52" s="1074"/>
      <c r="E52" s="1074"/>
      <c r="F52" s="1074"/>
      <c r="G52" s="1074"/>
      <c r="H52" s="1074"/>
      <c r="I52" s="1074"/>
      <c r="J52" s="1074"/>
      <c r="S52" s="1074"/>
      <c r="T52" s="1074"/>
      <c r="U52" s="1074"/>
      <c r="V52" s="1074"/>
      <c r="W52" s="1074"/>
      <c r="X52" s="1074"/>
      <c r="Y52" s="1074"/>
      <c r="Z52" s="1074"/>
      <c r="AA52" s="1074"/>
      <c r="AB52" s="1074"/>
      <c r="AC52" s="1074"/>
      <c r="AD52" s="1074"/>
      <c r="AE52" s="1074"/>
      <c r="AF52" s="1074"/>
      <c r="AG52" s="1074"/>
      <c r="AH52" s="1074"/>
      <c r="AI52" s="1074"/>
      <c r="AJ52" s="1074"/>
      <c r="AK52" s="1074"/>
      <c r="AL52" s="1074"/>
      <c r="AM52" s="1074"/>
      <c r="AN52" s="1074"/>
      <c r="AO52" s="1074"/>
      <c r="AP52" s="1074"/>
      <c r="AQ52" s="1074"/>
      <c r="AR52" s="1074"/>
      <c r="AS52" s="1074"/>
      <c r="AU52" s="1074"/>
      <c r="AV52" s="1074"/>
      <c r="AW52" s="1074"/>
      <c r="AX52" s="1074"/>
      <c r="AY52" s="1074"/>
      <c r="AZ52" s="1074"/>
      <c r="BA52" s="1074"/>
      <c r="BB52" s="1074"/>
      <c r="BD52" s="1074"/>
      <c r="BE52" s="1074"/>
      <c r="BF52" s="1074"/>
      <c r="BG52" s="1074"/>
      <c r="BH52" s="1074"/>
      <c r="BI52" s="1074"/>
      <c r="BJ52" s="1074"/>
      <c r="BK52" s="1074"/>
      <c r="BM52" s="1074"/>
      <c r="BN52" s="1074"/>
      <c r="BO52" s="1074"/>
      <c r="BP52" s="1074"/>
      <c r="BQ52" s="1074"/>
      <c r="BR52" s="1074"/>
      <c r="BS52" s="1074"/>
      <c r="BT52" s="1074"/>
      <c r="BU52" s="1074"/>
      <c r="BV52" s="1074"/>
      <c r="BW52" s="1074"/>
      <c r="BX52" s="1074"/>
      <c r="BY52" s="1074"/>
      <c r="BZ52" s="1074"/>
      <c r="CA52" s="1074"/>
      <c r="CC52" s="1074"/>
      <c r="CD52" s="1074"/>
      <c r="CE52" s="1074"/>
      <c r="CF52" s="1074"/>
      <c r="CG52" s="1074"/>
      <c r="CH52" s="1074"/>
      <c r="CI52" s="1074"/>
      <c r="CJ52" s="1074"/>
      <c r="CK52" s="1074"/>
      <c r="CL52" s="1074"/>
      <c r="CM52" s="1074"/>
      <c r="CN52" s="1074"/>
      <c r="CO52" s="1074"/>
      <c r="CP52" s="1074"/>
      <c r="CQ52" s="1074"/>
      <c r="CR52" s="1074"/>
      <c r="CT52" s="1074"/>
      <c r="CU52" s="1074"/>
      <c r="CV52" s="1074"/>
      <c r="CW52" s="1074"/>
      <c r="CX52" s="1074"/>
      <c r="CY52" s="1074"/>
      <c r="CZ52" s="1074"/>
      <c r="DA52" s="1074"/>
      <c r="DC52" s="1074"/>
      <c r="DD52" s="1074"/>
      <c r="DE52" s="1074"/>
      <c r="DF52" s="1074"/>
      <c r="DG52" s="1074"/>
      <c r="DH52" s="1074"/>
      <c r="DI52" s="1074"/>
      <c r="DJ52" s="1074"/>
      <c r="DL52" s="1074"/>
      <c r="DS52" s="1074"/>
    </row>
    <row r="53" spans="3:123" x14ac:dyDescent="0.2">
      <c r="C53" s="1074"/>
      <c r="D53" s="1074"/>
      <c r="E53" s="1074"/>
      <c r="F53" s="1074"/>
      <c r="G53" s="1074"/>
      <c r="H53" s="1074"/>
      <c r="I53" s="1074"/>
      <c r="J53" s="1074"/>
      <c r="S53" s="1074"/>
      <c r="T53" s="1074"/>
      <c r="U53" s="1074"/>
      <c r="V53" s="1074"/>
      <c r="W53" s="1074"/>
      <c r="X53" s="1074"/>
      <c r="Y53" s="1074"/>
      <c r="Z53" s="1074"/>
      <c r="AA53" s="1074"/>
      <c r="AB53" s="1074"/>
      <c r="AC53" s="1074"/>
      <c r="AD53" s="1074"/>
      <c r="AE53" s="1074"/>
      <c r="AF53" s="1074"/>
      <c r="AG53" s="1074"/>
      <c r="AH53" s="1074"/>
      <c r="AI53" s="1074"/>
      <c r="AJ53" s="1074"/>
      <c r="AK53" s="1074"/>
      <c r="AL53" s="1074"/>
      <c r="AM53" s="1074"/>
      <c r="AN53" s="1074"/>
      <c r="AO53" s="1074"/>
      <c r="AP53" s="1074"/>
      <c r="AQ53" s="1074"/>
      <c r="AR53" s="1074"/>
      <c r="AS53" s="1074"/>
      <c r="AU53" s="1074"/>
      <c r="AV53" s="1074"/>
      <c r="AW53" s="1074"/>
      <c r="AX53" s="1074"/>
      <c r="AY53" s="1074"/>
      <c r="AZ53" s="1074"/>
      <c r="BA53" s="1074"/>
      <c r="BB53" s="1074"/>
      <c r="BD53" s="1074"/>
      <c r="BE53" s="1074"/>
      <c r="BF53" s="1074"/>
      <c r="BG53" s="1074"/>
      <c r="BH53" s="1074"/>
      <c r="BI53" s="1074"/>
      <c r="BJ53" s="1074"/>
      <c r="BK53" s="1074"/>
      <c r="BM53" s="1074"/>
      <c r="BN53" s="1074"/>
      <c r="BO53" s="1074"/>
      <c r="BP53" s="1074"/>
      <c r="BQ53" s="1074"/>
      <c r="BR53" s="1074"/>
      <c r="BS53" s="1074"/>
      <c r="BT53" s="1074"/>
      <c r="BU53" s="1074"/>
      <c r="BV53" s="1074"/>
      <c r="BW53" s="1074"/>
      <c r="BX53" s="1074"/>
      <c r="BY53" s="1074"/>
      <c r="BZ53" s="1074"/>
      <c r="CA53" s="1074"/>
      <c r="CC53" s="1074"/>
      <c r="CD53" s="1074"/>
      <c r="CE53" s="1074"/>
      <c r="CF53" s="1074"/>
      <c r="CG53" s="1074"/>
      <c r="CH53" s="1074"/>
      <c r="CI53" s="1074"/>
      <c r="CJ53" s="1074"/>
      <c r="CK53" s="1074"/>
      <c r="CL53" s="1074"/>
      <c r="CM53" s="1074"/>
      <c r="CN53" s="1074"/>
      <c r="CO53" s="1074"/>
      <c r="CP53" s="1074"/>
      <c r="CQ53" s="1074"/>
      <c r="CR53" s="1074"/>
      <c r="CT53" s="1074"/>
      <c r="CU53" s="1074"/>
      <c r="CV53" s="1074"/>
      <c r="CW53" s="1074"/>
      <c r="CX53" s="1074"/>
      <c r="CY53" s="1074"/>
      <c r="CZ53" s="1074"/>
      <c r="DA53" s="1074"/>
      <c r="DC53" s="1074"/>
      <c r="DD53" s="1074"/>
      <c r="DE53" s="1074"/>
      <c r="DF53" s="1074"/>
      <c r="DG53" s="1074"/>
      <c r="DH53" s="1074"/>
      <c r="DI53" s="1074"/>
      <c r="DJ53" s="1074"/>
      <c r="DL53" s="1074"/>
      <c r="DS53" s="1074"/>
    </row>
    <row r="54" spans="3:123" x14ac:dyDescent="0.2">
      <c r="AC54" s="1074"/>
    </row>
    <row r="55" spans="3:123" x14ac:dyDescent="0.2">
      <c r="AC55" s="1074"/>
    </row>
    <row r="56" spans="3:123" x14ac:dyDescent="0.2">
      <c r="AC56" s="1074"/>
    </row>
    <row r="57" spans="3:123" x14ac:dyDescent="0.2">
      <c r="AC57" s="1074"/>
    </row>
    <row r="58" spans="3:123" x14ac:dyDescent="0.2">
      <c r="AC58" s="1074"/>
    </row>
  </sheetData>
  <mergeCells count="15">
    <mergeCell ref="CS2:DA2"/>
    <mergeCell ref="DB2:DJ2"/>
    <mergeCell ref="DK2:DS2"/>
    <mergeCell ref="AT2:BB2"/>
    <mergeCell ref="BC2:BK2"/>
    <mergeCell ref="BL2:BT2"/>
    <mergeCell ref="BV2:CA2"/>
    <mergeCell ref="CB2:CJ2"/>
    <mergeCell ref="CK2:CR2"/>
    <mergeCell ref="AL2:AS2"/>
    <mergeCell ref="A2:A3"/>
    <mergeCell ref="B2:J2"/>
    <mergeCell ref="K2:S2"/>
    <mergeCell ref="T2:AB2"/>
    <mergeCell ref="AC2:AK2"/>
  </mergeCells>
  <printOptions horizontalCentered="1" verticalCentered="1"/>
  <pageMargins left="0.23622047244094499" right="0.23622047244094499" top="0.23622047244094499" bottom="1.4173228346456701" header="0.31496062992126" footer="0.31496062992126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30"/>
  <sheetViews>
    <sheetView zoomScaleNormal="100" workbookViewId="0">
      <pane xSplit="1" ySplit="3" topLeftCell="B4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27" style="1119" customWidth="1"/>
    <col min="2" max="4" width="9.42578125" style="1037" customWidth="1"/>
    <col min="5" max="6" width="9.5703125" style="1037" customWidth="1"/>
    <col min="7" max="8" width="7.5703125" style="1037" bestFit="1" customWidth="1"/>
    <col min="9" max="9" width="9" style="1037" bestFit="1" customWidth="1"/>
    <col min="10" max="10" width="9" style="1037" customWidth="1"/>
    <col min="11" max="17" width="8.140625" style="1037" customWidth="1"/>
    <col min="18" max="18" width="9" style="1037" customWidth="1"/>
    <col min="19" max="26" width="9.42578125" style="1037" customWidth="1"/>
    <col min="27" max="27" width="9" style="1037" customWidth="1"/>
    <col min="28" max="35" width="8.140625" style="1037" customWidth="1"/>
    <col min="36" max="36" width="9" style="1037" customWidth="1"/>
    <col min="37" max="37" width="8.140625" style="1037" customWidth="1"/>
    <col min="38" max="38" width="9.5703125" style="1037" customWidth="1"/>
    <col min="39" max="40" width="9.28515625" style="1037" customWidth="1"/>
    <col min="41" max="42" width="9" style="1037" customWidth="1"/>
    <col min="43" max="45" width="8.140625" style="1037" customWidth="1"/>
    <col min="46" max="50" width="7.5703125" style="1037" customWidth="1"/>
    <col min="51" max="51" width="9" style="1037" customWidth="1"/>
    <col min="52" max="53" width="9.42578125" style="1037" customWidth="1"/>
    <col min="54" max="54" width="9" style="1037" customWidth="1"/>
    <col min="55" max="62" width="9.42578125" style="1037" customWidth="1"/>
    <col min="63" max="63" width="9" style="1037" customWidth="1"/>
    <col min="64" max="68" width="9.42578125" style="1037" customWidth="1"/>
    <col min="69" max="69" width="9.5703125" style="1037" bestFit="1" customWidth="1"/>
    <col min="70" max="72" width="10.85546875" style="1037" customWidth="1"/>
    <col min="73" max="73" width="9" style="1037" customWidth="1"/>
    <col min="74" max="74" width="10.85546875" style="1037" customWidth="1"/>
    <col min="75" max="75" width="9" style="1037" customWidth="1"/>
    <col min="76" max="79" width="9.42578125" style="1037" customWidth="1"/>
    <col min="80" max="80" width="9" style="1037" customWidth="1"/>
    <col min="81" max="81" width="9.42578125" style="1037" customWidth="1"/>
    <col min="82" max="82" width="9" style="1037" customWidth="1"/>
    <col min="83" max="84" width="9.42578125" style="1037" customWidth="1"/>
    <col min="85" max="85" width="9" style="1037" customWidth="1"/>
    <col min="86" max="88" width="7.5703125" style="1037" bestFit="1" customWidth="1"/>
    <col min="89" max="89" width="7.5703125" style="1037" customWidth="1"/>
    <col min="90" max="93" width="9.42578125" style="1037" customWidth="1"/>
    <col min="94" max="94" width="9" style="1037" customWidth="1"/>
    <col min="95" max="102" width="9.42578125" style="1037" customWidth="1"/>
    <col min="103" max="103" width="9" style="1037" customWidth="1"/>
    <col min="104" max="109" width="9.42578125" style="1037" customWidth="1"/>
    <col min="110" max="110" width="9" style="1037" customWidth="1"/>
    <col min="111" max="118" width="9.42578125" style="1037" customWidth="1"/>
    <col min="119" max="119" width="9" style="1037" customWidth="1"/>
    <col min="120" max="127" width="9.42578125" style="1037" customWidth="1"/>
    <col min="128" max="128" width="9.5703125" style="1037" bestFit="1" customWidth="1"/>
    <col min="129" max="134" width="9.5703125" style="1037" customWidth="1"/>
    <col min="135" max="135" width="9.5703125" style="1037" bestFit="1" customWidth="1"/>
    <col min="136" max="136" width="9.5703125" style="1037" customWidth="1"/>
    <col min="137" max="137" width="9.5703125" style="1037" bestFit="1" customWidth="1"/>
    <col min="138" max="138" width="9.140625" style="1037"/>
    <col min="139" max="139" width="21.85546875" style="1037" customWidth="1"/>
    <col min="140" max="16384" width="9.140625" style="1037"/>
  </cols>
  <sheetData>
    <row r="1" spans="1:175" s="1068" customFormat="1" ht="24" customHeight="1" x14ac:dyDescent="0.2">
      <c r="A1" s="873" t="s">
        <v>910</v>
      </c>
      <c r="B1" s="873"/>
      <c r="C1" s="873"/>
      <c r="D1" s="873"/>
      <c r="E1" s="873"/>
      <c r="F1" s="873"/>
      <c r="G1" s="873"/>
      <c r="H1" s="873"/>
      <c r="I1" s="873"/>
      <c r="J1" s="873"/>
      <c r="K1" s="873"/>
      <c r="L1" s="873"/>
      <c r="M1" s="873"/>
      <c r="N1" s="873"/>
      <c r="O1" s="873"/>
      <c r="P1" s="873"/>
      <c r="Q1" s="873"/>
      <c r="R1" s="873"/>
      <c r="S1" s="873"/>
      <c r="T1" s="873"/>
      <c r="U1" s="873"/>
      <c r="V1" s="873"/>
      <c r="W1" s="873"/>
      <c r="X1" s="873"/>
      <c r="Y1" s="873"/>
      <c r="Z1" s="873"/>
      <c r="AA1" s="873"/>
      <c r="AB1" s="873"/>
      <c r="AC1" s="873"/>
      <c r="AD1" s="873"/>
      <c r="AE1" s="873"/>
      <c r="AF1" s="873"/>
      <c r="AG1" s="873"/>
      <c r="AH1" s="873"/>
      <c r="AI1" s="873"/>
      <c r="AJ1" s="873"/>
      <c r="AK1" s="873"/>
      <c r="AL1" s="873"/>
      <c r="AM1" s="873"/>
      <c r="AN1" s="873"/>
      <c r="AO1" s="873"/>
      <c r="AP1" s="873"/>
      <c r="AQ1" s="873"/>
      <c r="AR1" s="873"/>
      <c r="AS1" s="873"/>
      <c r="AT1" s="873"/>
      <c r="AU1" s="873"/>
      <c r="AV1" s="873"/>
      <c r="AW1" s="873"/>
      <c r="AX1" s="873"/>
      <c r="AY1" s="873"/>
      <c r="AZ1" s="873"/>
      <c r="BA1" s="873"/>
      <c r="BB1" s="873"/>
      <c r="BC1" s="873"/>
      <c r="BD1" s="873"/>
      <c r="BE1" s="873"/>
      <c r="BF1" s="873"/>
      <c r="BG1" s="873"/>
      <c r="BH1" s="873"/>
      <c r="BI1" s="873"/>
      <c r="BJ1" s="873"/>
      <c r="BK1" s="873"/>
      <c r="BL1" s="873"/>
      <c r="BM1" s="873"/>
      <c r="BN1" s="873"/>
      <c r="BO1" s="873"/>
      <c r="BP1" s="873"/>
      <c r="BQ1" s="873"/>
      <c r="BR1" s="873"/>
      <c r="BS1" s="873"/>
      <c r="BT1" s="873"/>
      <c r="BU1" s="873"/>
      <c r="BV1" s="873"/>
      <c r="BW1" s="873"/>
      <c r="BX1" s="873"/>
      <c r="BY1" s="873"/>
      <c r="BZ1" s="873"/>
      <c r="CA1" s="873"/>
      <c r="CB1" s="873"/>
      <c r="CC1" s="873"/>
      <c r="CD1" s="873"/>
      <c r="CE1" s="873"/>
      <c r="CF1" s="873"/>
      <c r="CG1" s="873"/>
      <c r="CH1" s="873"/>
      <c r="CI1" s="873"/>
      <c r="CJ1" s="873"/>
      <c r="CK1" s="873"/>
      <c r="CL1" s="873"/>
      <c r="CM1" s="873"/>
      <c r="CN1" s="873"/>
      <c r="CO1" s="873"/>
      <c r="CP1" s="873"/>
      <c r="CQ1" s="873"/>
      <c r="CR1" s="873"/>
      <c r="CS1" s="873"/>
      <c r="CT1" s="873"/>
      <c r="CU1" s="873"/>
      <c r="CV1" s="873"/>
      <c r="CW1" s="873"/>
      <c r="CX1" s="873"/>
      <c r="CY1" s="873"/>
      <c r="CZ1" s="873"/>
      <c r="DA1" s="873"/>
      <c r="DB1" s="873"/>
      <c r="DC1" s="873"/>
      <c r="DD1" s="873"/>
      <c r="DE1" s="873"/>
      <c r="DF1" s="873"/>
      <c r="DG1" s="873"/>
      <c r="DH1" s="873"/>
      <c r="DI1" s="873"/>
      <c r="DJ1" s="873"/>
      <c r="DK1" s="873"/>
      <c r="DL1" s="873"/>
      <c r="DM1" s="873"/>
      <c r="DN1" s="873"/>
      <c r="DO1" s="873"/>
      <c r="DP1" s="873"/>
      <c r="DQ1" s="873"/>
      <c r="DR1" s="873"/>
      <c r="DS1" s="873"/>
      <c r="DT1" s="873"/>
      <c r="DU1" s="873"/>
      <c r="DV1" s="873"/>
      <c r="DW1" s="873"/>
      <c r="DX1" s="873"/>
      <c r="DY1" s="873"/>
      <c r="DZ1" s="873"/>
      <c r="EA1" s="873"/>
      <c r="EB1" s="873"/>
      <c r="EC1" s="873"/>
      <c r="ED1" s="873"/>
      <c r="EG1" s="873"/>
    </row>
    <row r="2" spans="1:175" s="1002" customFormat="1" ht="15" customHeight="1" x14ac:dyDescent="0.25">
      <c r="A2" s="1515" t="s">
        <v>276</v>
      </c>
      <c r="B2" s="1511" t="s">
        <v>297</v>
      </c>
      <c r="C2" s="1512"/>
      <c r="D2" s="1512"/>
      <c r="E2" s="1512"/>
      <c r="F2" s="1512"/>
      <c r="G2" s="1512"/>
      <c r="H2" s="1512"/>
      <c r="I2" s="1512"/>
      <c r="J2" s="1513"/>
      <c r="K2" s="1511" t="s">
        <v>89</v>
      </c>
      <c r="L2" s="1512"/>
      <c r="M2" s="1512"/>
      <c r="N2" s="1512"/>
      <c r="O2" s="1512"/>
      <c r="P2" s="1512"/>
      <c r="Q2" s="1512"/>
      <c r="R2" s="1513"/>
      <c r="S2" s="1511" t="s">
        <v>655</v>
      </c>
      <c r="T2" s="1512"/>
      <c r="U2" s="1512"/>
      <c r="V2" s="1512"/>
      <c r="W2" s="1512"/>
      <c r="X2" s="1512"/>
      <c r="Y2" s="1512"/>
      <c r="Z2" s="1512"/>
      <c r="AA2" s="1513"/>
      <c r="AB2" s="1511" t="s">
        <v>333</v>
      </c>
      <c r="AC2" s="1512"/>
      <c r="AD2" s="1512"/>
      <c r="AE2" s="1512"/>
      <c r="AF2" s="1512"/>
      <c r="AG2" s="1512"/>
      <c r="AH2" s="1512"/>
      <c r="AI2" s="1512"/>
      <c r="AJ2" s="1513"/>
      <c r="AK2" s="1511" t="s">
        <v>580</v>
      </c>
      <c r="AL2" s="1512"/>
      <c r="AM2" s="1512"/>
      <c r="AN2" s="1512"/>
      <c r="AO2" s="1513"/>
      <c r="AP2" s="1124" t="s">
        <v>767</v>
      </c>
      <c r="AQ2" s="1511" t="s">
        <v>94</v>
      </c>
      <c r="AR2" s="1512"/>
      <c r="AS2" s="1512"/>
      <c r="AT2" s="1512"/>
      <c r="AU2" s="1512"/>
      <c r="AV2" s="1512"/>
      <c r="AW2" s="1512"/>
      <c r="AX2" s="1512"/>
      <c r="AY2" s="1512"/>
      <c r="AZ2" s="1516" t="s">
        <v>95</v>
      </c>
      <c r="BA2" s="1516"/>
      <c r="BB2" s="1517"/>
      <c r="BC2" s="1511" t="s">
        <v>96</v>
      </c>
      <c r="BD2" s="1512"/>
      <c r="BE2" s="1512"/>
      <c r="BF2" s="1512"/>
      <c r="BG2" s="1512"/>
      <c r="BH2" s="1512"/>
      <c r="BI2" s="1512"/>
      <c r="BJ2" s="1512"/>
      <c r="BK2" s="1513"/>
      <c r="BL2" s="1514" t="s">
        <v>98</v>
      </c>
      <c r="BM2" s="1514"/>
      <c r="BN2" s="1514"/>
      <c r="BO2" s="1514"/>
      <c r="BP2" s="1514"/>
      <c r="BQ2" s="1514"/>
      <c r="BR2" s="1512" t="s">
        <v>99</v>
      </c>
      <c r="BS2" s="1512"/>
      <c r="BT2" s="1512"/>
      <c r="BU2" s="1513"/>
      <c r="BV2" s="1374" t="s">
        <v>550</v>
      </c>
      <c r="BW2" s="1376"/>
      <c r="BX2" s="1511" t="s">
        <v>101</v>
      </c>
      <c r="BY2" s="1512"/>
      <c r="BZ2" s="1512"/>
      <c r="CA2" s="1512"/>
      <c r="CB2" s="1513"/>
      <c r="CC2" s="1374" t="s">
        <v>102</v>
      </c>
      <c r="CD2" s="1376"/>
      <c r="CE2" s="1511" t="s">
        <v>581</v>
      </c>
      <c r="CF2" s="1512"/>
      <c r="CG2" s="1513"/>
      <c r="CH2" s="1518" t="s">
        <v>103</v>
      </c>
      <c r="CI2" s="1516"/>
      <c r="CJ2" s="1516"/>
      <c r="CK2" s="1516"/>
      <c r="CL2" s="1516"/>
      <c r="CM2" s="1516"/>
      <c r="CN2" s="1516"/>
      <c r="CO2" s="1516"/>
      <c r="CP2" s="1517"/>
      <c r="CQ2" s="1511" t="s">
        <v>334</v>
      </c>
      <c r="CR2" s="1512"/>
      <c r="CS2" s="1512"/>
      <c r="CT2" s="1512"/>
      <c r="CU2" s="1512"/>
      <c r="CV2" s="1512"/>
      <c r="CW2" s="1512"/>
      <c r="CX2" s="1512"/>
      <c r="CY2" s="1513"/>
      <c r="CZ2" s="1511" t="s">
        <v>105</v>
      </c>
      <c r="DA2" s="1512"/>
      <c r="DB2" s="1512"/>
      <c r="DC2" s="1512"/>
      <c r="DD2" s="1512"/>
      <c r="DE2" s="1512"/>
      <c r="DF2" s="1513"/>
      <c r="DG2" s="1511" t="s">
        <v>361</v>
      </c>
      <c r="DH2" s="1512"/>
      <c r="DI2" s="1512"/>
      <c r="DJ2" s="1512"/>
      <c r="DK2" s="1512"/>
      <c r="DL2" s="1512"/>
      <c r="DM2" s="1512"/>
      <c r="DN2" s="1512"/>
      <c r="DO2" s="1513"/>
      <c r="DP2" s="1511" t="s">
        <v>706</v>
      </c>
      <c r="DQ2" s="1512"/>
      <c r="DR2" s="1512"/>
      <c r="DS2" s="1512"/>
      <c r="DT2" s="1512"/>
      <c r="DU2" s="1512"/>
      <c r="DV2" s="1512"/>
      <c r="DW2" s="1512"/>
      <c r="DX2" s="1513"/>
      <c r="DY2" s="1514" t="s">
        <v>186</v>
      </c>
      <c r="DZ2" s="1514"/>
      <c r="EA2" s="1514"/>
      <c r="EB2" s="1514"/>
      <c r="EC2" s="1514"/>
      <c r="ED2" s="1514"/>
      <c r="EE2" s="1514"/>
      <c r="EF2" s="1514"/>
      <c r="EG2" s="1514"/>
      <c r="EI2" s="1077"/>
      <c r="EJ2" s="751"/>
      <c r="EK2" s="751"/>
      <c r="EL2" s="751"/>
      <c r="EM2" s="751"/>
      <c r="EN2" s="751"/>
      <c r="EO2" s="751"/>
      <c r="EP2" s="751"/>
      <c r="EQ2" s="751"/>
      <c r="ER2" s="751"/>
      <c r="ES2" s="751"/>
      <c r="ET2" s="751"/>
      <c r="EU2" s="751"/>
      <c r="EV2" s="751"/>
      <c r="EW2" s="751"/>
      <c r="EX2" s="751"/>
      <c r="EY2" s="751"/>
      <c r="EZ2" s="751"/>
      <c r="FA2" s="751"/>
    </row>
    <row r="3" spans="1:175" s="1003" customFormat="1" ht="15" customHeight="1" x14ac:dyDescent="0.2">
      <c r="A3" s="1515"/>
      <c r="B3" s="1001" t="s">
        <v>83</v>
      </c>
      <c r="C3" s="1001" t="s">
        <v>84</v>
      </c>
      <c r="D3" s="1001" t="s">
        <v>85</v>
      </c>
      <c r="E3" s="1004" t="s">
        <v>86</v>
      </c>
      <c r="F3" s="1004" t="s">
        <v>117</v>
      </c>
      <c r="G3" s="1004" t="s">
        <v>87</v>
      </c>
      <c r="H3" s="1004" t="s">
        <v>88</v>
      </c>
      <c r="I3" s="1004" t="s">
        <v>652</v>
      </c>
      <c r="J3" s="1004" t="s">
        <v>755</v>
      </c>
      <c r="K3" s="1001" t="s">
        <v>84</v>
      </c>
      <c r="L3" s="1001" t="s">
        <v>85</v>
      </c>
      <c r="M3" s="1004" t="s">
        <v>86</v>
      </c>
      <c r="N3" s="1004" t="s">
        <v>117</v>
      </c>
      <c r="O3" s="1004" t="s">
        <v>87</v>
      </c>
      <c r="P3" s="1004" t="s">
        <v>88</v>
      </c>
      <c r="Q3" s="1004" t="s">
        <v>652</v>
      </c>
      <c r="R3" s="1004" t="s">
        <v>755</v>
      </c>
      <c r="S3" s="1001" t="s">
        <v>83</v>
      </c>
      <c r="T3" s="1001" t="s">
        <v>84</v>
      </c>
      <c r="U3" s="1001" t="s">
        <v>85</v>
      </c>
      <c r="V3" s="1004" t="s">
        <v>86</v>
      </c>
      <c r="W3" s="1004" t="s">
        <v>117</v>
      </c>
      <c r="X3" s="1004" t="s">
        <v>87</v>
      </c>
      <c r="Y3" s="1004" t="s">
        <v>88</v>
      </c>
      <c r="Z3" s="1004" t="s">
        <v>652</v>
      </c>
      <c r="AA3" s="1004" t="s">
        <v>755</v>
      </c>
      <c r="AB3" s="1001" t="s">
        <v>83</v>
      </c>
      <c r="AC3" s="1001" t="s">
        <v>84</v>
      </c>
      <c r="AD3" s="1001" t="s">
        <v>85</v>
      </c>
      <c r="AE3" s="1004" t="s">
        <v>86</v>
      </c>
      <c r="AF3" s="1004" t="s">
        <v>117</v>
      </c>
      <c r="AG3" s="1004" t="s">
        <v>87</v>
      </c>
      <c r="AH3" s="1004" t="s">
        <v>88</v>
      </c>
      <c r="AI3" s="1004" t="s">
        <v>652</v>
      </c>
      <c r="AJ3" s="1004" t="s">
        <v>755</v>
      </c>
      <c r="AK3" s="1004" t="s">
        <v>117</v>
      </c>
      <c r="AL3" s="1004" t="s">
        <v>87</v>
      </c>
      <c r="AM3" s="1004" t="s">
        <v>88</v>
      </c>
      <c r="AN3" s="1004" t="s">
        <v>652</v>
      </c>
      <c r="AO3" s="1004" t="s">
        <v>755</v>
      </c>
      <c r="AP3" s="1004" t="s">
        <v>755</v>
      </c>
      <c r="AQ3" s="1001" t="s">
        <v>83</v>
      </c>
      <c r="AR3" s="1046" t="s">
        <v>84</v>
      </c>
      <c r="AS3" s="1046" t="s">
        <v>85</v>
      </c>
      <c r="AT3" s="1004" t="s">
        <v>86</v>
      </c>
      <c r="AU3" s="1004" t="s">
        <v>117</v>
      </c>
      <c r="AV3" s="1004" t="s">
        <v>87</v>
      </c>
      <c r="AW3" s="1004" t="s">
        <v>88</v>
      </c>
      <c r="AX3" s="1004" t="s">
        <v>652</v>
      </c>
      <c r="AY3" s="1004" t="s">
        <v>755</v>
      </c>
      <c r="AZ3" s="1004" t="s">
        <v>88</v>
      </c>
      <c r="BA3" s="1004" t="s">
        <v>652</v>
      </c>
      <c r="BB3" s="1004" t="s">
        <v>755</v>
      </c>
      <c r="BC3" s="1001" t="s">
        <v>83</v>
      </c>
      <c r="BD3" s="1001" t="s">
        <v>84</v>
      </c>
      <c r="BE3" s="1001" t="s">
        <v>85</v>
      </c>
      <c r="BF3" s="1004" t="s">
        <v>86</v>
      </c>
      <c r="BG3" s="1004" t="s">
        <v>117</v>
      </c>
      <c r="BH3" s="1004" t="s">
        <v>87</v>
      </c>
      <c r="BI3" s="1004" t="s">
        <v>88</v>
      </c>
      <c r="BJ3" s="1004" t="s">
        <v>652</v>
      </c>
      <c r="BK3" s="1004" t="s">
        <v>755</v>
      </c>
      <c r="BL3" s="1004" t="s">
        <v>86</v>
      </c>
      <c r="BM3" s="1004" t="s">
        <v>117</v>
      </c>
      <c r="BN3" s="1004" t="s">
        <v>87</v>
      </c>
      <c r="BO3" s="1004" t="s">
        <v>88</v>
      </c>
      <c r="BP3" s="1004" t="s">
        <v>652</v>
      </c>
      <c r="BQ3" s="1004" t="s">
        <v>755</v>
      </c>
      <c r="BR3" s="1004" t="s">
        <v>87</v>
      </c>
      <c r="BS3" s="1004" t="s">
        <v>88</v>
      </c>
      <c r="BT3" s="1004" t="s">
        <v>652</v>
      </c>
      <c r="BU3" s="1004" t="s">
        <v>755</v>
      </c>
      <c r="BV3" s="1004" t="s">
        <v>652</v>
      </c>
      <c r="BW3" s="1004" t="s">
        <v>755</v>
      </c>
      <c r="BX3" s="1004" t="s">
        <v>117</v>
      </c>
      <c r="BY3" s="1004" t="s">
        <v>87</v>
      </c>
      <c r="BZ3" s="1004" t="s">
        <v>88</v>
      </c>
      <c r="CA3" s="1004" t="s">
        <v>652</v>
      </c>
      <c r="CB3" s="1004" t="s">
        <v>755</v>
      </c>
      <c r="CC3" s="1004" t="s">
        <v>652</v>
      </c>
      <c r="CD3" s="1004" t="s">
        <v>755</v>
      </c>
      <c r="CE3" s="1004" t="s">
        <v>88</v>
      </c>
      <c r="CF3" s="1004" t="s">
        <v>652</v>
      </c>
      <c r="CG3" s="1004" t="s">
        <v>755</v>
      </c>
      <c r="CH3" s="1001" t="s">
        <v>83</v>
      </c>
      <c r="CI3" s="1001" t="s">
        <v>84</v>
      </c>
      <c r="CJ3" s="1001" t="s">
        <v>85</v>
      </c>
      <c r="CK3" s="1004" t="s">
        <v>86</v>
      </c>
      <c r="CL3" s="1004" t="s">
        <v>117</v>
      </c>
      <c r="CM3" s="1004" t="s">
        <v>87</v>
      </c>
      <c r="CN3" s="1004" t="s">
        <v>88</v>
      </c>
      <c r="CO3" s="1004" t="s">
        <v>652</v>
      </c>
      <c r="CP3" s="1004" t="s">
        <v>755</v>
      </c>
      <c r="CQ3" s="1001" t="s">
        <v>83</v>
      </c>
      <c r="CR3" s="1001" t="s">
        <v>84</v>
      </c>
      <c r="CS3" s="1001" t="s">
        <v>85</v>
      </c>
      <c r="CT3" s="1004" t="s">
        <v>86</v>
      </c>
      <c r="CU3" s="1004" t="s">
        <v>117</v>
      </c>
      <c r="CV3" s="1004" t="s">
        <v>87</v>
      </c>
      <c r="CW3" s="1004" t="s">
        <v>88</v>
      </c>
      <c r="CX3" s="1004" t="s">
        <v>652</v>
      </c>
      <c r="CY3" s="1004" t="s">
        <v>755</v>
      </c>
      <c r="CZ3" s="1001" t="s">
        <v>85</v>
      </c>
      <c r="DA3" s="1004" t="s">
        <v>86</v>
      </c>
      <c r="DB3" s="1004" t="s">
        <v>117</v>
      </c>
      <c r="DC3" s="1004" t="s">
        <v>87</v>
      </c>
      <c r="DD3" s="1004" t="s">
        <v>88</v>
      </c>
      <c r="DE3" s="1004" t="s">
        <v>652</v>
      </c>
      <c r="DF3" s="1004" t="s">
        <v>755</v>
      </c>
      <c r="DG3" s="1001" t="s">
        <v>83</v>
      </c>
      <c r="DH3" s="1001" t="s">
        <v>84</v>
      </c>
      <c r="DI3" s="1001" t="s">
        <v>85</v>
      </c>
      <c r="DJ3" s="1004" t="s">
        <v>86</v>
      </c>
      <c r="DK3" s="1004" t="s">
        <v>117</v>
      </c>
      <c r="DL3" s="1004" t="s">
        <v>87</v>
      </c>
      <c r="DM3" s="1004" t="s">
        <v>88</v>
      </c>
      <c r="DN3" s="1004" t="s">
        <v>652</v>
      </c>
      <c r="DO3" s="1004" t="s">
        <v>755</v>
      </c>
      <c r="DP3" s="1001" t="s">
        <v>83</v>
      </c>
      <c r="DQ3" s="1001" t="s">
        <v>84</v>
      </c>
      <c r="DR3" s="1001" t="s">
        <v>85</v>
      </c>
      <c r="DS3" s="1004" t="s">
        <v>86</v>
      </c>
      <c r="DT3" s="1004" t="s">
        <v>117</v>
      </c>
      <c r="DU3" s="1004" t="s">
        <v>87</v>
      </c>
      <c r="DV3" s="1004" t="s">
        <v>88</v>
      </c>
      <c r="DW3" s="1004" t="s">
        <v>652</v>
      </c>
      <c r="DX3" s="1004" t="s">
        <v>755</v>
      </c>
      <c r="DY3" s="1001" t="s">
        <v>83</v>
      </c>
      <c r="DZ3" s="1001" t="s">
        <v>84</v>
      </c>
      <c r="EA3" s="1004" t="s">
        <v>85</v>
      </c>
      <c r="EB3" s="1004" t="s">
        <v>86</v>
      </c>
      <c r="EC3" s="1004" t="s">
        <v>117</v>
      </c>
      <c r="ED3" s="1004" t="s">
        <v>87</v>
      </c>
      <c r="EE3" s="1004" t="s">
        <v>88</v>
      </c>
      <c r="EF3" s="1004" t="s">
        <v>652</v>
      </c>
      <c r="EG3" s="1004" t="s">
        <v>755</v>
      </c>
      <c r="EI3" s="751"/>
      <c r="EJ3" s="751"/>
      <c r="EK3" s="751"/>
      <c r="EL3" s="751"/>
      <c r="EM3" s="751"/>
      <c r="EN3" s="751"/>
      <c r="EO3" s="751"/>
      <c r="EP3" s="751"/>
      <c r="EQ3" s="751"/>
      <c r="ER3" s="751"/>
      <c r="ES3" s="751"/>
      <c r="ET3" s="751"/>
      <c r="EU3" s="751"/>
      <c r="EV3" s="751"/>
      <c r="EW3" s="751"/>
      <c r="EX3" s="751"/>
      <c r="EY3" s="751"/>
      <c r="EZ3" s="751"/>
      <c r="FA3" s="751"/>
    </row>
    <row r="4" spans="1:175" s="1007" customFormat="1" ht="18" customHeight="1" x14ac:dyDescent="0.2">
      <c r="A4" s="1005" t="s">
        <v>746</v>
      </c>
      <c r="B4" s="1006"/>
      <c r="C4" s="1006"/>
      <c r="D4" s="1006"/>
      <c r="E4" s="1006"/>
      <c r="F4" s="1006"/>
      <c r="G4" s="1006"/>
      <c r="H4" s="1006"/>
      <c r="I4" s="1005"/>
      <c r="J4" s="1005"/>
      <c r="K4" s="1006"/>
      <c r="L4" s="1006"/>
      <c r="M4" s="1006"/>
      <c r="N4" s="1006"/>
      <c r="O4" s="1006"/>
      <c r="P4" s="1006"/>
      <c r="Q4" s="1006"/>
      <c r="R4" s="1005"/>
      <c r="S4" s="1006"/>
      <c r="T4" s="1006"/>
      <c r="U4" s="1006"/>
      <c r="V4" s="1006"/>
      <c r="W4" s="1006"/>
      <c r="X4" s="1006"/>
      <c r="Y4" s="1006"/>
      <c r="Z4" s="1006"/>
      <c r="AA4" s="1005"/>
      <c r="AB4" s="1006"/>
      <c r="AC4" s="1006"/>
      <c r="AD4" s="1006"/>
      <c r="AE4" s="1006"/>
      <c r="AF4" s="1006"/>
      <c r="AG4" s="1006"/>
      <c r="AH4" s="1006"/>
      <c r="AI4" s="1006"/>
      <c r="AJ4" s="1005"/>
      <c r="AK4" s="1006"/>
      <c r="AL4" s="1006"/>
      <c r="AM4" s="1006"/>
      <c r="AN4" s="1006"/>
      <c r="AO4" s="1005"/>
      <c r="AP4" s="1005"/>
      <c r="AQ4" s="1006"/>
      <c r="AR4" s="1006"/>
      <c r="AS4" s="1006"/>
      <c r="AT4" s="1006"/>
      <c r="AU4" s="1006"/>
      <c r="AV4" s="1006"/>
      <c r="AW4" s="1006"/>
      <c r="AX4" s="1005"/>
      <c r="AY4" s="1005"/>
      <c r="AZ4" s="1005"/>
      <c r="BA4" s="1005"/>
      <c r="BB4" s="1005"/>
      <c r="BC4" s="1006"/>
      <c r="BD4" s="1006"/>
      <c r="BE4" s="1006"/>
      <c r="BF4" s="1006"/>
      <c r="BG4" s="1006"/>
      <c r="BH4" s="1006"/>
      <c r="BI4" s="1006"/>
      <c r="BJ4" s="1006"/>
      <c r="BK4" s="1005"/>
      <c r="BL4" s="1006"/>
      <c r="BM4" s="1006"/>
      <c r="BN4" s="1006"/>
      <c r="BO4" s="1006"/>
      <c r="BP4" s="1006"/>
      <c r="BQ4" s="1005"/>
      <c r="BR4" s="1006"/>
      <c r="BS4" s="1006"/>
      <c r="BT4" s="1006"/>
      <c r="BU4" s="1005"/>
      <c r="BV4" s="1006"/>
      <c r="BW4" s="1005"/>
      <c r="BX4" s="1006"/>
      <c r="BY4" s="1006"/>
      <c r="BZ4" s="1006"/>
      <c r="CA4" s="1005"/>
      <c r="CB4" s="1005"/>
      <c r="CC4" s="1005"/>
      <c r="CD4" s="1005"/>
      <c r="CE4" s="1005"/>
      <c r="CF4" s="1005"/>
      <c r="CG4" s="1005"/>
      <c r="CH4" s="1006"/>
      <c r="CI4" s="1006"/>
      <c r="CJ4" s="1006"/>
      <c r="CK4" s="1006"/>
      <c r="CL4" s="1006"/>
      <c r="CM4" s="1006"/>
      <c r="CN4" s="1006"/>
      <c r="CO4" s="1006"/>
      <c r="CP4" s="1005"/>
      <c r="CQ4" s="1006"/>
      <c r="CR4" s="1006"/>
      <c r="CS4" s="1006"/>
      <c r="CT4" s="1006"/>
      <c r="CU4" s="1006"/>
      <c r="CV4" s="1006"/>
      <c r="CW4" s="1006"/>
      <c r="CX4" s="1006"/>
      <c r="CY4" s="1005"/>
      <c r="CZ4" s="1006"/>
      <c r="DA4" s="1006"/>
      <c r="DB4" s="1006"/>
      <c r="DC4" s="1006"/>
      <c r="DD4" s="1006"/>
      <c r="DE4" s="1006"/>
      <c r="DF4" s="1005"/>
      <c r="DG4" s="1006"/>
      <c r="DH4" s="1006"/>
      <c r="DI4" s="1006"/>
      <c r="DJ4" s="1006"/>
      <c r="DK4" s="1006"/>
      <c r="DL4" s="1006"/>
      <c r="DM4" s="1006"/>
      <c r="DN4" s="1006"/>
      <c r="DO4" s="1005"/>
      <c r="DP4" s="1006"/>
      <c r="DQ4" s="1006"/>
      <c r="DR4" s="1006"/>
      <c r="DS4" s="1006"/>
      <c r="DT4" s="1006"/>
      <c r="DU4" s="1006"/>
      <c r="DV4" s="1006"/>
      <c r="DW4" s="1006"/>
      <c r="DX4" s="1005"/>
      <c r="DY4" s="1006"/>
      <c r="DZ4" s="1006"/>
      <c r="EA4" s="1006"/>
      <c r="EB4" s="1006"/>
      <c r="EC4" s="1078"/>
      <c r="ED4" s="1078"/>
      <c r="EE4" s="1008"/>
      <c r="EF4" s="1008"/>
      <c r="EG4" s="1005"/>
      <c r="EI4" s="751"/>
      <c r="EJ4" s="751"/>
      <c r="EK4" s="751"/>
      <c r="EL4" s="751"/>
      <c r="EM4" s="751"/>
      <c r="EN4" s="751"/>
      <c r="EO4" s="751"/>
      <c r="EP4" s="751"/>
      <c r="EQ4" s="751"/>
      <c r="ER4" s="751"/>
      <c r="ES4" s="751"/>
      <c r="ET4" s="751"/>
      <c r="EU4" s="751"/>
      <c r="EV4" s="751"/>
      <c r="EW4" s="751"/>
      <c r="EX4" s="751"/>
      <c r="EY4" s="751"/>
      <c r="EZ4" s="751"/>
      <c r="FA4" s="751"/>
    </row>
    <row r="5" spans="1:175" s="1128" customFormat="1" x14ac:dyDescent="0.2">
      <c r="A5" s="1079" t="s">
        <v>567</v>
      </c>
      <c r="B5" s="1010">
        <v>381.96</v>
      </c>
      <c r="C5" s="1009">
        <v>215.11</v>
      </c>
      <c r="D5" s="1009">
        <v>2.4300000000000002</v>
      </c>
      <c r="E5" s="1009">
        <v>0.3</v>
      </c>
      <c r="F5" s="1009">
        <v>19.05</v>
      </c>
      <c r="G5" s="1009">
        <v>0</v>
      </c>
      <c r="H5" s="1125">
        <v>0</v>
      </c>
      <c r="I5" s="1125">
        <v>0</v>
      </c>
      <c r="J5" s="1130">
        <v>0</v>
      </c>
      <c r="K5" s="1010">
        <v>0</v>
      </c>
      <c r="L5" s="1009">
        <v>0</v>
      </c>
      <c r="M5" s="1009">
        <v>0</v>
      </c>
      <c r="N5" s="1009">
        <v>0</v>
      </c>
      <c r="O5" s="1009">
        <v>0</v>
      </c>
      <c r="P5" s="1009">
        <v>0</v>
      </c>
      <c r="Q5" s="1009">
        <v>0</v>
      </c>
      <c r="R5" s="1130">
        <v>0</v>
      </c>
      <c r="S5" s="1010">
        <v>0</v>
      </c>
      <c r="T5" s="1009">
        <v>0</v>
      </c>
      <c r="U5" s="1009">
        <v>0</v>
      </c>
      <c r="V5" s="1009">
        <v>0</v>
      </c>
      <c r="W5" s="1009">
        <v>0</v>
      </c>
      <c r="X5" s="1009">
        <v>0</v>
      </c>
      <c r="Y5" s="1130">
        <v>0</v>
      </c>
      <c r="Z5" s="1009">
        <v>0</v>
      </c>
      <c r="AA5" s="1130">
        <v>0</v>
      </c>
      <c r="AB5" s="1009">
        <v>0</v>
      </c>
      <c r="AC5" s="1015">
        <v>0</v>
      </c>
      <c r="AD5" s="1015">
        <v>0</v>
      </c>
      <c r="AE5" s="1015">
        <v>0</v>
      </c>
      <c r="AF5" s="1015">
        <v>0</v>
      </c>
      <c r="AG5" s="1009">
        <v>0</v>
      </c>
      <c r="AH5" s="1009">
        <v>0</v>
      </c>
      <c r="AI5" s="1009">
        <v>0</v>
      </c>
      <c r="AJ5" s="1130">
        <v>0</v>
      </c>
      <c r="AK5" s="1015">
        <v>0</v>
      </c>
      <c r="AL5" s="1015">
        <v>3.8</v>
      </c>
      <c r="AM5" s="1131">
        <v>0.16239999999999999</v>
      </c>
      <c r="AN5" s="1131">
        <v>30.783000000000001</v>
      </c>
      <c r="AO5" s="1131">
        <v>21.693043067378998</v>
      </c>
      <c r="AP5" s="1130">
        <v>0</v>
      </c>
      <c r="AQ5" s="1015">
        <v>0</v>
      </c>
      <c r="AR5" s="1009">
        <v>0</v>
      </c>
      <c r="AS5" s="1009">
        <v>0.3</v>
      </c>
      <c r="AT5" s="1009">
        <v>0</v>
      </c>
      <c r="AU5" s="1009">
        <v>0</v>
      </c>
      <c r="AV5" s="1015">
        <v>0</v>
      </c>
      <c r="AW5" s="1015">
        <v>0</v>
      </c>
      <c r="AX5" s="1015">
        <v>0</v>
      </c>
      <c r="AY5" s="1015">
        <v>0</v>
      </c>
      <c r="AZ5" s="1015">
        <v>0</v>
      </c>
      <c r="BA5" s="1015">
        <v>0</v>
      </c>
      <c r="BB5" s="1130">
        <v>0</v>
      </c>
      <c r="BC5" s="1009">
        <v>0.2</v>
      </c>
      <c r="BD5" s="1009">
        <v>0</v>
      </c>
      <c r="BE5" s="1009">
        <v>0</v>
      </c>
      <c r="BF5" s="1009">
        <v>0</v>
      </c>
      <c r="BG5" s="1009">
        <v>0</v>
      </c>
      <c r="BH5" s="1009">
        <v>0</v>
      </c>
      <c r="BI5" s="1009">
        <v>0</v>
      </c>
      <c r="BJ5" s="1009">
        <v>0</v>
      </c>
      <c r="BK5" s="1009">
        <v>0</v>
      </c>
      <c r="BL5" s="1009">
        <v>0</v>
      </c>
      <c r="BM5" s="1009">
        <v>0</v>
      </c>
      <c r="BN5" s="1009">
        <v>24.17</v>
      </c>
      <c r="BO5" s="1131">
        <v>107.02774999999747</v>
      </c>
      <c r="BP5" s="1131">
        <v>324.9115759</v>
      </c>
      <c r="BQ5" s="1131">
        <v>73.794529999999995</v>
      </c>
      <c r="BR5" s="1131">
        <v>0</v>
      </c>
      <c r="BS5" s="1131">
        <v>235.93303999999989</v>
      </c>
      <c r="BT5" s="1131">
        <v>1261.8327726999999</v>
      </c>
      <c r="BU5" s="1131">
        <v>1130.0128999000001</v>
      </c>
      <c r="BV5" s="1131">
        <v>0</v>
      </c>
      <c r="BW5" s="1131">
        <v>0</v>
      </c>
      <c r="BX5" s="1009">
        <v>0</v>
      </c>
      <c r="BY5" s="1009">
        <v>0</v>
      </c>
      <c r="BZ5" s="1131">
        <v>21.862900000000007</v>
      </c>
      <c r="CA5" s="1131">
        <v>20.553239999999999</v>
      </c>
      <c r="CB5" s="1130">
        <v>0.3771696000000001</v>
      </c>
      <c r="CC5" s="1131">
        <v>0</v>
      </c>
      <c r="CD5" s="1130">
        <v>0</v>
      </c>
      <c r="CE5" s="1131">
        <v>0</v>
      </c>
      <c r="CF5" s="1131">
        <v>0</v>
      </c>
      <c r="CG5" s="1130">
        <v>0</v>
      </c>
      <c r="CH5" s="1009">
        <v>2.02</v>
      </c>
      <c r="CI5" s="1009">
        <v>6.42</v>
      </c>
      <c r="CJ5" s="1009">
        <v>28.45</v>
      </c>
      <c r="CK5" s="1009">
        <v>0.2</v>
      </c>
      <c r="CL5" s="1009">
        <v>0</v>
      </c>
      <c r="CM5" s="1009">
        <v>0.5</v>
      </c>
      <c r="CN5" s="1131">
        <v>25.48001</v>
      </c>
      <c r="CO5" s="1131">
        <v>0</v>
      </c>
      <c r="CP5" s="1130">
        <v>0</v>
      </c>
      <c r="CQ5" s="1010">
        <v>2</v>
      </c>
      <c r="CR5" s="1015">
        <v>3.8</v>
      </c>
      <c r="CS5" s="1015">
        <v>2.5</v>
      </c>
      <c r="CT5" s="1015">
        <v>2.0029200000000014</v>
      </c>
      <c r="CU5" s="1015">
        <v>1.0500000000000114</v>
      </c>
      <c r="CV5" s="1015">
        <v>0</v>
      </c>
      <c r="CW5" s="1131">
        <v>0</v>
      </c>
      <c r="CX5" s="1131">
        <v>0</v>
      </c>
      <c r="CY5" s="1131">
        <v>0</v>
      </c>
      <c r="CZ5" s="1015">
        <v>0</v>
      </c>
      <c r="DA5" s="1015">
        <v>0.2</v>
      </c>
      <c r="DB5" s="1015">
        <v>0</v>
      </c>
      <c r="DC5" s="1015">
        <v>0.1</v>
      </c>
      <c r="DD5" s="1131">
        <v>0</v>
      </c>
      <c r="DE5" s="1131">
        <v>0.94699999999999995</v>
      </c>
      <c r="DF5" s="1130">
        <v>0</v>
      </c>
      <c r="DG5" s="1010">
        <v>0</v>
      </c>
      <c r="DH5" s="1009">
        <v>0</v>
      </c>
      <c r="DI5" s="1009">
        <v>0</v>
      </c>
      <c r="DJ5" s="1009">
        <v>0</v>
      </c>
      <c r="DK5" s="1009">
        <v>112.33262999999988</v>
      </c>
      <c r="DL5" s="1009">
        <v>0.43296000000038326</v>
      </c>
      <c r="DM5" s="1131">
        <v>0</v>
      </c>
      <c r="DN5" s="1131">
        <v>0.94699999999999995</v>
      </c>
      <c r="DO5" s="1130">
        <v>0</v>
      </c>
      <c r="DP5" s="1010">
        <v>4.2200000000000006</v>
      </c>
      <c r="DQ5" s="1009">
        <v>10.220000000000001</v>
      </c>
      <c r="DR5" s="1009">
        <v>31.25</v>
      </c>
      <c r="DS5" s="1009">
        <v>2.4029200000000013</v>
      </c>
      <c r="DT5" s="1009">
        <v>113.38262999999989</v>
      </c>
      <c r="DU5" s="1009">
        <v>29.002960000000385</v>
      </c>
      <c r="DV5" s="1131">
        <v>390.46609999999737</v>
      </c>
      <c r="DW5" s="1131">
        <v>1639.0275885999997</v>
      </c>
      <c r="DX5" s="1130">
        <v>1225.8776425673789</v>
      </c>
      <c r="DY5" s="1010">
        <v>386.18</v>
      </c>
      <c r="DZ5" s="1009">
        <f t="shared" ref="DZ5:DZ11" si="0">SUM(DQ5+C5)</f>
        <v>225.33</v>
      </c>
      <c r="EA5" s="1010">
        <v>33.68</v>
      </c>
      <c r="EB5" s="1009">
        <v>2.7029200000000011</v>
      </c>
      <c r="EC5" s="1010">
        <v>132.4326299999999</v>
      </c>
      <c r="ED5" s="1010">
        <v>29.002960000000385</v>
      </c>
      <c r="EE5" s="1131">
        <v>390.46609999999737</v>
      </c>
      <c r="EF5" s="1131">
        <v>1639.0275885999997</v>
      </c>
      <c r="EG5" s="1131">
        <v>1225.8776425673789</v>
      </c>
      <c r="EI5" s="1129"/>
      <c r="EJ5" s="1129"/>
      <c r="EK5" s="1129"/>
      <c r="EL5" s="1129"/>
      <c r="EM5" s="1129"/>
      <c r="EN5" s="1129"/>
      <c r="EO5" s="1129"/>
      <c r="EP5" s="1129"/>
      <c r="EQ5" s="1129"/>
      <c r="ER5" s="1129"/>
      <c r="ES5" s="1129"/>
      <c r="ET5" s="1129"/>
      <c r="EU5" s="1129"/>
      <c r="EV5" s="1129"/>
      <c r="EW5" s="1129"/>
      <c r="EX5" s="1129"/>
      <c r="EY5" s="1129"/>
      <c r="EZ5" s="1129"/>
      <c r="FA5" s="1129"/>
    </row>
    <row r="6" spans="1:175" s="1014" customFormat="1" x14ac:dyDescent="0.2">
      <c r="A6" s="1079" t="s">
        <v>568</v>
      </c>
      <c r="B6" s="1080">
        <v>43673.23</v>
      </c>
      <c r="C6" s="1081">
        <v>41262.5</v>
      </c>
      <c r="D6" s="1081">
        <v>38120.57</v>
      </c>
      <c r="E6" s="1081">
        <v>47125.97</v>
      </c>
      <c r="F6" s="1081">
        <v>97638.290000000008</v>
      </c>
      <c r="G6" s="1081">
        <v>0</v>
      </c>
      <c r="H6" s="1041">
        <v>0</v>
      </c>
      <c r="I6" s="1082">
        <v>11244.48</v>
      </c>
      <c r="J6" s="1043">
        <v>20066.036039999999</v>
      </c>
      <c r="K6" s="1080">
        <v>1.55</v>
      </c>
      <c r="L6" s="1081">
        <v>1.9</v>
      </c>
      <c r="M6" s="1081">
        <v>0</v>
      </c>
      <c r="N6" s="1081">
        <v>0</v>
      </c>
      <c r="O6" s="1081">
        <v>0</v>
      </c>
      <c r="P6" s="1081">
        <v>0</v>
      </c>
      <c r="Q6" s="1081">
        <v>0</v>
      </c>
      <c r="R6" s="1043">
        <v>0</v>
      </c>
      <c r="S6" s="1010">
        <v>55.465000000000003</v>
      </c>
      <c r="T6" s="1081">
        <v>117.29949999999999</v>
      </c>
      <c r="U6" s="1081">
        <v>256.27999999999997</v>
      </c>
      <c r="V6" s="1081">
        <v>484.87349999999998</v>
      </c>
      <c r="W6" s="1081">
        <v>216.89099999999999</v>
      </c>
      <c r="X6" s="1081">
        <v>255.86450000000002</v>
      </c>
      <c r="Y6" s="1043">
        <v>213.56650000000002</v>
      </c>
      <c r="Z6" s="1081">
        <v>21.3565</v>
      </c>
      <c r="AA6" s="1043">
        <v>3.2</v>
      </c>
      <c r="AB6" s="1081">
        <v>31.442499999999999</v>
      </c>
      <c r="AC6" s="1081">
        <v>37.634999999999998</v>
      </c>
      <c r="AD6" s="1081">
        <v>37.64</v>
      </c>
      <c r="AE6" s="1081">
        <v>0</v>
      </c>
      <c r="AF6" s="1081">
        <v>0</v>
      </c>
      <c r="AG6" s="1081">
        <v>0</v>
      </c>
      <c r="AH6" s="1081">
        <v>0</v>
      </c>
      <c r="AI6" s="1081">
        <v>0</v>
      </c>
      <c r="AJ6" s="1043">
        <v>0</v>
      </c>
      <c r="AK6" s="1081">
        <v>574.21756200000004</v>
      </c>
      <c r="AL6" s="1081">
        <v>23715.054872099994</v>
      </c>
      <c r="AM6" s="1082">
        <v>649.77889535300005</v>
      </c>
      <c r="AN6" s="1082">
        <v>69472.0862051</v>
      </c>
      <c r="AO6" s="1082">
        <v>91568.909358799996</v>
      </c>
      <c r="AP6" s="1043">
        <v>51.51</v>
      </c>
      <c r="AQ6" s="1081">
        <v>3.0000000000000001E-3</v>
      </c>
      <c r="AR6" s="1081">
        <v>9.7230000000000008</v>
      </c>
      <c r="AS6" s="1081">
        <v>9.9700000000000006</v>
      </c>
      <c r="AT6" s="1081">
        <v>9.68</v>
      </c>
      <c r="AU6" s="1081">
        <v>2</v>
      </c>
      <c r="AV6" s="1081">
        <v>0</v>
      </c>
      <c r="AW6" s="1081">
        <v>0.5</v>
      </c>
      <c r="AX6" s="1081">
        <v>0</v>
      </c>
      <c r="AY6" s="1081">
        <v>0</v>
      </c>
      <c r="AZ6" s="1081">
        <v>35.92</v>
      </c>
      <c r="BA6" s="1081">
        <v>253.47717</v>
      </c>
      <c r="BB6" s="1043">
        <v>602.06442670000013</v>
      </c>
      <c r="BC6" s="1081">
        <v>25.64</v>
      </c>
      <c r="BD6" s="1081">
        <v>28.909999999999997</v>
      </c>
      <c r="BE6" s="1081">
        <v>43.22</v>
      </c>
      <c r="BF6" s="1081">
        <v>5.8068200000000001</v>
      </c>
      <c r="BG6" s="1081">
        <v>196.75063</v>
      </c>
      <c r="BH6" s="1081">
        <v>10.303858</v>
      </c>
      <c r="BI6" s="1081">
        <v>2603.7075799999998</v>
      </c>
      <c r="BJ6" s="1081">
        <v>3782.3430199999998</v>
      </c>
      <c r="BK6" s="1081">
        <v>5232.0914300000004</v>
      </c>
      <c r="BL6" s="1081">
        <v>0.27885100000000002</v>
      </c>
      <c r="BM6" s="1081">
        <v>2904.3491599999998</v>
      </c>
      <c r="BN6" s="1081">
        <v>32306.64458</v>
      </c>
      <c r="BO6" s="1082">
        <v>79971.780881900006</v>
      </c>
      <c r="BP6" s="1082">
        <v>91172.526038800017</v>
      </c>
      <c r="BQ6" s="1082">
        <v>124631.87925490001</v>
      </c>
      <c r="BR6" s="1082">
        <v>4256.7071299999998</v>
      </c>
      <c r="BS6" s="1082">
        <v>23911.278079252501</v>
      </c>
      <c r="BT6" s="1082">
        <v>39563.13667676851</v>
      </c>
      <c r="BU6" s="1082">
        <v>66509.828922215122</v>
      </c>
      <c r="BV6" s="1082">
        <v>0.34444999999999998</v>
      </c>
      <c r="BW6" s="1082">
        <v>4.8830732719999999</v>
      </c>
      <c r="BX6" s="1081">
        <v>427.74263999999999</v>
      </c>
      <c r="BY6" s="1081">
        <v>5942.7928700000002</v>
      </c>
      <c r="BZ6" s="1082">
        <v>16330.081639997574</v>
      </c>
      <c r="CA6" s="1082">
        <v>24221.292403097654</v>
      </c>
      <c r="CB6" s="1043">
        <v>392.09788049982302</v>
      </c>
      <c r="CC6" s="1082">
        <v>35.289960000000001</v>
      </c>
      <c r="CD6" s="1043">
        <v>2617.0506700000001</v>
      </c>
      <c r="CE6" s="1082">
        <v>16.037988800000001</v>
      </c>
      <c r="CF6" s="1082">
        <v>94.657480899999996</v>
      </c>
      <c r="CG6" s="1043">
        <v>13610.902599999999</v>
      </c>
      <c r="CH6" s="1081">
        <v>58.19</v>
      </c>
      <c r="CI6" s="1081">
        <v>188.31799999999998</v>
      </c>
      <c r="CJ6" s="1081">
        <v>391.85</v>
      </c>
      <c r="CK6" s="1081">
        <v>1299.5801879999999</v>
      </c>
      <c r="CL6" s="1081">
        <v>5140.3378067999993</v>
      </c>
      <c r="CM6" s="1081">
        <v>15864.962786399999</v>
      </c>
      <c r="CN6" s="1082">
        <v>20207.932570000001</v>
      </c>
      <c r="CO6" s="1082">
        <v>113.827372744</v>
      </c>
      <c r="CP6" s="1043">
        <v>5070.6442100000004</v>
      </c>
      <c r="CQ6" s="1080">
        <v>202.26731000000001</v>
      </c>
      <c r="CR6" s="1081">
        <v>90.44</v>
      </c>
      <c r="CS6" s="1081">
        <v>41.53</v>
      </c>
      <c r="CT6" s="1081">
        <v>71.179009999999991</v>
      </c>
      <c r="CU6" s="1081">
        <v>54.650700000000008</v>
      </c>
      <c r="CV6" s="1081">
        <v>62.913331800000002</v>
      </c>
      <c r="CW6" s="1082">
        <v>126.73134999999999</v>
      </c>
      <c r="CX6" s="1082">
        <v>69.431509300000002</v>
      </c>
      <c r="CY6" s="1082">
        <v>31.814370199999999</v>
      </c>
      <c r="CZ6" s="1081">
        <v>6.9</v>
      </c>
      <c r="DA6" s="1081">
        <v>9.7713369999999991</v>
      </c>
      <c r="DB6" s="1081">
        <v>1.0929069</v>
      </c>
      <c r="DC6" s="1081">
        <v>1.4954860000000001</v>
      </c>
      <c r="DD6" s="1082">
        <v>0.1</v>
      </c>
      <c r="DE6" s="1082">
        <v>5063.2964300000003</v>
      </c>
      <c r="DF6" s="1043">
        <v>0</v>
      </c>
      <c r="DG6" s="1080">
        <v>592.25</v>
      </c>
      <c r="DH6" s="1081">
        <v>863.78</v>
      </c>
      <c r="DI6" s="1081">
        <v>2484.4699999999998</v>
      </c>
      <c r="DJ6" s="1081">
        <v>6172.2</v>
      </c>
      <c r="DK6" s="1081">
        <v>6283.4670699999997</v>
      </c>
      <c r="DL6" s="1081">
        <v>5943.7173899999998</v>
      </c>
      <c r="DM6" s="1082">
        <v>4312.5699599999998</v>
      </c>
      <c r="DN6" s="1082">
        <v>5063.2964300000003</v>
      </c>
      <c r="DO6" s="1043">
        <v>14583.617990000001</v>
      </c>
      <c r="DP6" s="1080">
        <v>965.25782000000004</v>
      </c>
      <c r="DQ6" s="1081">
        <v>1337.66</v>
      </c>
      <c r="DR6" s="1081">
        <v>3273.76</v>
      </c>
      <c r="DS6" s="1081">
        <v>8053.3697059999995</v>
      </c>
      <c r="DT6" s="1081">
        <v>15801.499475699999</v>
      </c>
      <c r="DU6" s="1081">
        <v>88360.456804299989</v>
      </c>
      <c r="DV6" s="1082">
        <v>148379.98544530306</v>
      </c>
      <c r="DW6" s="1082">
        <v>233863.06521671015</v>
      </c>
      <c r="DX6" s="1043">
        <v>324910.49418658693</v>
      </c>
      <c r="DY6" s="1080">
        <v>44638.487820000002</v>
      </c>
      <c r="DZ6" s="1081">
        <f t="shared" si="0"/>
        <v>42600.160000000003</v>
      </c>
      <c r="EA6" s="1080">
        <v>41394.33</v>
      </c>
      <c r="EB6" s="1081">
        <v>55179.339705999999</v>
      </c>
      <c r="EC6" s="1080">
        <v>113439.7894757</v>
      </c>
      <c r="ED6" s="1081">
        <v>88360.456804299989</v>
      </c>
      <c r="EE6" s="1082">
        <v>148379.98544530306</v>
      </c>
      <c r="EF6" s="1082">
        <v>245107.54521671016</v>
      </c>
      <c r="EG6" s="1082">
        <v>344976.53022658691</v>
      </c>
      <c r="EI6" s="751"/>
      <c r="EJ6" s="751"/>
      <c r="EK6" s="751"/>
      <c r="EL6" s="751"/>
      <c r="EM6" s="751"/>
      <c r="EN6" s="751"/>
      <c r="EO6" s="751"/>
      <c r="EP6" s="751"/>
      <c r="EQ6" s="751"/>
      <c r="ER6" s="751"/>
      <c r="ES6" s="751"/>
      <c r="ET6" s="751"/>
      <c r="EU6" s="751"/>
      <c r="EV6" s="751"/>
      <c r="EW6" s="751"/>
      <c r="EX6" s="751"/>
      <c r="EY6" s="751"/>
      <c r="EZ6" s="751"/>
      <c r="FA6" s="751"/>
    </row>
    <row r="7" spans="1:175" s="1014" customFormat="1" x14ac:dyDescent="0.2">
      <c r="A7" s="1079" t="s">
        <v>569</v>
      </c>
      <c r="B7" s="1080">
        <v>44055.19</v>
      </c>
      <c r="C7" s="1015">
        <v>41477.61</v>
      </c>
      <c r="D7" s="1015">
        <v>38123</v>
      </c>
      <c r="E7" s="1015">
        <v>47126.270000000004</v>
      </c>
      <c r="F7" s="1015">
        <v>97657.340000000011</v>
      </c>
      <c r="G7" s="1081">
        <v>0</v>
      </c>
      <c r="H7" s="1041">
        <v>0</v>
      </c>
      <c r="I7" s="1082">
        <v>11244.48</v>
      </c>
      <c r="J7" s="1083">
        <v>20066.036039999999</v>
      </c>
      <c r="K7" s="1080">
        <v>1.55</v>
      </c>
      <c r="L7" s="1081">
        <v>1.9</v>
      </c>
      <c r="M7" s="1081">
        <v>0</v>
      </c>
      <c r="N7" s="1081">
        <v>0</v>
      </c>
      <c r="O7" s="1081">
        <v>0</v>
      </c>
      <c r="P7" s="1081">
        <v>0</v>
      </c>
      <c r="Q7" s="1081">
        <v>0</v>
      </c>
      <c r="R7" s="1083">
        <v>0</v>
      </c>
      <c r="S7" s="1010">
        <v>55.465000000000003</v>
      </c>
      <c r="T7" s="1015">
        <v>117.29949999999999</v>
      </c>
      <c r="U7" s="1015">
        <v>256.27999999999997</v>
      </c>
      <c r="V7" s="1015">
        <v>484.87349999999998</v>
      </c>
      <c r="W7" s="1015">
        <v>216.89099999999999</v>
      </c>
      <c r="X7" s="1015">
        <v>255.86450000000002</v>
      </c>
      <c r="Y7" s="1043">
        <v>213.56650000000002</v>
      </c>
      <c r="Z7" s="1081">
        <v>21.3565</v>
      </c>
      <c r="AA7" s="1083">
        <v>3.2</v>
      </c>
      <c r="AB7" s="1081">
        <v>31.442499999999999</v>
      </c>
      <c r="AC7" s="1015">
        <v>37.634999999999998</v>
      </c>
      <c r="AD7" s="1015">
        <v>37.64</v>
      </c>
      <c r="AE7" s="1015">
        <v>0</v>
      </c>
      <c r="AF7" s="1015">
        <v>0</v>
      </c>
      <c r="AG7" s="1081">
        <v>0</v>
      </c>
      <c r="AH7" s="1081">
        <v>0</v>
      </c>
      <c r="AI7" s="1081">
        <v>0</v>
      </c>
      <c r="AJ7" s="1083">
        <v>0</v>
      </c>
      <c r="AK7" s="1015">
        <v>574.21756200000004</v>
      </c>
      <c r="AL7" s="1015">
        <v>23718.854872099993</v>
      </c>
      <c r="AM7" s="1082">
        <v>649.9412953530001</v>
      </c>
      <c r="AN7" s="1082">
        <v>69502.869205099996</v>
      </c>
      <c r="AO7" s="1082">
        <v>91590.602401867378</v>
      </c>
      <c r="AP7" s="1083">
        <v>51.51</v>
      </c>
      <c r="AQ7" s="1015">
        <v>3.0000000000000001E-3</v>
      </c>
      <c r="AR7" s="1015">
        <v>9.7230000000000008</v>
      </c>
      <c r="AS7" s="1015">
        <v>10.27</v>
      </c>
      <c r="AT7" s="1015">
        <v>9.68</v>
      </c>
      <c r="AU7" s="1015">
        <v>2</v>
      </c>
      <c r="AV7" s="1015">
        <v>0</v>
      </c>
      <c r="AW7" s="1015">
        <v>0.5</v>
      </c>
      <c r="AX7" s="1015">
        <v>0</v>
      </c>
      <c r="AY7" s="1015">
        <v>0</v>
      </c>
      <c r="AZ7" s="1015">
        <v>35.92</v>
      </c>
      <c r="BA7" s="1015">
        <v>253.47717</v>
      </c>
      <c r="BB7" s="1083">
        <v>602.06442670000013</v>
      </c>
      <c r="BC7" s="1081">
        <v>25.84</v>
      </c>
      <c r="BD7" s="1015">
        <v>28.909999999999997</v>
      </c>
      <c r="BE7" s="1015">
        <v>43.22</v>
      </c>
      <c r="BF7" s="1015">
        <v>5.8068200000000001</v>
      </c>
      <c r="BG7" s="1015">
        <v>196.75063</v>
      </c>
      <c r="BH7" s="1015">
        <v>10.303858</v>
      </c>
      <c r="BI7" s="1015">
        <v>2603.7075799999998</v>
      </c>
      <c r="BJ7" s="1015">
        <v>3782.3430199999998</v>
      </c>
      <c r="BK7" s="1015">
        <v>5232.0914300000004</v>
      </c>
      <c r="BL7" s="1015">
        <v>0.27885100000000002</v>
      </c>
      <c r="BM7" s="1015">
        <v>2904.3491600000002</v>
      </c>
      <c r="BN7" s="1015">
        <v>32330.814579999998</v>
      </c>
      <c r="BO7" s="1082">
        <v>80078.808631899999</v>
      </c>
      <c r="BP7" s="1082">
        <v>91497.437614700015</v>
      </c>
      <c r="BQ7" s="1082">
        <v>124705.67378490001</v>
      </c>
      <c r="BR7" s="1082">
        <v>4256.7071299999998</v>
      </c>
      <c r="BS7" s="1082">
        <v>24147.211119252501</v>
      </c>
      <c r="BT7" s="1082">
        <v>40824.96944946851</v>
      </c>
      <c r="BU7" s="1082">
        <v>67639.841822115122</v>
      </c>
      <c r="BV7" s="1082">
        <v>0.34444999999999998</v>
      </c>
      <c r="BW7" s="1082">
        <v>4.8830732719999999</v>
      </c>
      <c r="BX7" s="1015">
        <v>427.74263999999999</v>
      </c>
      <c r="BY7" s="1015">
        <v>5942.7928700000002</v>
      </c>
      <c r="BZ7" s="1082">
        <v>16351.944539997574</v>
      </c>
      <c r="CA7" s="1082">
        <v>24241.845643097655</v>
      </c>
      <c r="CB7" s="1083">
        <v>392.47505009982302</v>
      </c>
      <c r="CC7" s="1082">
        <v>35.289960000000001</v>
      </c>
      <c r="CD7" s="1083">
        <v>2617.0506700000001</v>
      </c>
      <c r="CE7" s="1082">
        <v>16.037988800000001</v>
      </c>
      <c r="CF7" s="1082">
        <v>94.657480899999996</v>
      </c>
      <c r="CG7" s="1083">
        <v>13610.902599999999</v>
      </c>
      <c r="CH7" s="1081">
        <v>60.21</v>
      </c>
      <c r="CI7" s="1015">
        <v>194.73799999999997</v>
      </c>
      <c r="CJ7" s="1015">
        <v>420.3</v>
      </c>
      <c r="CK7" s="1015">
        <v>1299.780188</v>
      </c>
      <c r="CL7" s="1015">
        <v>5140.3378067999993</v>
      </c>
      <c r="CM7" s="1015">
        <v>15865.462786399999</v>
      </c>
      <c r="CN7" s="1082">
        <v>20233.41258</v>
      </c>
      <c r="CO7" s="1082">
        <v>113.827372744</v>
      </c>
      <c r="CP7" s="1083">
        <v>5070.6442100000004</v>
      </c>
      <c r="CQ7" s="1080">
        <v>204.26731000000001</v>
      </c>
      <c r="CR7" s="1015">
        <v>94.24</v>
      </c>
      <c r="CS7" s="1015">
        <v>44.03</v>
      </c>
      <c r="CT7" s="1015">
        <v>73.181929999999994</v>
      </c>
      <c r="CU7" s="1015">
        <v>55.700700000000019</v>
      </c>
      <c r="CV7" s="1081">
        <v>62.913331800000002</v>
      </c>
      <c r="CW7" s="1082">
        <v>126.73134999999999</v>
      </c>
      <c r="CX7" s="1082">
        <v>69.431509300000002</v>
      </c>
      <c r="CY7" s="1082">
        <v>31.814370199999999</v>
      </c>
      <c r="CZ7" s="1015">
        <v>6.9</v>
      </c>
      <c r="DA7" s="1015">
        <v>9.9713369999999983</v>
      </c>
      <c r="DB7" s="1015">
        <v>1.0929069</v>
      </c>
      <c r="DC7" s="1015">
        <v>1.5954860000000002</v>
      </c>
      <c r="DD7" s="1082">
        <v>0.1</v>
      </c>
      <c r="DE7" s="1082">
        <v>5064.2434300000004</v>
      </c>
      <c r="DF7" s="1083">
        <v>0</v>
      </c>
      <c r="DG7" s="1080">
        <v>592.25</v>
      </c>
      <c r="DH7" s="1015">
        <v>863.78</v>
      </c>
      <c r="DI7" s="1015">
        <v>2484.4699999999998</v>
      </c>
      <c r="DJ7" s="1015">
        <v>6172.2</v>
      </c>
      <c r="DK7" s="1015">
        <v>6395.7996999999996</v>
      </c>
      <c r="DL7" s="1015">
        <v>5944.1503499999999</v>
      </c>
      <c r="DM7" s="1082">
        <v>4312.5699599999998</v>
      </c>
      <c r="DN7" s="1082">
        <v>5064.2434300000004</v>
      </c>
      <c r="DO7" s="1083">
        <v>14583.617990000001</v>
      </c>
      <c r="DP7" s="1080">
        <v>969.47782000000007</v>
      </c>
      <c r="DQ7" s="1081">
        <v>1347.88</v>
      </c>
      <c r="DR7" s="1081">
        <v>3305</v>
      </c>
      <c r="DS7" s="1081">
        <v>8055.7726259999999</v>
      </c>
      <c r="DT7" s="1081">
        <v>15914.882105699997</v>
      </c>
      <c r="DU7" s="1081">
        <v>88389.459764299987</v>
      </c>
      <c r="DV7" s="1082">
        <v>148770.45154530308</v>
      </c>
      <c r="DW7" s="1082">
        <v>235502.09280531015</v>
      </c>
      <c r="DX7" s="1083">
        <v>326136.37182915432</v>
      </c>
      <c r="DY7" s="1080">
        <v>45024.667820000002</v>
      </c>
      <c r="DZ7" s="1081">
        <f t="shared" si="0"/>
        <v>42825.49</v>
      </c>
      <c r="EA7" s="1080">
        <v>41428</v>
      </c>
      <c r="EB7" s="1015">
        <v>55182.042626000002</v>
      </c>
      <c r="EC7" s="1080">
        <v>113572.22210570001</v>
      </c>
      <c r="ED7" s="1081">
        <v>88389.459764299987</v>
      </c>
      <c r="EE7" s="1082">
        <v>148770.45154530305</v>
      </c>
      <c r="EF7" s="1082">
        <v>246746.57280531016</v>
      </c>
      <c r="EG7" s="1082">
        <v>346202.4078691543</v>
      </c>
      <c r="EI7" s="751"/>
      <c r="EJ7" s="751"/>
      <c r="EK7" s="751"/>
      <c r="EL7" s="751"/>
      <c r="EM7" s="751"/>
      <c r="EN7" s="751"/>
      <c r="EO7" s="751"/>
      <c r="EP7" s="751"/>
      <c r="EQ7" s="751"/>
      <c r="ER7" s="751"/>
      <c r="ES7" s="751"/>
      <c r="ET7" s="751"/>
      <c r="EU7" s="751"/>
      <c r="EV7" s="751"/>
      <c r="EW7" s="751"/>
      <c r="EX7" s="751"/>
      <c r="EY7" s="751"/>
      <c r="EZ7" s="751"/>
      <c r="FA7" s="751"/>
    </row>
    <row r="8" spans="1:175" s="1014" customFormat="1" x14ac:dyDescent="0.2">
      <c r="A8" s="1079" t="s">
        <v>570</v>
      </c>
      <c r="B8" s="1080">
        <v>43840.08</v>
      </c>
      <c r="C8" s="1081">
        <v>41443.9</v>
      </c>
      <c r="D8" s="1081">
        <v>38111.300000000003</v>
      </c>
      <c r="E8" s="1081">
        <v>47089.22</v>
      </c>
      <c r="F8" s="1081">
        <v>97652.54</v>
      </c>
      <c r="G8" s="1081">
        <v>0</v>
      </c>
      <c r="H8" s="1041">
        <v>0</v>
      </c>
      <c r="I8" s="1082">
        <v>11224.72</v>
      </c>
      <c r="J8" s="1043">
        <v>20066.036039999999</v>
      </c>
      <c r="K8" s="1080">
        <v>1.55</v>
      </c>
      <c r="L8" s="1081">
        <v>1.9</v>
      </c>
      <c r="M8" s="1081">
        <v>0</v>
      </c>
      <c r="N8" s="1081">
        <v>0</v>
      </c>
      <c r="O8" s="1081">
        <v>0</v>
      </c>
      <c r="P8" s="1081">
        <v>0</v>
      </c>
      <c r="Q8" s="1081">
        <v>0</v>
      </c>
      <c r="R8" s="1043">
        <v>0</v>
      </c>
      <c r="S8" s="1010">
        <v>55.465000000000003</v>
      </c>
      <c r="T8" s="1081">
        <v>117.29949999999999</v>
      </c>
      <c r="U8" s="1081">
        <v>256.27999999999997</v>
      </c>
      <c r="V8" s="1081">
        <v>484.87349999999998</v>
      </c>
      <c r="W8" s="1081">
        <v>216.89099999999999</v>
      </c>
      <c r="X8" s="1081">
        <v>255.86450000000002</v>
      </c>
      <c r="Y8" s="1043">
        <v>213.56650000000002</v>
      </c>
      <c r="Z8" s="1081">
        <v>21.3565</v>
      </c>
      <c r="AA8" s="1043">
        <v>3.2</v>
      </c>
      <c r="AB8" s="1081">
        <v>31.442499999999999</v>
      </c>
      <c r="AC8" s="1081">
        <v>37.484999999999999</v>
      </c>
      <c r="AD8" s="1081">
        <v>37.49</v>
      </c>
      <c r="AE8" s="1081">
        <v>0</v>
      </c>
      <c r="AF8" s="1081">
        <v>0</v>
      </c>
      <c r="AG8" s="1081">
        <v>0</v>
      </c>
      <c r="AH8" s="1081">
        <v>0</v>
      </c>
      <c r="AI8" s="1081">
        <v>0</v>
      </c>
      <c r="AJ8" s="1043">
        <v>0</v>
      </c>
      <c r="AK8" s="1081">
        <v>568.44756199999995</v>
      </c>
      <c r="AL8" s="1081">
        <v>23682.108872100001</v>
      </c>
      <c r="AM8" s="1082">
        <v>649.46397535300002</v>
      </c>
      <c r="AN8" s="1082">
        <v>69468.842725099996</v>
      </c>
      <c r="AO8" s="1082">
        <v>91511.043018799974</v>
      </c>
      <c r="AP8" s="1043">
        <v>51.51</v>
      </c>
      <c r="AQ8" s="1081">
        <v>3.0000000000000001E-3</v>
      </c>
      <c r="AR8" s="1081">
        <v>8.8230000000000004</v>
      </c>
      <c r="AS8" s="1081">
        <v>9.5500000000000007</v>
      </c>
      <c r="AT8" s="1081">
        <v>9.1810000000000009</v>
      </c>
      <c r="AU8" s="1081">
        <v>2</v>
      </c>
      <c r="AV8" s="1081">
        <v>0</v>
      </c>
      <c r="AW8" s="1081">
        <v>0.5</v>
      </c>
      <c r="AX8" s="1081">
        <v>0</v>
      </c>
      <c r="AY8" s="1081">
        <v>0</v>
      </c>
      <c r="AZ8" s="1081">
        <v>35.92</v>
      </c>
      <c r="BA8" s="1081">
        <v>253.47717</v>
      </c>
      <c r="BB8" s="1043">
        <v>602.06442670000001</v>
      </c>
      <c r="BC8" s="1081">
        <v>25.84</v>
      </c>
      <c r="BD8" s="1081">
        <v>28.91</v>
      </c>
      <c r="BE8" s="1081">
        <v>43.22</v>
      </c>
      <c r="BF8" s="1081">
        <v>5.8068200000000001</v>
      </c>
      <c r="BG8" s="1081">
        <v>196.75063</v>
      </c>
      <c r="BH8" s="1081">
        <v>10.303858</v>
      </c>
      <c r="BI8" s="1081">
        <v>2603.7075799999998</v>
      </c>
      <c r="BJ8" s="1081">
        <v>3782.3430199999998</v>
      </c>
      <c r="BK8" s="1081">
        <v>5232.0914300000004</v>
      </c>
      <c r="BL8" s="1081">
        <v>0.27885100000000002</v>
      </c>
      <c r="BM8" s="1081">
        <v>2880.1791599999997</v>
      </c>
      <c r="BN8" s="1081">
        <v>31865.786830000001</v>
      </c>
      <c r="BO8" s="1082">
        <v>79689.897056000031</v>
      </c>
      <c r="BP8" s="1082">
        <v>91423.261854700002</v>
      </c>
      <c r="BQ8" s="1082">
        <v>124693.58287489998</v>
      </c>
      <c r="BR8" s="1082">
        <v>4020.7740899999999</v>
      </c>
      <c r="BS8" s="1082">
        <v>22884.198476100628</v>
      </c>
      <c r="BT8" s="1082">
        <v>39692.754847504184</v>
      </c>
      <c r="BU8" s="1082">
        <v>65923.231665013998</v>
      </c>
      <c r="BV8" s="1082">
        <v>0.34444999999999998</v>
      </c>
      <c r="BW8" s="1082">
        <v>4.8739768119999995</v>
      </c>
      <c r="BX8" s="1081">
        <v>427.74264000000005</v>
      </c>
      <c r="BY8" s="1081">
        <v>5920.9299700000001</v>
      </c>
      <c r="BZ8" s="1082">
        <v>16330.105229997715</v>
      </c>
      <c r="CA8" s="1082">
        <v>24198.128683097504</v>
      </c>
      <c r="CB8" s="1043">
        <v>391.58006269981121</v>
      </c>
      <c r="CC8" s="1082">
        <v>35.289960000000001</v>
      </c>
      <c r="CD8" s="1043">
        <v>2617.0506700000001</v>
      </c>
      <c r="CE8" s="1082">
        <v>16.037988800000001</v>
      </c>
      <c r="CF8" s="1082">
        <v>94.657480899999996</v>
      </c>
      <c r="CG8" s="1043">
        <v>13610.902599999999</v>
      </c>
      <c r="CH8" s="1081">
        <v>52.730000000000004</v>
      </c>
      <c r="CI8" s="1009">
        <v>162.08199999999999</v>
      </c>
      <c r="CJ8" s="1009">
        <v>409.68</v>
      </c>
      <c r="CK8" s="1009">
        <v>1272.8086880000001</v>
      </c>
      <c r="CL8" s="1009">
        <v>5105.6458068000002</v>
      </c>
      <c r="CM8" s="1009">
        <v>15796.185376399999</v>
      </c>
      <c r="CN8" s="1082">
        <v>20220.20551</v>
      </c>
      <c r="CO8" s="1082">
        <v>113.8072047</v>
      </c>
      <c r="CP8" s="1043">
        <v>5065.9456700000001</v>
      </c>
      <c r="CQ8" s="1080">
        <v>200.46731</v>
      </c>
      <c r="CR8" s="1081">
        <v>90.62</v>
      </c>
      <c r="CS8" s="1081">
        <v>41.63</v>
      </c>
      <c r="CT8" s="1081">
        <v>72.131929999999997</v>
      </c>
      <c r="CU8" s="1081">
        <v>55.700699999999998</v>
      </c>
      <c r="CV8" s="1081">
        <v>62.913331800000002</v>
      </c>
      <c r="CW8" s="1082">
        <v>126.73134999999999</v>
      </c>
      <c r="CX8" s="1082">
        <v>69.431509300000002</v>
      </c>
      <c r="CY8" s="1082">
        <v>31.814370200000003</v>
      </c>
      <c r="CZ8" s="1081">
        <v>6.7</v>
      </c>
      <c r="DA8" s="1081">
        <v>9.870000000000001</v>
      </c>
      <c r="DB8" s="1081">
        <v>1.6859069</v>
      </c>
      <c r="DC8" s="1081">
        <v>1.595486</v>
      </c>
      <c r="DD8" s="1082">
        <v>0.1</v>
      </c>
      <c r="DE8" s="1082">
        <v>5061.7998100000004</v>
      </c>
      <c r="DF8" s="1043">
        <v>0</v>
      </c>
      <c r="DG8" s="1080">
        <v>592.25</v>
      </c>
      <c r="DH8" s="1081">
        <v>863.78</v>
      </c>
      <c r="DI8" s="1081">
        <v>2484.4699999999998</v>
      </c>
      <c r="DJ8" s="1081">
        <v>6059.87</v>
      </c>
      <c r="DK8" s="1081">
        <v>6389.6253199999992</v>
      </c>
      <c r="DL8" s="1081">
        <v>5885.1563200000001</v>
      </c>
      <c r="DM8" s="1082">
        <v>4294.1979899999997</v>
      </c>
      <c r="DN8" s="1082">
        <v>5061.7998100000004</v>
      </c>
      <c r="DO8" s="1043">
        <v>14482.122170000001</v>
      </c>
      <c r="DP8" s="1080">
        <v>958.19781999999998</v>
      </c>
      <c r="DQ8" s="1081">
        <v>1310.55</v>
      </c>
      <c r="DR8" s="1081">
        <v>3290.91</v>
      </c>
      <c r="DS8" s="1081">
        <v>7914.8207889999994</v>
      </c>
      <c r="DT8" s="1081">
        <v>15844.668725699999</v>
      </c>
      <c r="DU8" s="1081">
        <v>87501.615654299996</v>
      </c>
      <c r="DV8" s="1082">
        <v>147064.63165625135</v>
      </c>
      <c r="DW8" s="1082">
        <v>234215.49521530166</v>
      </c>
      <c r="DX8" s="1043">
        <v>324221.01293512568</v>
      </c>
      <c r="DY8" s="1080">
        <v>44798.277820000003</v>
      </c>
      <c r="DZ8" s="1081">
        <f t="shared" si="0"/>
        <v>42754.450000000004</v>
      </c>
      <c r="EA8" s="1080">
        <v>41402.21</v>
      </c>
      <c r="EB8" s="1081">
        <v>55004.040788999999</v>
      </c>
      <c r="EC8" s="1080">
        <v>113497.20872569999</v>
      </c>
      <c r="ED8" s="1081">
        <v>87501.615654299996</v>
      </c>
      <c r="EE8" s="1082">
        <v>147064.63165625135</v>
      </c>
      <c r="EF8" s="1082">
        <v>245440.21521530167</v>
      </c>
      <c r="EG8" s="1082">
        <v>344287.04897512565</v>
      </c>
      <c r="EI8" s="751"/>
      <c r="EJ8" s="751"/>
      <c r="EK8" s="751"/>
      <c r="EL8" s="751"/>
      <c r="EM8" s="751"/>
      <c r="EN8" s="751"/>
      <c r="EO8" s="751"/>
      <c r="EP8" s="751"/>
      <c r="EQ8" s="751"/>
      <c r="ER8" s="751"/>
      <c r="ES8" s="751"/>
      <c r="ET8" s="751"/>
      <c r="EU8" s="751"/>
      <c r="EV8" s="751"/>
      <c r="EW8" s="751"/>
      <c r="EX8" s="751"/>
      <c r="EY8" s="751"/>
      <c r="EZ8" s="751"/>
      <c r="FA8" s="751"/>
    </row>
    <row r="9" spans="1:175" s="1014" customFormat="1" x14ac:dyDescent="0.2">
      <c r="A9" s="1079" t="s">
        <v>582</v>
      </c>
      <c r="B9" s="1080">
        <v>0</v>
      </c>
      <c r="C9" s="1081">
        <v>31.28</v>
      </c>
      <c r="D9" s="1081">
        <v>11.4</v>
      </c>
      <c r="E9" s="1081">
        <v>18</v>
      </c>
      <c r="F9" s="1081">
        <v>4.8</v>
      </c>
      <c r="G9" s="1081">
        <v>0</v>
      </c>
      <c r="H9" s="1041">
        <v>0</v>
      </c>
      <c r="I9" s="1041">
        <v>0</v>
      </c>
      <c r="J9" s="1043">
        <v>0</v>
      </c>
      <c r="K9" s="1080">
        <v>0</v>
      </c>
      <c r="L9" s="1081">
        <v>0</v>
      </c>
      <c r="M9" s="1081">
        <v>0</v>
      </c>
      <c r="N9" s="1081">
        <v>0</v>
      </c>
      <c r="O9" s="1081">
        <v>0</v>
      </c>
      <c r="P9" s="1081">
        <v>0</v>
      </c>
      <c r="Q9" s="1081">
        <v>0</v>
      </c>
      <c r="R9" s="1043">
        <v>0</v>
      </c>
      <c r="S9" s="1010">
        <v>0</v>
      </c>
      <c r="T9" s="1081">
        <v>0</v>
      </c>
      <c r="U9" s="1081">
        <v>0</v>
      </c>
      <c r="V9" s="1081">
        <v>0</v>
      </c>
      <c r="W9" s="1081">
        <v>0</v>
      </c>
      <c r="X9" s="1081">
        <v>0</v>
      </c>
      <c r="Y9" s="1043">
        <v>0</v>
      </c>
      <c r="Z9" s="1081">
        <v>0</v>
      </c>
      <c r="AA9" s="1043">
        <v>0</v>
      </c>
      <c r="AB9" s="1081">
        <v>0</v>
      </c>
      <c r="AC9" s="1081">
        <v>0.15</v>
      </c>
      <c r="AD9" s="1081">
        <v>0.15</v>
      </c>
      <c r="AE9" s="1081">
        <v>0</v>
      </c>
      <c r="AF9" s="1081">
        <v>0</v>
      </c>
      <c r="AG9" s="1081">
        <v>0</v>
      </c>
      <c r="AH9" s="1081">
        <v>0</v>
      </c>
      <c r="AI9" s="1081">
        <v>0</v>
      </c>
      <c r="AJ9" s="1043">
        <v>0</v>
      </c>
      <c r="AK9" s="1081">
        <v>1.97</v>
      </c>
      <c r="AL9" s="1081">
        <v>20.506</v>
      </c>
      <c r="AM9" s="1082">
        <v>0.16949</v>
      </c>
      <c r="AN9" s="1082">
        <v>12.333220000000001</v>
      </c>
      <c r="AO9" s="1082">
        <v>19.59966</v>
      </c>
      <c r="AP9" s="1043">
        <v>0</v>
      </c>
      <c r="AQ9" s="1081">
        <v>0</v>
      </c>
      <c r="AR9" s="1081">
        <v>0.6</v>
      </c>
      <c r="AS9" s="1081">
        <v>0.72</v>
      </c>
      <c r="AT9" s="1081">
        <v>0.499</v>
      </c>
      <c r="AU9" s="1081">
        <v>0</v>
      </c>
      <c r="AV9" s="1081">
        <v>0</v>
      </c>
      <c r="AW9" s="1081">
        <v>0</v>
      </c>
      <c r="AX9" s="1081">
        <v>0</v>
      </c>
      <c r="AY9" s="1081">
        <v>0</v>
      </c>
      <c r="AZ9" s="1081">
        <v>0</v>
      </c>
      <c r="BA9" s="1081">
        <v>0</v>
      </c>
      <c r="BB9" s="1043">
        <v>0</v>
      </c>
      <c r="BC9" s="1081">
        <v>0</v>
      </c>
      <c r="BD9" s="1081">
        <v>0</v>
      </c>
      <c r="BE9" s="1081">
        <v>0</v>
      </c>
      <c r="BF9" s="1081">
        <v>0</v>
      </c>
      <c r="BG9" s="1081">
        <v>0</v>
      </c>
      <c r="BH9" s="1081">
        <v>0</v>
      </c>
      <c r="BI9" s="1081">
        <v>0</v>
      </c>
      <c r="BJ9" s="1081">
        <v>0</v>
      </c>
      <c r="BK9" s="1081">
        <v>0</v>
      </c>
      <c r="BL9" s="1081">
        <v>0</v>
      </c>
      <c r="BM9" s="1081">
        <v>0</v>
      </c>
      <c r="BN9" s="1081">
        <v>358</v>
      </c>
      <c r="BO9" s="1082">
        <v>64</v>
      </c>
      <c r="BP9" s="1082">
        <v>0.38123000000000001</v>
      </c>
      <c r="BQ9" s="1082">
        <v>12.090909999999999</v>
      </c>
      <c r="BR9" s="1082">
        <v>0</v>
      </c>
      <c r="BS9" s="1082">
        <v>0</v>
      </c>
      <c r="BT9" s="1082">
        <v>2</v>
      </c>
      <c r="BU9" s="1082">
        <v>43</v>
      </c>
      <c r="BV9" s="1082">
        <v>0</v>
      </c>
      <c r="BW9" s="1082">
        <v>9.0963999999999993E-3</v>
      </c>
      <c r="BX9" s="1081">
        <v>0</v>
      </c>
      <c r="BY9" s="1081">
        <v>0</v>
      </c>
      <c r="BZ9" s="1082">
        <v>1.28607</v>
      </c>
      <c r="CA9" s="1082">
        <v>6</v>
      </c>
      <c r="CB9" s="1043">
        <v>0.36000000000000004</v>
      </c>
      <c r="CC9" s="1082">
        <v>0</v>
      </c>
      <c r="CD9" s="1043">
        <v>0</v>
      </c>
      <c r="CE9" s="1082">
        <v>0</v>
      </c>
      <c r="CF9" s="1082">
        <v>0</v>
      </c>
      <c r="CG9" s="1043">
        <v>0</v>
      </c>
      <c r="CH9" s="1081">
        <v>1.06</v>
      </c>
      <c r="CI9" s="1081">
        <v>4.21</v>
      </c>
      <c r="CJ9" s="1081">
        <v>10.42</v>
      </c>
      <c r="CK9" s="1081">
        <v>26.971499999999999</v>
      </c>
      <c r="CL9" s="1081">
        <v>34.192</v>
      </c>
      <c r="CM9" s="1081">
        <v>44</v>
      </c>
      <c r="CN9" s="1082">
        <v>13.20707</v>
      </c>
      <c r="CO9" s="1082">
        <v>2.0168044E-2</v>
      </c>
      <c r="CP9" s="1043">
        <v>2.2000000000000002</v>
      </c>
      <c r="CQ9" s="1080">
        <v>0</v>
      </c>
      <c r="CR9" s="1081">
        <v>1.1200000000000001</v>
      </c>
      <c r="CS9" s="1081">
        <v>0.4</v>
      </c>
      <c r="CT9" s="1081">
        <v>0</v>
      </c>
      <c r="CU9" s="1081">
        <v>0</v>
      </c>
      <c r="CV9" s="1015">
        <v>0</v>
      </c>
      <c r="CW9" s="1082">
        <v>0</v>
      </c>
      <c r="CX9" s="1082">
        <v>0</v>
      </c>
      <c r="CY9" s="1082">
        <v>0</v>
      </c>
      <c r="CZ9" s="1081">
        <v>0</v>
      </c>
      <c r="DA9" s="1081">
        <v>0.1</v>
      </c>
      <c r="DB9" s="1081">
        <v>0</v>
      </c>
      <c r="DC9" s="1081">
        <v>0</v>
      </c>
      <c r="DD9" s="1082">
        <v>0</v>
      </c>
      <c r="DE9" s="1082">
        <v>2.4436200000000001</v>
      </c>
      <c r="DF9" s="1043">
        <v>0</v>
      </c>
      <c r="DG9" s="1080">
        <v>0</v>
      </c>
      <c r="DH9" s="1081">
        <v>0</v>
      </c>
      <c r="DI9" s="1081">
        <v>0</v>
      </c>
      <c r="DJ9" s="1081">
        <v>0</v>
      </c>
      <c r="DK9" s="1081">
        <v>5.7414199999999997</v>
      </c>
      <c r="DL9" s="1081">
        <v>58.994030000000009</v>
      </c>
      <c r="DM9" s="1082">
        <v>17.424970000000002</v>
      </c>
      <c r="DN9" s="1082">
        <v>2.4436200000000001</v>
      </c>
      <c r="DO9" s="1043">
        <v>101.49582000000001</v>
      </c>
      <c r="DP9" s="1080">
        <v>1.06</v>
      </c>
      <c r="DQ9" s="1081">
        <v>6.08</v>
      </c>
      <c r="DR9" s="1081">
        <v>11.69</v>
      </c>
      <c r="DS9" s="1081">
        <v>27.57</v>
      </c>
      <c r="DT9" s="1081">
        <v>41.903419999999997</v>
      </c>
      <c r="DU9" s="1081">
        <v>481.50300999999996</v>
      </c>
      <c r="DV9" s="1082">
        <v>96.087600000000009</v>
      </c>
      <c r="DW9" s="1082">
        <v>23.178238043999997</v>
      </c>
      <c r="DX9" s="1043">
        <v>178.7554864</v>
      </c>
      <c r="DY9" s="1080">
        <v>1.06</v>
      </c>
      <c r="DZ9" s="1081">
        <f t="shared" si="0"/>
        <v>37.36</v>
      </c>
      <c r="EA9" s="1080">
        <v>23.09</v>
      </c>
      <c r="EB9" s="1081">
        <v>45.57</v>
      </c>
      <c r="EC9" s="1080">
        <v>46.703419999999994</v>
      </c>
      <c r="ED9" s="1081">
        <v>481.50300999999996</v>
      </c>
      <c r="EE9" s="1082">
        <v>96.087600000000009</v>
      </c>
      <c r="EF9" s="1082">
        <v>23.178238043999997</v>
      </c>
      <c r="EG9" s="1082">
        <v>178.7554864</v>
      </c>
      <c r="EI9" s="751"/>
      <c r="EJ9" s="751"/>
      <c r="EK9" s="751"/>
      <c r="EL9" s="751"/>
      <c r="EM9" s="751"/>
      <c r="EN9" s="751"/>
      <c r="EO9" s="751"/>
      <c r="EP9" s="751"/>
      <c r="EQ9" s="751"/>
      <c r="ER9" s="751"/>
      <c r="ES9" s="751"/>
      <c r="ET9" s="751"/>
      <c r="EU9" s="751"/>
      <c r="EV9" s="751"/>
      <c r="EW9" s="751"/>
      <c r="EX9" s="751"/>
      <c r="EY9" s="751"/>
      <c r="EZ9" s="751"/>
      <c r="FA9" s="751"/>
    </row>
    <row r="10" spans="1:175" s="1014" customFormat="1" x14ac:dyDescent="0.2">
      <c r="A10" s="1079" t="s">
        <v>583</v>
      </c>
      <c r="B10" s="1080">
        <v>0</v>
      </c>
      <c r="C10" s="1081">
        <v>0</v>
      </c>
      <c r="D10" s="1081">
        <v>0</v>
      </c>
      <c r="E10" s="1081">
        <v>0</v>
      </c>
      <c r="F10" s="1081">
        <v>0</v>
      </c>
      <c r="G10" s="1081">
        <v>0</v>
      </c>
      <c r="H10" s="1041">
        <v>0</v>
      </c>
      <c r="I10" s="1041">
        <v>0</v>
      </c>
      <c r="J10" s="1043">
        <v>0</v>
      </c>
      <c r="K10" s="1080">
        <v>0</v>
      </c>
      <c r="L10" s="1081">
        <v>0</v>
      </c>
      <c r="M10" s="1081">
        <v>0</v>
      </c>
      <c r="N10" s="1081">
        <v>0</v>
      </c>
      <c r="O10" s="1081">
        <v>0</v>
      </c>
      <c r="P10" s="1081">
        <v>0</v>
      </c>
      <c r="Q10" s="1081">
        <v>0</v>
      </c>
      <c r="R10" s="1043">
        <v>0</v>
      </c>
      <c r="S10" s="1010">
        <v>0</v>
      </c>
      <c r="T10" s="1016">
        <v>0</v>
      </c>
      <c r="U10" s="1016">
        <v>0</v>
      </c>
      <c r="V10" s="1016">
        <v>0</v>
      </c>
      <c r="W10" s="1016">
        <v>0</v>
      </c>
      <c r="X10" s="1081">
        <v>0</v>
      </c>
      <c r="Y10" s="1043">
        <v>0</v>
      </c>
      <c r="Z10" s="1081">
        <v>0</v>
      </c>
      <c r="AA10" s="1043">
        <v>0</v>
      </c>
      <c r="AB10" s="1081">
        <v>0</v>
      </c>
      <c r="AC10" s="1015">
        <v>0</v>
      </c>
      <c r="AD10" s="1015">
        <v>0</v>
      </c>
      <c r="AE10" s="1015">
        <v>0</v>
      </c>
      <c r="AF10" s="1015">
        <v>0</v>
      </c>
      <c r="AG10" s="1081">
        <v>0</v>
      </c>
      <c r="AH10" s="1081">
        <v>0</v>
      </c>
      <c r="AI10" s="1081">
        <v>0</v>
      </c>
      <c r="AJ10" s="1043">
        <v>0</v>
      </c>
      <c r="AK10" s="1015">
        <v>0</v>
      </c>
      <c r="AL10" s="1015">
        <v>0</v>
      </c>
      <c r="AM10" s="1082">
        <v>0</v>
      </c>
      <c r="AN10" s="1082">
        <v>0</v>
      </c>
      <c r="AO10" s="1082">
        <v>0</v>
      </c>
      <c r="AP10" s="1043">
        <v>0</v>
      </c>
      <c r="AQ10" s="1081">
        <v>0</v>
      </c>
      <c r="AR10" s="1016">
        <v>0</v>
      </c>
      <c r="AS10" s="1016">
        <v>0</v>
      </c>
      <c r="AT10" s="1016">
        <v>0</v>
      </c>
      <c r="AU10" s="1016">
        <v>0</v>
      </c>
      <c r="AV10" s="1015">
        <v>0</v>
      </c>
      <c r="AW10" s="1015">
        <v>0</v>
      </c>
      <c r="AX10" s="1015">
        <v>0</v>
      </c>
      <c r="AY10" s="1015">
        <v>0</v>
      </c>
      <c r="AZ10" s="1015">
        <v>0</v>
      </c>
      <c r="BA10" s="1015">
        <v>0</v>
      </c>
      <c r="BB10" s="1043">
        <v>0</v>
      </c>
      <c r="BC10" s="1081">
        <v>0</v>
      </c>
      <c r="BD10" s="1016">
        <v>0</v>
      </c>
      <c r="BE10" s="1016">
        <v>0</v>
      </c>
      <c r="BF10" s="1016">
        <v>0</v>
      </c>
      <c r="BG10" s="1016">
        <v>0</v>
      </c>
      <c r="BH10" s="1081">
        <v>0</v>
      </c>
      <c r="BI10" s="1081">
        <v>0</v>
      </c>
      <c r="BJ10" s="1081">
        <v>0</v>
      </c>
      <c r="BK10" s="1081">
        <v>0</v>
      </c>
      <c r="BL10" s="1016">
        <v>0</v>
      </c>
      <c r="BM10" s="1016">
        <v>0</v>
      </c>
      <c r="BN10" s="1016">
        <v>0</v>
      </c>
      <c r="BO10" s="1082">
        <v>0</v>
      </c>
      <c r="BP10" s="1082">
        <v>0</v>
      </c>
      <c r="BQ10" s="1082">
        <v>0</v>
      </c>
      <c r="BR10" s="1082">
        <v>0</v>
      </c>
      <c r="BS10" s="1082">
        <v>1.1798754517800001</v>
      </c>
      <c r="BT10" s="1082">
        <v>0.20170716135000002</v>
      </c>
      <c r="BU10" s="1082">
        <v>33.334013092700005</v>
      </c>
      <c r="BV10" s="1082">
        <v>0</v>
      </c>
      <c r="BW10" s="1082">
        <v>0</v>
      </c>
      <c r="BX10" s="1016">
        <v>0</v>
      </c>
      <c r="BY10" s="1016">
        <v>0</v>
      </c>
      <c r="BZ10" s="1082">
        <v>0</v>
      </c>
      <c r="CA10" s="1082">
        <v>0</v>
      </c>
      <c r="CB10" s="1043">
        <v>0</v>
      </c>
      <c r="CC10" s="1082">
        <v>0</v>
      </c>
      <c r="CD10" s="1043">
        <v>0</v>
      </c>
      <c r="CE10" s="1082">
        <v>0</v>
      </c>
      <c r="CF10" s="1082">
        <v>0</v>
      </c>
      <c r="CG10" s="1043">
        <v>0</v>
      </c>
      <c r="CH10" s="1081">
        <v>0</v>
      </c>
      <c r="CI10" s="1016">
        <v>0</v>
      </c>
      <c r="CJ10" s="1016">
        <v>0</v>
      </c>
      <c r="CK10" s="1016">
        <v>0</v>
      </c>
      <c r="CL10" s="1016">
        <v>0</v>
      </c>
      <c r="CM10" s="1016">
        <v>0</v>
      </c>
      <c r="CN10" s="1082">
        <v>0</v>
      </c>
      <c r="CO10" s="1082">
        <v>0</v>
      </c>
      <c r="CP10" s="1043">
        <v>0</v>
      </c>
      <c r="CQ10" s="1080">
        <v>0</v>
      </c>
      <c r="CR10" s="1015">
        <v>0</v>
      </c>
      <c r="CS10" s="1015">
        <v>0</v>
      </c>
      <c r="CT10" s="1015">
        <v>0</v>
      </c>
      <c r="CU10" s="1015">
        <v>0</v>
      </c>
      <c r="CV10" s="1015">
        <v>0</v>
      </c>
      <c r="CW10" s="1082">
        <v>0</v>
      </c>
      <c r="CX10" s="1082">
        <v>0</v>
      </c>
      <c r="CY10" s="1082">
        <v>0</v>
      </c>
      <c r="CZ10" s="1015">
        <v>0</v>
      </c>
      <c r="DA10" s="1015"/>
      <c r="DB10" s="1015"/>
      <c r="DC10" s="1015">
        <v>0</v>
      </c>
      <c r="DD10" s="1082">
        <v>0</v>
      </c>
      <c r="DE10" s="1082">
        <v>0</v>
      </c>
      <c r="DF10" s="1043">
        <v>0</v>
      </c>
      <c r="DG10" s="1080">
        <v>0</v>
      </c>
      <c r="DH10" s="1081">
        <v>0</v>
      </c>
      <c r="DI10" s="1081">
        <v>0</v>
      </c>
      <c r="DJ10" s="1081">
        <v>0</v>
      </c>
      <c r="DK10" s="1081">
        <v>0</v>
      </c>
      <c r="DL10" s="1081">
        <v>0</v>
      </c>
      <c r="DM10" s="1082">
        <v>0</v>
      </c>
      <c r="DN10" s="1082">
        <v>0</v>
      </c>
      <c r="DO10" s="1043">
        <v>0</v>
      </c>
      <c r="DP10" s="1080">
        <v>0</v>
      </c>
      <c r="DQ10" s="1081">
        <v>0</v>
      </c>
      <c r="DR10" s="1081">
        <v>0</v>
      </c>
      <c r="DS10" s="1081">
        <v>0</v>
      </c>
      <c r="DT10" s="1081">
        <v>0</v>
      </c>
      <c r="DU10" s="1081">
        <v>0</v>
      </c>
      <c r="DV10" s="1082">
        <v>1.1798754517800001</v>
      </c>
      <c r="DW10" s="1082">
        <v>0.20170716135000002</v>
      </c>
      <c r="DX10" s="1043">
        <v>33.334013092700005</v>
      </c>
      <c r="DY10" s="1080">
        <v>0</v>
      </c>
      <c r="DZ10" s="1081">
        <f t="shared" si="0"/>
        <v>0</v>
      </c>
      <c r="EA10" s="1080">
        <v>0</v>
      </c>
      <c r="EB10" s="1081">
        <v>0</v>
      </c>
      <c r="EC10" s="1080">
        <v>0</v>
      </c>
      <c r="ED10" s="1081">
        <v>0</v>
      </c>
      <c r="EE10" s="1082">
        <v>1.1798754517800001</v>
      </c>
      <c r="EF10" s="1082">
        <v>0.20170716135000002</v>
      </c>
      <c r="EG10" s="1082">
        <v>33.334013092700005</v>
      </c>
      <c r="EI10" s="751"/>
      <c r="EJ10" s="751"/>
      <c r="EK10" s="751"/>
      <c r="EL10" s="751"/>
      <c r="EM10" s="751"/>
      <c r="EN10" s="751"/>
      <c r="EO10" s="751"/>
      <c r="EP10" s="751"/>
      <c r="EQ10" s="751"/>
      <c r="ER10" s="751"/>
      <c r="ES10" s="751"/>
      <c r="ET10" s="751"/>
      <c r="EU10" s="751"/>
      <c r="EV10" s="751"/>
      <c r="EW10" s="751"/>
      <c r="EX10" s="751"/>
      <c r="EY10" s="751"/>
      <c r="EZ10" s="751"/>
      <c r="FA10" s="751"/>
    </row>
    <row r="11" spans="1:175" s="1014" customFormat="1" x14ac:dyDescent="0.2">
      <c r="A11" s="1084" t="s">
        <v>573</v>
      </c>
      <c r="B11" s="1080">
        <v>215.11000000000058</v>
      </c>
      <c r="C11" s="1027">
        <v>2.4299999999991257</v>
      </c>
      <c r="D11" s="1015">
        <v>0.3</v>
      </c>
      <c r="E11" s="1015">
        <v>19.05000000000291</v>
      </c>
      <c r="F11" s="1015">
        <v>1.7462475909724162E-11</v>
      </c>
      <c r="G11" s="1081">
        <v>0</v>
      </c>
      <c r="H11" s="1041">
        <v>0</v>
      </c>
      <c r="I11" s="1041">
        <v>19.760000000000218</v>
      </c>
      <c r="J11" s="1083">
        <v>0</v>
      </c>
      <c r="K11" s="1085">
        <v>0</v>
      </c>
      <c r="L11" s="1081">
        <v>0</v>
      </c>
      <c r="M11" s="1081">
        <v>0</v>
      </c>
      <c r="N11" s="1081">
        <v>0</v>
      </c>
      <c r="O11" s="1081">
        <v>0</v>
      </c>
      <c r="P11" s="1081">
        <v>0</v>
      </c>
      <c r="Q11" s="1081">
        <v>0</v>
      </c>
      <c r="R11" s="1083">
        <v>0</v>
      </c>
      <c r="S11" s="1010">
        <v>0</v>
      </c>
      <c r="T11" s="1027">
        <v>0</v>
      </c>
      <c r="U11" s="1027">
        <v>0</v>
      </c>
      <c r="V11" s="1027">
        <v>0</v>
      </c>
      <c r="W11" s="1027">
        <v>0</v>
      </c>
      <c r="X11" s="1081">
        <v>0</v>
      </c>
      <c r="Y11" s="1043">
        <v>0</v>
      </c>
      <c r="Z11" s="1081">
        <v>0</v>
      </c>
      <c r="AA11" s="1083">
        <v>0</v>
      </c>
      <c r="AB11" s="1081">
        <v>0</v>
      </c>
      <c r="AC11" s="1027">
        <v>-1.4155343563970746E-15</v>
      </c>
      <c r="AD11" s="1027">
        <v>0</v>
      </c>
      <c r="AE11" s="1027">
        <v>0</v>
      </c>
      <c r="AF11" s="1027">
        <v>0</v>
      </c>
      <c r="AG11" s="1081">
        <v>0</v>
      </c>
      <c r="AH11" s="1081">
        <v>0</v>
      </c>
      <c r="AI11" s="1081">
        <v>0</v>
      </c>
      <c r="AJ11" s="1083">
        <v>0</v>
      </c>
      <c r="AK11" s="1027">
        <v>3.8000000000000957</v>
      </c>
      <c r="AL11" s="1027">
        <v>16.239999999991909</v>
      </c>
      <c r="AM11" s="1082">
        <v>0.30783000000007704</v>
      </c>
      <c r="AN11" s="1082">
        <v>21.693260000000446</v>
      </c>
      <c r="AO11" s="1082">
        <v>59.959723067404269</v>
      </c>
      <c r="AP11" s="1083">
        <v>0</v>
      </c>
      <c r="AQ11" s="1081">
        <v>0</v>
      </c>
      <c r="AR11" s="1027">
        <v>0.30000000000000038</v>
      </c>
      <c r="AS11" s="1027">
        <v>0</v>
      </c>
      <c r="AT11" s="1015">
        <v>-1.2212453270876722E-15</v>
      </c>
      <c r="AU11" s="1015">
        <v>0</v>
      </c>
      <c r="AV11" s="1027">
        <v>0</v>
      </c>
      <c r="AW11" s="1027">
        <v>0</v>
      </c>
      <c r="AX11" s="1027">
        <v>0</v>
      </c>
      <c r="AY11" s="1027">
        <v>0</v>
      </c>
      <c r="AZ11" s="1027">
        <v>0</v>
      </c>
      <c r="BA11" s="1027">
        <v>0</v>
      </c>
      <c r="BB11" s="1083">
        <v>1.1368683772161603E-13</v>
      </c>
      <c r="BC11" s="1081">
        <v>0</v>
      </c>
      <c r="BD11" s="1027">
        <v>-3.5527136788005009E-15</v>
      </c>
      <c r="BE11" s="1027">
        <v>0</v>
      </c>
      <c r="BF11" s="1027">
        <v>0</v>
      </c>
      <c r="BG11" s="1027">
        <v>0</v>
      </c>
      <c r="BH11" s="1081">
        <v>0</v>
      </c>
      <c r="BI11" s="1081">
        <v>0</v>
      </c>
      <c r="BJ11" s="1081">
        <v>0</v>
      </c>
      <c r="BK11" s="1081">
        <v>0</v>
      </c>
      <c r="BL11" s="1027">
        <v>0</v>
      </c>
      <c r="BM11" s="1027">
        <v>24.170000000000073</v>
      </c>
      <c r="BN11" s="1027">
        <v>107.02774999999747</v>
      </c>
      <c r="BO11" s="1082">
        <v>324.91157589996874</v>
      </c>
      <c r="BP11" s="1082">
        <v>73.794530000012813</v>
      </c>
      <c r="BQ11" s="1082">
        <v>2.8088684156379884E-11</v>
      </c>
      <c r="BR11" s="1082">
        <v>235.93303999999989</v>
      </c>
      <c r="BS11" s="1082">
        <v>1261.832767700093</v>
      </c>
      <c r="BT11" s="1082">
        <v>1130.012894802976</v>
      </c>
      <c r="BU11" s="1082">
        <v>1640.2761440084241</v>
      </c>
      <c r="BV11" s="1082">
        <v>0</v>
      </c>
      <c r="BW11" s="1082">
        <v>6.0000000306689727E-8</v>
      </c>
      <c r="BX11" s="1027">
        <v>-5.6843418860808015E-14</v>
      </c>
      <c r="BY11" s="1027">
        <v>21.862900000000081</v>
      </c>
      <c r="BZ11" s="1082">
        <v>20.553239999859326</v>
      </c>
      <c r="CA11" s="1082">
        <v>37.716960000150721</v>
      </c>
      <c r="CB11" s="1083">
        <v>0.53498740001181422</v>
      </c>
      <c r="CC11" s="1082">
        <v>0</v>
      </c>
      <c r="CD11" s="1083">
        <v>0</v>
      </c>
      <c r="CE11" s="1082">
        <v>0</v>
      </c>
      <c r="CF11" s="1082">
        <v>0</v>
      </c>
      <c r="CG11" s="1083">
        <v>0</v>
      </c>
      <c r="CH11" s="1081">
        <v>6.4199999999999964</v>
      </c>
      <c r="CI11" s="1027">
        <v>28.445999999999977</v>
      </c>
      <c r="CJ11" s="1027">
        <v>0.2</v>
      </c>
      <c r="CK11" s="1027">
        <v>-1.2256862191861728E-13</v>
      </c>
      <c r="CL11" s="1027">
        <v>0.49999999999909761</v>
      </c>
      <c r="CM11" s="1027">
        <v>25.2774100000006</v>
      </c>
      <c r="CN11" s="1082">
        <v>3.8546943414985435E-13</v>
      </c>
      <c r="CO11" s="1082">
        <v>1.8283985436795547E-15</v>
      </c>
      <c r="CP11" s="1083">
        <v>2.4985400000003208</v>
      </c>
      <c r="CQ11" s="1080">
        <v>3.8000000000000114</v>
      </c>
      <c r="CR11" s="1015">
        <v>2.5</v>
      </c>
      <c r="CS11" s="1015">
        <v>2</v>
      </c>
      <c r="CT11" s="1015">
        <v>1.0499999999999972</v>
      </c>
      <c r="CU11" s="1015">
        <v>2.1316282072803006E-14</v>
      </c>
      <c r="CV11" s="1015">
        <v>0</v>
      </c>
      <c r="CW11" s="1082">
        <v>0</v>
      </c>
      <c r="CX11" s="1082">
        <v>0</v>
      </c>
      <c r="CY11" s="1082">
        <v>-3.5527136788005009E-15</v>
      </c>
      <c r="CZ11" s="1015">
        <v>0.2</v>
      </c>
      <c r="DA11" s="1027">
        <v>-9.8663000000002665E-2</v>
      </c>
      <c r="DB11" s="1027">
        <v>-0.59299999999999997</v>
      </c>
      <c r="DC11" s="1027">
        <v>0</v>
      </c>
      <c r="DD11" s="1082">
        <v>0</v>
      </c>
      <c r="DE11" s="1082">
        <v>9.7144514654701197E-15</v>
      </c>
      <c r="DF11" s="1083">
        <v>0</v>
      </c>
      <c r="DG11" s="1080">
        <v>0</v>
      </c>
      <c r="DH11" s="1027">
        <v>0</v>
      </c>
      <c r="DI11" s="1027">
        <v>0</v>
      </c>
      <c r="DJ11" s="1027">
        <v>112.32999999999993</v>
      </c>
      <c r="DK11" s="1027">
        <v>0.43296000000038326</v>
      </c>
      <c r="DL11" s="1027">
        <v>0</v>
      </c>
      <c r="DM11" s="1082">
        <v>0.94700000000014661</v>
      </c>
      <c r="DN11" s="1082">
        <v>9.7144514654701197E-15</v>
      </c>
      <c r="DO11" s="1083">
        <v>8.5265128291212022E-14</v>
      </c>
      <c r="DP11" s="1080">
        <v>10.220000000000008</v>
      </c>
      <c r="DQ11" s="1086">
        <v>31.25</v>
      </c>
      <c r="DR11" s="1086">
        <v>2.4</v>
      </c>
      <c r="DS11" s="1086">
        <v>113.38</v>
      </c>
      <c r="DT11" s="1081">
        <v>28.309959999999613</v>
      </c>
      <c r="DU11" s="1081">
        <v>406.34109999998981</v>
      </c>
      <c r="DV11" s="1082">
        <v>1608.5524135999217</v>
      </c>
      <c r="DW11" s="1082">
        <v>1263.21764480314</v>
      </c>
      <c r="DX11" s="1083">
        <v>1703.2693945359429</v>
      </c>
      <c r="DY11" s="1080">
        <v>225.33000000000058</v>
      </c>
      <c r="DZ11" s="1086">
        <f t="shared" si="0"/>
        <v>33.679999999999126</v>
      </c>
      <c r="EA11" s="1085">
        <v>2.7</v>
      </c>
      <c r="EB11" s="1086">
        <v>132.43</v>
      </c>
      <c r="EC11" s="1080">
        <v>28.309960000017075</v>
      </c>
      <c r="ED11" s="1081">
        <v>406.34109999998981</v>
      </c>
      <c r="EE11" s="1082">
        <v>1608.5524135999217</v>
      </c>
      <c r="EF11" s="1082">
        <v>1282.9776448031403</v>
      </c>
      <c r="EG11" s="1082">
        <v>1703.2693945359429</v>
      </c>
      <c r="EI11" s="751"/>
      <c r="EJ11" s="751"/>
      <c r="EK11" s="751"/>
      <c r="EL11" s="751"/>
      <c r="EM11" s="751"/>
      <c r="EN11" s="751"/>
      <c r="EO11" s="751"/>
      <c r="EP11" s="751"/>
      <c r="EQ11" s="751"/>
      <c r="ER11" s="751"/>
      <c r="ES11" s="751"/>
      <c r="ET11" s="751"/>
      <c r="EU11" s="751"/>
      <c r="EV11" s="751"/>
      <c r="EW11" s="751"/>
      <c r="EX11" s="751"/>
      <c r="EY11" s="751"/>
      <c r="EZ11" s="751"/>
      <c r="FA11" s="751"/>
    </row>
    <row r="12" spans="1:175" s="1019" customFormat="1" ht="15" customHeight="1" x14ac:dyDescent="0.2">
      <c r="A12" s="1017" t="s">
        <v>584</v>
      </c>
      <c r="B12" s="1087"/>
      <c r="C12" s="1087"/>
      <c r="D12" s="1087"/>
      <c r="E12" s="1087"/>
      <c r="F12" s="1087"/>
      <c r="G12" s="1087"/>
      <c r="H12" s="1087"/>
      <c r="I12" s="1087"/>
      <c r="J12" s="1089"/>
      <c r="K12" s="1087"/>
      <c r="L12" s="1087"/>
      <c r="M12" s="1087"/>
      <c r="N12" s="1087"/>
      <c r="O12" s="1087"/>
      <c r="P12" s="1087"/>
      <c r="Q12" s="1087"/>
      <c r="R12" s="1089"/>
      <c r="S12" s="1087"/>
      <c r="T12" s="1087"/>
      <c r="U12" s="1087"/>
      <c r="V12" s="1087"/>
      <c r="W12" s="1087"/>
      <c r="X12" s="1087"/>
      <c r="Y12" s="1087"/>
      <c r="Z12" s="1087"/>
      <c r="AA12" s="1089"/>
      <c r="AB12" s="1087"/>
      <c r="AC12" s="1087"/>
      <c r="AD12" s="1087"/>
      <c r="AE12" s="1087"/>
      <c r="AF12" s="1087"/>
      <c r="AG12" s="1087"/>
      <c r="AH12" s="1087"/>
      <c r="AI12" s="1087"/>
      <c r="AJ12" s="1089"/>
      <c r="AK12" s="1087"/>
      <c r="AL12" s="1087"/>
      <c r="AM12" s="1087"/>
      <c r="AN12" s="1087"/>
      <c r="AO12" s="1087"/>
      <c r="AP12" s="1089"/>
      <c r="AQ12" s="1087"/>
      <c r="AR12" s="1087"/>
      <c r="AS12" s="1087"/>
      <c r="AT12" s="1087"/>
      <c r="AU12" s="1087"/>
      <c r="AV12" s="1087"/>
      <c r="AW12" s="1087"/>
      <c r="AX12" s="1087"/>
      <c r="AY12" s="1087"/>
      <c r="AZ12" s="1087"/>
      <c r="BA12" s="1087"/>
      <c r="BB12" s="1089"/>
      <c r="BC12" s="1087"/>
      <c r="BD12" s="1087"/>
      <c r="BE12" s="1087"/>
      <c r="BF12" s="1087"/>
      <c r="BG12" s="1087"/>
      <c r="BH12" s="1087"/>
      <c r="BI12" s="1087"/>
      <c r="BJ12" s="1087"/>
      <c r="BK12" s="1087"/>
      <c r="BL12" s="1087"/>
      <c r="BM12" s="1087"/>
      <c r="BN12" s="1087"/>
      <c r="BO12" s="1087"/>
      <c r="BP12" s="1087"/>
      <c r="BQ12" s="1087"/>
      <c r="BR12" s="1087"/>
      <c r="BS12" s="1087"/>
      <c r="BT12" s="1087"/>
      <c r="BU12" s="1089"/>
      <c r="BV12" s="1087"/>
      <c r="BW12" s="1089"/>
      <c r="BX12" s="1087"/>
      <c r="BY12" s="1087"/>
      <c r="BZ12" s="1087"/>
      <c r="CA12" s="1088"/>
      <c r="CB12" s="1089"/>
      <c r="CC12" s="1088"/>
      <c r="CD12" s="1089"/>
      <c r="CE12" s="1088"/>
      <c r="CF12" s="1088"/>
      <c r="CG12" s="1089"/>
      <c r="CH12" s="1087"/>
      <c r="CI12" s="1087"/>
      <c r="CJ12" s="1087"/>
      <c r="CK12" s="1087"/>
      <c r="CL12" s="1087"/>
      <c r="CM12" s="1087"/>
      <c r="CN12" s="1087"/>
      <c r="CO12" s="1087"/>
      <c r="CP12" s="1089"/>
      <c r="CQ12" s="1087"/>
      <c r="CR12" s="1087"/>
      <c r="CS12" s="1087"/>
      <c r="CT12" s="1087"/>
      <c r="CU12" s="1087"/>
      <c r="CV12" s="1087"/>
      <c r="CW12" s="1087"/>
      <c r="CX12" s="1087"/>
      <c r="CY12" s="1089"/>
      <c r="CZ12" s="1087"/>
      <c r="DA12" s="1087"/>
      <c r="DB12" s="1087"/>
      <c r="DC12" s="1087"/>
      <c r="DD12" s="1087"/>
      <c r="DE12" s="1087"/>
      <c r="DF12" s="1089"/>
      <c r="DG12" s="1087"/>
      <c r="DH12" s="1087"/>
      <c r="DI12" s="1087"/>
      <c r="DJ12" s="1087"/>
      <c r="DK12" s="1087"/>
      <c r="DL12" s="1087"/>
      <c r="DM12" s="1087"/>
      <c r="DN12" s="1088"/>
      <c r="DO12" s="1089"/>
      <c r="DP12" s="1087"/>
      <c r="DQ12" s="1087"/>
      <c r="DR12" s="1087"/>
      <c r="DS12" s="1087"/>
      <c r="DT12" s="1087"/>
      <c r="DU12" s="1087"/>
      <c r="DV12" s="1087"/>
      <c r="DW12" s="1087"/>
      <c r="DX12" s="1089"/>
      <c r="DY12" s="1087"/>
      <c r="DZ12" s="1087"/>
      <c r="EA12" s="1087"/>
      <c r="EB12" s="1087"/>
      <c r="EC12" s="1087"/>
      <c r="ED12" s="1087"/>
      <c r="EE12" s="1090"/>
      <c r="EF12" s="1090"/>
      <c r="EG12" s="1090"/>
      <c r="EI12" s="751"/>
      <c r="EJ12" s="751"/>
      <c r="EK12" s="751"/>
      <c r="EL12" s="751"/>
      <c r="EM12" s="751"/>
      <c r="EN12" s="751"/>
      <c r="EO12" s="751"/>
      <c r="EP12" s="751"/>
      <c r="EQ12" s="751"/>
      <c r="ER12" s="751"/>
      <c r="ES12" s="751"/>
      <c r="ET12" s="751"/>
      <c r="EU12" s="751"/>
      <c r="EV12" s="751"/>
      <c r="EW12" s="751"/>
      <c r="EX12" s="751"/>
      <c r="EY12" s="751"/>
      <c r="EZ12" s="751"/>
      <c r="FA12" s="751"/>
      <c r="FB12" s="1014"/>
      <c r="FC12" s="1014"/>
      <c r="FD12" s="1014"/>
      <c r="FE12" s="1014"/>
      <c r="FF12" s="1014"/>
      <c r="FG12" s="1014"/>
      <c r="FH12" s="1014"/>
      <c r="FI12" s="1014"/>
      <c r="FJ12" s="1014"/>
      <c r="FK12" s="1014"/>
      <c r="FL12" s="1014"/>
      <c r="FM12" s="1014"/>
      <c r="FN12" s="1014"/>
      <c r="FO12" s="1014"/>
      <c r="FP12" s="1014"/>
      <c r="FQ12" s="1014"/>
      <c r="FR12" s="1014"/>
      <c r="FS12" s="1014"/>
    </row>
    <row r="13" spans="1:175" s="1128" customFormat="1" x14ac:dyDescent="0.2">
      <c r="A13" s="1091" t="s">
        <v>567</v>
      </c>
      <c r="B13" s="1021">
        <v>1270</v>
      </c>
      <c r="C13" s="1022">
        <v>672</v>
      </c>
      <c r="D13" s="1022">
        <v>9</v>
      </c>
      <c r="E13" s="1022">
        <v>1</v>
      </c>
      <c r="F13" s="1022">
        <v>64</v>
      </c>
      <c r="G13" s="1022">
        <v>0</v>
      </c>
      <c r="H13" s="1125">
        <v>0</v>
      </c>
      <c r="I13" s="1125">
        <v>0</v>
      </c>
      <c r="J13" s="1126">
        <v>0</v>
      </c>
      <c r="K13" s="1027">
        <v>0</v>
      </c>
      <c r="L13" s="1027">
        <v>0</v>
      </c>
      <c r="M13" s="1026">
        <v>0</v>
      </c>
      <c r="N13" s="1026">
        <v>0</v>
      </c>
      <c r="O13" s="1026">
        <v>0</v>
      </c>
      <c r="P13" s="1026">
        <v>0</v>
      </c>
      <c r="Q13" s="1026">
        <v>0</v>
      </c>
      <c r="R13" s="1126">
        <v>0</v>
      </c>
      <c r="S13" s="1021">
        <v>0</v>
      </c>
      <c r="T13" s="1022">
        <v>0</v>
      </c>
      <c r="U13" s="1022">
        <v>0</v>
      </c>
      <c r="V13" s="1022">
        <v>0</v>
      </c>
      <c r="W13" s="1022">
        <v>0</v>
      </c>
      <c r="X13" s="1022">
        <v>0</v>
      </c>
      <c r="Y13" s="1022">
        <v>0</v>
      </c>
      <c r="Z13" s="1022">
        <v>0</v>
      </c>
      <c r="AA13" s="1126">
        <v>0</v>
      </c>
      <c r="AB13" s="1020">
        <v>0</v>
      </c>
      <c r="AC13" s="1027">
        <v>0</v>
      </c>
      <c r="AD13" s="1027">
        <v>0</v>
      </c>
      <c r="AE13" s="1026">
        <v>0</v>
      </c>
      <c r="AF13" s="1026">
        <v>0</v>
      </c>
      <c r="AG13" s="1026">
        <v>0</v>
      </c>
      <c r="AH13" s="1026">
        <v>0</v>
      </c>
      <c r="AI13" s="1026">
        <v>0</v>
      </c>
      <c r="AJ13" s="1126">
        <v>0</v>
      </c>
      <c r="AK13" s="1026">
        <v>0</v>
      </c>
      <c r="AL13" s="1026">
        <v>16</v>
      </c>
      <c r="AM13" s="1027">
        <v>44</v>
      </c>
      <c r="AN13" s="1027">
        <v>87</v>
      </c>
      <c r="AO13" s="1027">
        <v>42</v>
      </c>
      <c r="AP13" s="1126">
        <v>0</v>
      </c>
      <c r="AQ13" s="1027">
        <v>0</v>
      </c>
      <c r="AR13" s="1022">
        <v>0</v>
      </c>
      <c r="AS13" s="1022">
        <v>1</v>
      </c>
      <c r="AT13" s="1022">
        <v>0</v>
      </c>
      <c r="AU13" s="1022">
        <v>0</v>
      </c>
      <c r="AV13" s="1026">
        <v>0</v>
      </c>
      <c r="AW13" s="1026">
        <v>0</v>
      </c>
      <c r="AX13" s="1026">
        <v>0</v>
      </c>
      <c r="AY13" s="1026">
        <v>0</v>
      </c>
      <c r="AZ13" s="1026">
        <v>0</v>
      </c>
      <c r="BA13" s="1026">
        <v>0</v>
      </c>
      <c r="BB13" s="1126">
        <v>0</v>
      </c>
      <c r="BC13" s="1020">
        <v>2</v>
      </c>
      <c r="BD13" s="1022">
        <v>0</v>
      </c>
      <c r="BE13" s="1022">
        <v>0</v>
      </c>
      <c r="BF13" s="1022">
        <v>0</v>
      </c>
      <c r="BG13" s="1022">
        <v>0</v>
      </c>
      <c r="BH13" s="1022">
        <v>0</v>
      </c>
      <c r="BI13" s="1022">
        <v>0</v>
      </c>
      <c r="BJ13" s="1022">
        <v>0</v>
      </c>
      <c r="BK13" s="1022">
        <v>0</v>
      </c>
      <c r="BL13" s="1022">
        <v>0</v>
      </c>
      <c r="BM13" s="1022">
        <v>0</v>
      </c>
      <c r="BN13" s="1022">
        <v>78</v>
      </c>
      <c r="BO13" s="1022">
        <v>303</v>
      </c>
      <c r="BP13" s="1022">
        <v>840</v>
      </c>
      <c r="BQ13" s="1126">
        <v>59</v>
      </c>
      <c r="BR13" s="1022">
        <v>0</v>
      </c>
      <c r="BS13" s="1022">
        <v>1047</v>
      </c>
      <c r="BT13" s="1022">
        <v>4523</v>
      </c>
      <c r="BU13" s="1126">
        <v>2131</v>
      </c>
      <c r="BV13" s="1022">
        <v>0</v>
      </c>
      <c r="BW13" s="1126">
        <v>0</v>
      </c>
      <c r="BX13" s="1022">
        <v>0</v>
      </c>
      <c r="BY13" s="1022">
        <v>0</v>
      </c>
      <c r="BZ13" s="1022">
        <v>75</v>
      </c>
      <c r="CA13" s="1127">
        <v>54</v>
      </c>
      <c r="CB13" s="1127">
        <v>70</v>
      </c>
      <c r="CC13" s="1127">
        <v>0</v>
      </c>
      <c r="CD13" s="1127">
        <v>0</v>
      </c>
      <c r="CE13" s="1127">
        <v>0</v>
      </c>
      <c r="CF13" s="1127">
        <v>0</v>
      </c>
      <c r="CG13" s="1126">
        <v>0</v>
      </c>
      <c r="CH13" s="1020">
        <v>12</v>
      </c>
      <c r="CI13" s="1022">
        <v>31</v>
      </c>
      <c r="CJ13" s="1022">
        <v>119</v>
      </c>
      <c r="CK13" s="1022">
        <v>1</v>
      </c>
      <c r="CL13" s="1022">
        <v>0</v>
      </c>
      <c r="CM13" s="1022">
        <v>1</v>
      </c>
      <c r="CN13" s="1022">
        <v>170</v>
      </c>
      <c r="CO13" s="1022">
        <v>0</v>
      </c>
      <c r="CP13" s="1126">
        <v>0</v>
      </c>
      <c r="CQ13" s="1021">
        <v>5</v>
      </c>
      <c r="CR13" s="1027">
        <v>9</v>
      </c>
      <c r="CS13" s="1027">
        <v>6</v>
      </c>
      <c r="CT13" s="1026">
        <v>4</v>
      </c>
      <c r="CU13" s="1026">
        <v>3</v>
      </c>
      <c r="CV13" s="1026">
        <v>0</v>
      </c>
      <c r="CW13" s="1027">
        <v>0</v>
      </c>
      <c r="CX13" s="1027">
        <v>0</v>
      </c>
      <c r="CY13" s="1126">
        <v>0</v>
      </c>
      <c r="CZ13" s="1027">
        <v>0</v>
      </c>
      <c r="DA13" s="1026">
        <v>2</v>
      </c>
      <c r="DB13" s="1026">
        <v>0</v>
      </c>
      <c r="DC13" s="1026">
        <v>1</v>
      </c>
      <c r="DD13" s="1027">
        <v>0</v>
      </c>
      <c r="DE13" s="1027">
        <v>0</v>
      </c>
      <c r="DF13" s="1126">
        <v>0</v>
      </c>
      <c r="DG13" s="1018">
        <v>0</v>
      </c>
      <c r="DH13" s="1022">
        <v>0</v>
      </c>
      <c r="DI13" s="1022">
        <v>0</v>
      </c>
      <c r="DJ13" s="1022">
        <v>0</v>
      </c>
      <c r="DK13" s="1022">
        <v>541</v>
      </c>
      <c r="DL13" s="1022">
        <v>2</v>
      </c>
      <c r="DM13" s="1022">
        <v>0</v>
      </c>
      <c r="DN13" s="1022">
        <v>2</v>
      </c>
      <c r="DO13" s="1126">
        <v>0</v>
      </c>
      <c r="DP13" s="1021">
        <v>19</v>
      </c>
      <c r="DQ13" s="1020">
        <v>40</v>
      </c>
      <c r="DR13" s="1020">
        <v>126</v>
      </c>
      <c r="DS13" s="1022">
        <v>7</v>
      </c>
      <c r="DT13" s="1022">
        <v>544</v>
      </c>
      <c r="DU13" s="1022">
        <v>98</v>
      </c>
      <c r="DV13" s="1125">
        <v>1639</v>
      </c>
      <c r="DW13" s="1125">
        <v>5506</v>
      </c>
      <c r="DX13" s="1126">
        <v>2302</v>
      </c>
      <c r="DY13" s="1021">
        <v>1289</v>
      </c>
      <c r="DZ13" s="1022">
        <f t="shared" ref="DZ13:DZ19" si="1">SUM(DQ13+C13)</f>
        <v>712</v>
      </c>
      <c r="EA13" s="1018">
        <v>135</v>
      </c>
      <c r="EB13" s="1022">
        <v>8</v>
      </c>
      <c r="EC13" s="1021">
        <v>608</v>
      </c>
      <c r="ED13" s="1022">
        <v>98</v>
      </c>
      <c r="EE13" s="1125">
        <v>1639</v>
      </c>
      <c r="EF13" s="1125">
        <v>5506</v>
      </c>
      <c r="EG13" s="1125">
        <v>2302</v>
      </c>
      <c r="EI13" s="1129"/>
      <c r="EJ13" s="1129"/>
      <c r="EK13" s="1129"/>
      <c r="EL13" s="1129"/>
      <c r="EM13" s="1129"/>
      <c r="EN13" s="1129"/>
      <c r="EO13" s="1129"/>
      <c r="EP13" s="1129"/>
      <c r="EQ13" s="1129"/>
      <c r="ER13" s="1129"/>
      <c r="ES13" s="1129"/>
      <c r="ET13" s="1129"/>
      <c r="EU13" s="1129"/>
      <c r="EV13" s="1129"/>
      <c r="EW13" s="1129"/>
      <c r="EX13" s="1129"/>
      <c r="EY13" s="1129"/>
      <c r="EZ13" s="1129"/>
      <c r="FA13" s="1129"/>
    </row>
    <row r="14" spans="1:175" s="1014" customFormat="1" x14ac:dyDescent="0.2">
      <c r="A14" s="1091" t="s">
        <v>568</v>
      </c>
      <c r="B14" s="1092">
        <v>137450</v>
      </c>
      <c r="C14" s="1093">
        <v>127164</v>
      </c>
      <c r="D14" s="1093">
        <v>117845</v>
      </c>
      <c r="E14" s="1093">
        <v>144317</v>
      </c>
      <c r="F14" s="1093">
        <v>155551</v>
      </c>
      <c r="G14" s="1093">
        <v>0</v>
      </c>
      <c r="H14" s="1041">
        <v>0</v>
      </c>
      <c r="I14" s="1041">
        <v>19544</v>
      </c>
      <c r="J14" s="1044">
        <v>34724</v>
      </c>
      <c r="K14" s="1093">
        <v>13</v>
      </c>
      <c r="L14" s="1093">
        <v>13</v>
      </c>
      <c r="M14" s="1093">
        <v>0</v>
      </c>
      <c r="N14" s="1093">
        <v>0</v>
      </c>
      <c r="O14" s="1093">
        <v>0</v>
      </c>
      <c r="P14" s="1093">
        <v>0</v>
      </c>
      <c r="Q14" s="1093">
        <v>0</v>
      </c>
      <c r="R14" s="1044">
        <v>0</v>
      </c>
      <c r="S14" s="1092">
        <v>466</v>
      </c>
      <c r="T14" s="1093">
        <v>834</v>
      </c>
      <c r="U14" s="1093">
        <v>1476</v>
      </c>
      <c r="V14" s="1093">
        <v>2385</v>
      </c>
      <c r="W14" s="1093">
        <v>962</v>
      </c>
      <c r="X14" s="1093">
        <v>1051</v>
      </c>
      <c r="Y14" s="1093">
        <v>840</v>
      </c>
      <c r="Z14" s="1093">
        <v>96</v>
      </c>
      <c r="AA14" s="1044">
        <v>8</v>
      </c>
      <c r="AB14" s="1094">
        <v>125</v>
      </c>
      <c r="AC14" s="1093">
        <v>173</v>
      </c>
      <c r="AD14" s="1093">
        <v>173</v>
      </c>
      <c r="AE14" s="1093">
        <v>0</v>
      </c>
      <c r="AF14" s="1093">
        <v>0</v>
      </c>
      <c r="AG14" s="1093">
        <v>0</v>
      </c>
      <c r="AH14" s="1093">
        <v>0</v>
      </c>
      <c r="AI14" s="1093">
        <v>0</v>
      </c>
      <c r="AJ14" s="1044">
        <v>0</v>
      </c>
      <c r="AK14" s="1093">
        <v>1999</v>
      </c>
      <c r="AL14" s="1093">
        <v>76543</v>
      </c>
      <c r="AM14" s="1093">
        <v>151301</v>
      </c>
      <c r="AN14" s="1093">
        <v>146345</v>
      </c>
      <c r="AO14" s="1093">
        <v>176706</v>
      </c>
      <c r="AP14" s="1044">
        <v>96</v>
      </c>
      <c r="AQ14" s="1093">
        <v>2</v>
      </c>
      <c r="AR14" s="1093">
        <v>37</v>
      </c>
      <c r="AS14" s="1093">
        <v>35</v>
      </c>
      <c r="AT14" s="1093">
        <v>22</v>
      </c>
      <c r="AU14" s="1093">
        <v>4</v>
      </c>
      <c r="AV14" s="1093">
        <v>0</v>
      </c>
      <c r="AW14" s="1093">
        <v>1</v>
      </c>
      <c r="AX14" s="1093">
        <v>0</v>
      </c>
      <c r="AY14" s="1093">
        <v>0</v>
      </c>
      <c r="AZ14" s="1096">
        <v>106</v>
      </c>
      <c r="BA14" s="1096">
        <v>721</v>
      </c>
      <c r="BB14" s="1044">
        <v>1764</v>
      </c>
      <c r="BC14" s="1094">
        <v>232</v>
      </c>
      <c r="BD14" s="1093">
        <v>253</v>
      </c>
      <c r="BE14" s="1093">
        <v>0</v>
      </c>
      <c r="BF14" s="1093">
        <v>836</v>
      </c>
      <c r="BG14" s="1093">
        <v>713</v>
      </c>
      <c r="BH14" s="1093">
        <v>3118</v>
      </c>
      <c r="BI14" s="1093">
        <v>7041</v>
      </c>
      <c r="BJ14" s="1093">
        <v>9821</v>
      </c>
      <c r="BK14" s="1093">
        <v>13009</v>
      </c>
      <c r="BL14" s="1093">
        <v>74</v>
      </c>
      <c r="BM14" s="1093">
        <v>9779</v>
      </c>
      <c r="BN14" s="1093">
        <v>100881</v>
      </c>
      <c r="BO14" s="1093">
        <v>232175</v>
      </c>
      <c r="BP14" s="1093">
        <v>247012</v>
      </c>
      <c r="BQ14" s="1044">
        <v>305234</v>
      </c>
      <c r="BR14" s="1093">
        <v>17654</v>
      </c>
      <c r="BS14" s="1093">
        <v>94700</v>
      </c>
      <c r="BT14" s="1093">
        <v>165792</v>
      </c>
      <c r="BU14" s="1044">
        <v>220614</v>
      </c>
      <c r="BV14" s="1093">
        <v>122</v>
      </c>
      <c r="BW14" s="1044">
        <v>1444</v>
      </c>
      <c r="BX14" s="1093">
        <v>1581</v>
      </c>
      <c r="BY14" s="1093">
        <v>20909</v>
      </c>
      <c r="BZ14" s="1093">
        <v>53236</v>
      </c>
      <c r="CA14" s="1096">
        <v>73501</v>
      </c>
      <c r="CB14" s="1096">
        <v>104599</v>
      </c>
      <c r="CC14" s="1096">
        <v>93</v>
      </c>
      <c r="CD14" s="1096">
        <v>7781</v>
      </c>
      <c r="CE14" s="1096">
        <v>2716</v>
      </c>
      <c r="CF14" s="1096">
        <v>14226</v>
      </c>
      <c r="CG14" s="1044">
        <v>21618</v>
      </c>
      <c r="CH14" s="1094">
        <v>380</v>
      </c>
      <c r="CI14" s="1093">
        <v>876</v>
      </c>
      <c r="CJ14" s="1093">
        <v>1273</v>
      </c>
      <c r="CK14" s="1093">
        <v>4847</v>
      </c>
      <c r="CL14" s="1093">
        <v>20329</v>
      </c>
      <c r="CM14" s="1093">
        <v>57299</v>
      </c>
      <c r="CN14" s="1093">
        <v>65471</v>
      </c>
      <c r="CO14" s="1093">
        <v>34893</v>
      </c>
      <c r="CP14" s="1044">
        <v>13889</v>
      </c>
      <c r="CQ14" s="1092">
        <v>525</v>
      </c>
      <c r="CR14" s="1093">
        <v>241</v>
      </c>
      <c r="CS14" s="1093">
        <v>142</v>
      </c>
      <c r="CT14" s="1093">
        <v>223</v>
      </c>
      <c r="CU14" s="1093">
        <v>166</v>
      </c>
      <c r="CV14" s="1093">
        <v>149</v>
      </c>
      <c r="CW14" s="1093">
        <v>145</v>
      </c>
      <c r="CX14" s="1093">
        <v>71</v>
      </c>
      <c r="CY14" s="1044">
        <v>34</v>
      </c>
      <c r="CZ14" s="1093">
        <v>69</v>
      </c>
      <c r="DA14" s="1093">
        <v>88</v>
      </c>
      <c r="DB14" s="1093">
        <v>8</v>
      </c>
      <c r="DC14" s="1093">
        <v>5</v>
      </c>
      <c r="DD14" s="1093">
        <v>1</v>
      </c>
      <c r="DE14" s="1093">
        <v>0</v>
      </c>
      <c r="DF14" s="1044">
        <v>0</v>
      </c>
      <c r="DG14" s="1085">
        <v>2369</v>
      </c>
      <c r="DH14" s="1093">
        <v>3451</v>
      </c>
      <c r="DI14" s="1093">
        <v>10854</v>
      </c>
      <c r="DJ14" s="1093">
        <v>27496</v>
      </c>
      <c r="DK14" s="1093">
        <v>25849</v>
      </c>
      <c r="DL14" s="1093">
        <v>24269</v>
      </c>
      <c r="DM14" s="1093">
        <v>16217</v>
      </c>
      <c r="DN14" s="1093">
        <v>13434</v>
      </c>
      <c r="DO14" s="1044">
        <v>36401</v>
      </c>
      <c r="DP14" s="1092">
        <v>4099</v>
      </c>
      <c r="DQ14" s="1094">
        <v>5878</v>
      </c>
      <c r="DR14" s="1094">
        <v>14353</v>
      </c>
      <c r="DS14" s="1093">
        <v>35971</v>
      </c>
      <c r="DT14" s="1093">
        <v>61390</v>
      </c>
      <c r="DU14" s="1093">
        <v>301878</v>
      </c>
      <c r="DV14" s="1041">
        <v>623950</v>
      </c>
      <c r="DW14" s="1041">
        <v>706127</v>
      </c>
      <c r="DX14" s="1044">
        <v>903197</v>
      </c>
      <c r="DY14" s="1092">
        <v>141549</v>
      </c>
      <c r="DZ14" s="1093">
        <f t="shared" si="1"/>
        <v>133042</v>
      </c>
      <c r="EA14" s="1085">
        <v>132198</v>
      </c>
      <c r="EB14" s="1093">
        <v>180288</v>
      </c>
      <c r="EC14" s="1092">
        <v>216941</v>
      </c>
      <c r="ED14" s="1093">
        <v>301878</v>
      </c>
      <c r="EE14" s="1041">
        <v>623950</v>
      </c>
      <c r="EF14" s="1041">
        <v>725671</v>
      </c>
      <c r="EG14" s="1041">
        <v>937921</v>
      </c>
      <c r="EI14" s="751"/>
      <c r="EJ14" s="751"/>
      <c r="EK14" s="751"/>
      <c r="EL14" s="751"/>
      <c r="EM14" s="751"/>
      <c r="EN14" s="751"/>
      <c r="EO14" s="751"/>
      <c r="EP14" s="751"/>
      <c r="EQ14" s="751"/>
      <c r="ER14" s="751"/>
      <c r="ES14" s="751"/>
      <c r="ET14" s="751"/>
      <c r="EU14" s="751"/>
      <c r="EV14" s="751"/>
      <c r="EW14" s="751"/>
      <c r="EX14" s="751"/>
      <c r="EY14" s="751"/>
      <c r="EZ14" s="751"/>
      <c r="FA14" s="751"/>
    </row>
    <row r="15" spans="1:175" s="1014" customFormat="1" x14ac:dyDescent="0.2">
      <c r="A15" s="1091" t="s">
        <v>569</v>
      </c>
      <c r="B15" s="1092">
        <v>138720</v>
      </c>
      <c r="C15" s="1027">
        <v>127836</v>
      </c>
      <c r="D15" s="1027">
        <v>117854</v>
      </c>
      <c r="E15" s="1026">
        <v>144318</v>
      </c>
      <c r="F15" s="1026">
        <v>155615</v>
      </c>
      <c r="G15" s="1026">
        <v>0</v>
      </c>
      <c r="H15" s="1041">
        <v>0</v>
      </c>
      <c r="I15" s="1041">
        <v>19544</v>
      </c>
      <c r="J15" s="1044">
        <v>34724</v>
      </c>
      <c r="K15" s="1027">
        <v>13</v>
      </c>
      <c r="L15" s="1027">
        <v>13</v>
      </c>
      <c r="M15" s="1026">
        <v>0</v>
      </c>
      <c r="N15" s="1026">
        <v>0</v>
      </c>
      <c r="O15" s="1026">
        <v>0</v>
      </c>
      <c r="P15" s="1026">
        <v>0</v>
      </c>
      <c r="Q15" s="1026">
        <v>0</v>
      </c>
      <c r="R15" s="1044">
        <v>0</v>
      </c>
      <c r="S15" s="1092">
        <v>466</v>
      </c>
      <c r="T15" s="1027">
        <v>834</v>
      </c>
      <c r="U15" s="1027">
        <v>1476</v>
      </c>
      <c r="V15" s="1026">
        <v>2385</v>
      </c>
      <c r="W15" s="1026">
        <v>962</v>
      </c>
      <c r="X15" s="1026">
        <v>1051</v>
      </c>
      <c r="Y15" s="1027">
        <v>840</v>
      </c>
      <c r="Z15" s="1027">
        <v>96</v>
      </c>
      <c r="AA15" s="1044">
        <v>8</v>
      </c>
      <c r="AB15" s="1094">
        <v>125</v>
      </c>
      <c r="AC15" s="1027">
        <v>173</v>
      </c>
      <c r="AD15" s="1027">
        <v>173</v>
      </c>
      <c r="AE15" s="1026">
        <v>0</v>
      </c>
      <c r="AF15" s="1026">
        <v>0</v>
      </c>
      <c r="AG15" s="1026">
        <v>0</v>
      </c>
      <c r="AH15" s="1026">
        <v>0</v>
      </c>
      <c r="AI15" s="1026">
        <v>0</v>
      </c>
      <c r="AJ15" s="1044">
        <v>0</v>
      </c>
      <c r="AK15" s="1026">
        <v>1999</v>
      </c>
      <c r="AL15" s="1026">
        <v>76559</v>
      </c>
      <c r="AM15" s="1027">
        <v>151345</v>
      </c>
      <c r="AN15" s="1027">
        <v>146432</v>
      </c>
      <c r="AO15" s="1027">
        <v>176748</v>
      </c>
      <c r="AP15" s="1044">
        <v>96</v>
      </c>
      <c r="AQ15" s="1027">
        <v>2</v>
      </c>
      <c r="AR15" s="1027">
        <v>37</v>
      </c>
      <c r="AS15" s="1027">
        <v>36</v>
      </c>
      <c r="AT15" s="1026">
        <v>22</v>
      </c>
      <c r="AU15" s="1026">
        <v>4</v>
      </c>
      <c r="AV15" s="1026">
        <v>0</v>
      </c>
      <c r="AW15" s="1026">
        <v>1</v>
      </c>
      <c r="AX15" s="1026">
        <v>0</v>
      </c>
      <c r="AY15" s="1026">
        <v>0</v>
      </c>
      <c r="AZ15" s="1027">
        <v>106</v>
      </c>
      <c r="BA15" s="1027">
        <v>721</v>
      </c>
      <c r="BB15" s="1044">
        <v>1764</v>
      </c>
      <c r="BC15" s="1094">
        <v>234</v>
      </c>
      <c r="BD15" s="1027">
        <v>253</v>
      </c>
      <c r="BE15" s="1027">
        <v>318</v>
      </c>
      <c r="BF15" s="1026">
        <v>836</v>
      </c>
      <c r="BG15" s="1026">
        <v>713</v>
      </c>
      <c r="BH15" s="1026">
        <v>3118</v>
      </c>
      <c r="BI15" s="1026">
        <v>7041</v>
      </c>
      <c r="BJ15" s="1026">
        <v>9821</v>
      </c>
      <c r="BK15" s="1026">
        <v>13009</v>
      </c>
      <c r="BL15" s="1026">
        <v>74</v>
      </c>
      <c r="BM15" s="1026">
        <v>9779</v>
      </c>
      <c r="BN15" s="1026">
        <v>100959</v>
      </c>
      <c r="BO15" s="1027">
        <v>232478</v>
      </c>
      <c r="BP15" s="1027">
        <v>247852</v>
      </c>
      <c r="BQ15" s="1044">
        <v>305293</v>
      </c>
      <c r="BR15" s="1026">
        <v>17654</v>
      </c>
      <c r="BS15" s="1027">
        <v>95747</v>
      </c>
      <c r="BT15" s="1027">
        <v>170315</v>
      </c>
      <c r="BU15" s="1044">
        <v>222745</v>
      </c>
      <c r="BV15" s="1027">
        <v>122</v>
      </c>
      <c r="BW15" s="1044">
        <v>1444</v>
      </c>
      <c r="BX15" s="1026">
        <v>1581</v>
      </c>
      <c r="BY15" s="1026">
        <v>20909</v>
      </c>
      <c r="BZ15" s="1027">
        <v>53311</v>
      </c>
      <c r="CA15" s="1095">
        <v>73555</v>
      </c>
      <c r="CB15" s="1095">
        <v>104669</v>
      </c>
      <c r="CC15" s="1095">
        <v>93</v>
      </c>
      <c r="CD15" s="1095">
        <v>7781</v>
      </c>
      <c r="CE15" s="1095">
        <v>2716</v>
      </c>
      <c r="CF15" s="1095">
        <v>14226</v>
      </c>
      <c r="CG15" s="1044">
        <v>21618</v>
      </c>
      <c r="CH15" s="1094">
        <v>392</v>
      </c>
      <c r="CI15" s="1027">
        <v>907</v>
      </c>
      <c r="CJ15" s="1027">
        <v>1392</v>
      </c>
      <c r="CK15" s="1026">
        <v>4848</v>
      </c>
      <c r="CL15" s="1026">
        <v>20329</v>
      </c>
      <c r="CM15" s="1026">
        <v>57300</v>
      </c>
      <c r="CN15" s="1027">
        <v>65641</v>
      </c>
      <c r="CO15" s="1027">
        <v>34893</v>
      </c>
      <c r="CP15" s="1044">
        <v>13889</v>
      </c>
      <c r="CQ15" s="1092">
        <v>530</v>
      </c>
      <c r="CR15" s="1027">
        <v>250</v>
      </c>
      <c r="CS15" s="1027">
        <v>148</v>
      </c>
      <c r="CT15" s="1026">
        <v>227</v>
      </c>
      <c r="CU15" s="1026">
        <v>169</v>
      </c>
      <c r="CV15" s="1026">
        <v>149</v>
      </c>
      <c r="CW15" s="1093">
        <v>145</v>
      </c>
      <c r="CX15" s="1093">
        <v>71</v>
      </c>
      <c r="CY15" s="1044">
        <v>34</v>
      </c>
      <c r="CZ15" s="1027">
        <v>69</v>
      </c>
      <c r="DA15" s="1026">
        <v>90</v>
      </c>
      <c r="DB15" s="1026">
        <v>8</v>
      </c>
      <c r="DC15" s="1026">
        <v>6</v>
      </c>
      <c r="DD15" s="1027">
        <v>1</v>
      </c>
      <c r="DE15" s="1027">
        <v>0</v>
      </c>
      <c r="DF15" s="1044">
        <v>0</v>
      </c>
      <c r="DG15" s="1085">
        <v>2369</v>
      </c>
      <c r="DH15" s="1027">
        <v>3451</v>
      </c>
      <c r="DI15" s="1027">
        <v>10854</v>
      </c>
      <c r="DJ15" s="1026">
        <v>27496</v>
      </c>
      <c r="DK15" s="1026">
        <v>26390</v>
      </c>
      <c r="DL15" s="1026">
        <v>24271</v>
      </c>
      <c r="DM15" s="1027">
        <v>16217</v>
      </c>
      <c r="DN15" s="1027">
        <v>13436</v>
      </c>
      <c r="DO15" s="1044">
        <v>36401</v>
      </c>
      <c r="DP15" s="1092">
        <v>4118</v>
      </c>
      <c r="DQ15" s="1094">
        <v>5918</v>
      </c>
      <c r="DR15" s="1094">
        <v>14479</v>
      </c>
      <c r="DS15" s="1093">
        <v>35978</v>
      </c>
      <c r="DT15" s="1093">
        <v>61934</v>
      </c>
      <c r="DU15" s="1093">
        <v>301976</v>
      </c>
      <c r="DV15" s="1041">
        <v>625589</v>
      </c>
      <c r="DW15" s="1041">
        <v>711633</v>
      </c>
      <c r="DX15" s="1044">
        <v>905499</v>
      </c>
      <c r="DY15" s="1092">
        <v>142838</v>
      </c>
      <c r="DZ15" s="1093">
        <f t="shared" si="1"/>
        <v>133754</v>
      </c>
      <c r="EA15" s="1085">
        <v>132333</v>
      </c>
      <c r="EB15" s="1026">
        <v>180296</v>
      </c>
      <c r="EC15" s="1092">
        <v>217549</v>
      </c>
      <c r="ED15" s="1093">
        <v>301976</v>
      </c>
      <c r="EE15" s="1041">
        <v>625589</v>
      </c>
      <c r="EF15" s="1041">
        <v>731177</v>
      </c>
      <c r="EG15" s="1041">
        <v>940223</v>
      </c>
      <c r="EI15" s="751"/>
      <c r="EJ15" s="751"/>
      <c r="EK15" s="751"/>
      <c r="EL15" s="751"/>
      <c r="EM15" s="751"/>
      <c r="EN15" s="751"/>
      <c r="EO15" s="751"/>
      <c r="EP15" s="751"/>
      <c r="EQ15" s="751"/>
      <c r="ER15" s="751"/>
      <c r="ES15" s="751"/>
      <c r="ET15" s="751"/>
      <c r="EU15" s="751"/>
      <c r="EV15" s="751"/>
      <c r="EW15" s="751"/>
      <c r="EX15" s="751"/>
      <c r="EY15" s="751"/>
      <c r="EZ15" s="751"/>
      <c r="FA15" s="751"/>
    </row>
    <row r="16" spans="1:175" s="1014" customFormat="1" x14ac:dyDescent="0.2">
      <c r="A16" s="1091" t="s">
        <v>570</v>
      </c>
      <c r="B16" s="1092">
        <v>138048</v>
      </c>
      <c r="C16" s="1093">
        <v>127751</v>
      </c>
      <c r="D16" s="1093">
        <v>117827</v>
      </c>
      <c r="E16" s="1093">
        <v>144194</v>
      </c>
      <c r="F16" s="1093">
        <v>155602</v>
      </c>
      <c r="G16" s="1093">
        <v>0</v>
      </c>
      <c r="H16" s="1041">
        <v>0</v>
      </c>
      <c r="I16" s="1041">
        <v>19502</v>
      </c>
      <c r="J16" s="1044">
        <v>34724</v>
      </c>
      <c r="K16" s="1093">
        <v>13</v>
      </c>
      <c r="L16" s="1093">
        <v>13</v>
      </c>
      <c r="M16" s="1093">
        <v>0</v>
      </c>
      <c r="N16" s="1093">
        <v>0</v>
      </c>
      <c r="O16" s="1093">
        <v>0</v>
      </c>
      <c r="P16" s="1093">
        <v>0</v>
      </c>
      <c r="Q16" s="1093">
        <v>0</v>
      </c>
      <c r="R16" s="1044">
        <v>0</v>
      </c>
      <c r="S16" s="1092">
        <v>466</v>
      </c>
      <c r="T16" s="1093">
        <v>834</v>
      </c>
      <c r="U16" s="1093">
        <v>1476</v>
      </c>
      <c r="V16" s="1093">
        <v>2385</v>
      </c>
      <c r="W16" s="1093">
        <v>962</v>
      </c>
      <c r="X16" s="1093">
        <v>1051</v>
      </c>
      <c r="Y16" s="1093">
        <v>840</v>
      </c>
      <c r="Z16" s="1093">
        <v>96</v>
      </c>
      <c r="AA16" s="1044">
        <v>8</v>
      </c>
      <c r="AB16" s="1094">
        <v>125</v>
      </c>
      <c r="AC16" s="1093">
        <v>172</v>
      </c>
      <c r="AD16" s="1093">
        <v>172</v>
      </c>
      <c r="AE16" s="1093">
        <v>0</v>
      </c>
      <c r="AF16" s="1093">
        <v>0</v>
      </c>
      <c r="AG16" s="1093">
        <v>0</v>
      </c>
      <c r="AH16" s="1093">
        <v>0</v>
      </c>
      <c r="AI16" s="1093">
        <v>0</v>
      </c>
      <c r="AJ16" s="1044">
        <v>0</v>
      </c>
      <c r="AK16" s="1093">
        <v>1976</v>
      </c>
      <c r="AL16" s="1093">
        <v>76454</v>
      </c>
      <c r="AM16" s="1093">
        <v>151214</v>
      </c>
      <c r="AN16" s="1093">
        <v>146362</v>
      </c>
      <c r="AO16" s="1093">
        <v>176627</v>
      </c>
      <c r="AP16" s="1044">
        <v>96</v>
      </c>
      <c r="AQ16" s="1093">
        <v>2</v>
      </c>
      <c r="AR16" s="1093">
        <v>34</v>
      </c>
      <c r="AS16" s="1093">
        <v>34</v>
      </c>
      <c r="AT16" s="1093">
        <v>21</v>
      </c>
      <c r="AU16" s="1093">
        <v>4</v>
      </c>
      <c r="AV16" s="1093">
        <v>0</v>
      </c>
      <c r="AW16" s="1093">
        <v>1</v>
      </c>
      <c r="AX16" s="1093">
        <v>0</v>
      </c>
      <c r="AY16" s="1093">
        <v>0</v>
      </c>
      <c r="AZ16" s="1022">
        <v>106</v>
      </c>
      <c r="BA16" s="1022">
        <v>721</v>
      </c>
      <c r="BB16" s="1044">
        <v>1764</v>
      </c>
      <c r="BC16" s="1094">
        <v>234</v>
      </c>
      <c r="BD16" s="1093">
        <v>253</v>
      </c>
      <c r="BE16" s="1093">
        <v>318</v>
      </c>
      <c r="BF16" s="1093">
        <v>836</v>
      </c>
      <c r="BG16" s="1093">
        <v>713</v>
      </c>
      <c r="BH16" s="1093">
        <v>3117</v>
      </c>
      <c r="BI16" s="1093">
        <v>7041</v>
      </c>
      <c r="BJ16" s="1093">
        <v>9821</v>
      </c>
      <c r="BK16" s="1093">
        <v>13009</v>
      </c>
      <c r="BL16" s="1093">
        <v>74</v>
      </c>
      <c r="BM16" s="1093">
        <v>9701</v>
      </c>
      <c r="BN16" s="1093">
        <v>100477</v>
      </c>
      <c r="BO16" s="1093">
        <v>231606</v>
      </c>
      <c r="BP16" s="1093">
        <v>247792</v>
      </c>
      <c r="BQ16" s="1044">
        <v>305286</v>
      </c>
      <c r="BR16" s="1093">
        <v>16607</v>
      </c>
      <c r="BS16" s="1093">
        <v>91224</v>
      </c>
      <c r="BT16" s="1093">
        <v>168182</v>
      </c>
      <c r="BU16" s="1044">
        <v>218823</v>
      </c>
      <c r="BV16" s="1093">
        <v>122</v>
      </c>
      <c r="BW16" s="1044">
        <v>1441</v>
      </c>
      <c r="BX16" s="1093">
        <v>1581</v>
      </c>
      <c r="BY16" s="1093">
        <v>20834</v>
      </c>
      <c r="BZ16" s="1093">
        <v>53254</v>
      </c>
      <c r="CA16" s="1096">
        <v>73482</v>
      </c>
      <c r="CB16" s="1096">
        <v>104546</v>
      </c>
      <c r="CC16" s="1096">
        <v>93</v>
      </c>
      <c r="CD16" s="1096">
        <v>7781</v>
      </c>
      <c r="CE16" s="1096">
        <v>2716</v>
      </c>
      <c r="CF16" s="1096">
        <v>14226</v>
      </c>
      <c r="CG16" s="1044">
        <v>21618</v>
      </c>
      <c r="CH16" s="1094">
        <v>352</v>
      </c>
      <c r="CI16" s="1022">
        <v>773</v>
      </c>
      <c r="CJ16" s="1022">
        <v>1353</v>
      </c>
      <c r="CK16" s="1097">
        <v>4765</v>
      </c>
      <c r="CL16" s="1097">
        <v>20200</v>
      </c>
      <c r="CM16" s="1097">
        <v>56993</v>
      </c>
      <c r="CN16" s="1022">
        <v>65606</v>
      </c>
      <c r="CO16" s="1022">
        <v>34882</v>
      </c>
      <c r="CP16" s="1044">
        <v>13881</v>
      </c>
      <c r="CQ16" s="1092">
        <v>521</v>
      </c>
      <c r="CR16" s="1093">
        <v>241</v>
      </c>
      <c r="CS16" s="1093">
        <v>142</v>
      </c>
      <c r="CT16" s="1093">
        <v>224</v>
      </c>
      <c r="CU16" s="1093">
        <v>169</v>
      </c>
      <c r="CV16" s="1093">
        <v>149</v>
      </c>
      <c r="CW16" s="1093">
        <v>145</v>
      </c>
      <c r="CX16" s="1093">
        <v>71</v>
      </c>
      <c r="CY16" s="1044">
        <v>34</v>
      </c>
      <c r="CZ16" s="1093">
        <v>67</v>
      </c>
      <c r="DA16" s="1093">
        <v>88</v>
      </c>
      <c r="DB16" s="1093">
        <v>7</v>
      </c>
      <c r="DC16" s="1093">
        <v>6</v>
      </c>
      <c r="DD16" s="1093">
        <v>1</v>
      </c>
      <c r="DE16" s="1093">
        <v>0</v>
      </c>
      <c r="DF16" s="1044">
        <v>0</v>
      </c>
      <c r="DG16" s="1085">
        <v>2369</v>
      </c>
      <c r="DH16" s="1093">
        <v>3451</v>
      </c>
      <c r="DI16" s="1093">
        <v>10854</v>
      </c>
      <c r="DJ16" s="1093">
        <v>26955</v>
      </c>
      <c r="DK16" s="1093">
        <v>26369</v>
      </c>
      <c r="DL16" s="1093">
        <v>23763</v>
      </c>
      <c r="DM16" s="1093">
        <v>16143</v>
      </c>
      <c r="DN16" s="1093">
        <v>13431</v>
      </c>
      <c r="DO16" s="1044">
        <v>36307</v>
      </c>
      <c r="DP16" s="1092">
        <v>4069</v>
      </c>
      <c r="DQ16" s="1094">
        <v>5771</v>
      </c>
      <c r="DR16" s="1094">
        <v>14429</v>
      </c>
      <c r="DS16" s="1093">
        <v>35348</v>
      </c>
      <c r="DT16" s="1093">
        <v>61682</v>
      </c>
      <c r="DU16" s="1093">
        <v>299451</v>
      </c>
      <c r="DV16" s="1041">
        <v>619897</v>
      </c>
      <c r="DW16" s="1041">
        <v>709281</v>
      </c>
      <c r="DX16" s="1044">
        <v>901221</v>
      </c>
      <c r="DY16" s="1092">
        <v>142117</v>
      </c>
      <c r="DZ16" s="1093">
        <f t="shared" si="1"/>
        <v>133522</v>
      </c>
      <c r="EA16" s="1085">
        <v>132256</v>
      </c>
      <c r="EB16" s="1093">
        <v>179542</v>
      </c>
      <c r="EC16" s="1092">
        <v>217284</v>
      </c>
      <c r="ED16" s="1093">
        <v>299451</v>
      </c>
      <c r="EE16" s="1041">
        <v>619897</v>
      </c>
      <c r="EF16" s="1041">
        <v>728783</v>
      </c>
      <c r="EG16" s="1041">
        <v>935945</v>
      </c>
      <c r="EI16" s="751"/>
      <c r="EJ16" s="751"/>
      <c r="EK16" s="751"/>
      <c r="EL16" s="751"/>
      <c r="EM16" s="751"/>
      <c r="EN16" s="751"/>
      <c r="EO16" s="751"/>
      <c r="EP16" s="751"/>
      <c r="EQ16" s="751"/>
      <c r="ER16" s="751"/>
      <c r="ES16" s="751"/>
      <c r="ET16" s="751"/>
      <c r="EU16" s="751"/>
      <c r="EV16" s="751"/>
      <c r="EW16" s="751"/>
      <c r="EX16" s="751"/>
      <c r="EY16" s="751"/>
      <c r="EZ16" s="751"/>
      <c r="FA16" s="751"/>
    </row>
    <row r="17" spans="1:175" s="1014" customFormat="1" x14ac:dyDescent="0.2">
      <c r="A17" s="1091" t="s">
        <v>571</v>
      </c>
      <c r="B17" s="1092">
        <v>0</v>
      </c>
      <c r="C17" s="1093">
        <v>76</v>
      </c>
      <c r="D17" s="1093">
        <v>26</v>
      </c>
      <c r="E17" s="1093">
        <v>60</v>
      </c>
      <c r="F17" s="1093">
        <v>13</v>
      </c>
      <c r="G17" s="1093">
        <v>0</v>
      </c>
      <c r="H17" s="1041">
        <v>0</v>
      </c>
      <c r="I17" s="1041">
        <v>0</v>
      </c>
      <c r="J17" s="1044">
        <v>0</v>
      </c>
      <c r="K17" s="1093">
        <v>0</v>
      </c>
      <c r="L17" s="1093">
        <v>0</v>
      </c>
      <c r="M17" s="1093">
        <v>0</v>
      </c>
      <c r="N17" s="1093">
        <v>0</v>
      </c>
      <c r="O17" s="1093">
        <v>0</v>
      </c>
      <c r="P17" s="1093">
        <v>0</v>
      </c>
      <c r="Q17" s="1093">
        <v>0</v>
      </c>
      <c r="R17" s="1044">
        <v>0</v>
      </c>
      <c r="S17" s="1092">
        <v>0</v>
      </c>
      <c r="T17" s="1093">
        <v>0</v>
      </c>
      <c r="U17" s="1093">
        <v>0</v>
      </c>
      <c r="V17" s="1093">
        <v>0</v>
      </c>
      <c r="W17" s="1093">
        <v>0</v>
      </c>
      <c r="X17" s="1093">
        <v>0</v>
      </c>
      <c r="Y17" s="1093">
        <v>0</v>
      </c>
      <c r="Z17" s="1093">
        <v>0</v>
      </c>
      <c r="AA17" s="1044">
        <v>0</v>
      </c>
      <c r="AB17" s="1094">
        <v>0</v>
      </c>
      <c r="AC17" s="1093">
        <v>1</v>
      </c>
      <c r="AD17" s="1093">
        <v>1</v>
      </c>
      <c r="AE17" s="1093">
        <v>0</v>
      </c>
      <c r="AF17" s="1093">
        <v>0</v>
      </c>
      <c r="AG17" s="1093">
        <v>0</v>
      </c>
      <c r="AH17" s="1093">
        <v>0</v>
      </c>
      <c r="AI17" s="1093">
        <v>0</v>
      </c>
      <c r="AJ17" s="1044">
        <v>0</v>
      </c>
      <c r="AK17" s="1093">
        <v>7</v>
      </c>
      <c r="AL17" s="1093">
        <v>61</v>
      </c>
      <c r="AM17" s="1093">
        <v>44</v>
      </c>
      <c r="AN17" s="1093">
        <v>28</v>
      </c>
      <c r="AO17" s="1093">
        <v>32</v>
      </c>
      <c r="AP17" s="1044">
        <v>0</v>
      </c>
      <c r="AQ17" s="1093">
        <v>0</v>
      </c>
      <c r="AR17" s="1093">
        <v>2</v>
      </c>
      <c r="AS17" s="1093">
        <v>2</v>
      </c>
      <c r="AT17" s="1093">
        <v>1</v>
      </c>
      <c r="AU17" s="1093">
        <v>0</v>
      </c>
      <c r="AV17" s="1093">
        <v>0</v>
      </c>
      <c r="AW17" s="1093">
        <v>0</v>
      </c>
      <c r="AX17" s="1093">
        <v>0</v>
      </c>
      <c r="AY17" s="1093">
        <v>0</v>
      </c>
      <c r="AZ17" s="1093">
        <v>0</v>
      </c>
      <c r="BA17" s="1093">
        <v>0</v>
      </c>
      <c r="BB17" s="1044">
        <v>0</v>
      </c>
      <c r="BC17" s="1094">
        <v>0</v>
      </c>
      <c r="BD17" s="1093">
        <v>0</v>
      </c>
      <c r="BE17" s="1093">
        <v>318</v>
      </c>
      <c r="BF17" s="1093">
        <v>0</v>
      </c>
      <c r="BG17" s="1093">
        <v>0</v>
      </c>
      <c r="BH17" s="1093">
        <v>1</v>
      </c>
      <c r="BI17" s="1093">
        <v>0</v>
      </c>
      <c r="BJ17" s="1093">
        <v>0</v>
      </c>
      <c r="BK17" s="1093">
        <v>0</v>
      </c>
      <c r="BL17" s="1093">
        <v>0</v>
      </c>
      <c r="BM17" s="1093">
        <v>0</v>
      </c>
      <c r="BN17" s="1093">
        <v>179</v>
      </c>
      <c r="BO17" s="1093">
        <v>32</v>
      </c>
      <c r="BP17" s="1093">
        <v>1</v>
      </c>
      <c r="BQ17" s="1044">
        <v>7</v>
      </c>
      <c r="BR17" s="1093">
        <v>0</v>
      </c>
      <c r="BS17" s="1093">
        <v>0</v>
      </c>
      <c r="BT17" s="1093">
        <v>1</v>
      </c>
      <c r="BU17" s="1044">
        <v>26</v>
      </c>
      <c r="BV17" s="1093">
        <v>0</v>
      </c>
      <c r="BW17" s="1044">
        <v>3</v>
      </c>
      <c r="BX17" s="1093">
        <v>0</v>
      </c>
      <c r="BY17" s="1093">
        <v>0</v>
      </c>
      <c r="BZ17" s="1093">
        <v>3</v>
      </c>
      <c r="CA17" s="1096">
        <v>3</v>
      </c>
      <c r="CB17" s="1096">
        <v>18</v>
      </c>
      <c r="CC17" s="1096">
        <v>0</v>
      </c>
      <c r="CD17" s="1096">
        <v>0</v>
      </c>
      <c r="CE17" s="1096">
        <v>0</v>
      </c>
      <c r="CF17" s="1096">
        <v>0</v>
      </c>
      <c r="CG17" s="1044">
        <v>0</v>
      </c>
      <c r="CH17" s="1094">
        <v>9</v>
      </c>
      <c r="CI17" s="1093">
        <v>15</v>
      </c>
      <c r="CJ17" s="1093">
        <v>38</v>
      </c>
      <c r="CK17" s="1093">
        <v>83</v>
      </c>
      <c r="CL17" s="1093">
        <v>128</v>
      </c>
      <c r="CM17" s="1093">
        <v>137</v>
      </c>
      <c r="CN17" s="1093">
        <v>35</v>
      </c>
      <c r="CO17" s="1093">
        <v>11</v>
      </c>
      <c r="CP17" s="1044">
        <v>7</v>
      </c>
      <c r="CQ17" s="1092">
        <v>0</v>
      </c>
      <c r="CR17" s="1093">
        <v>3</v>
      </c>
      <c r="CS17" s="1093">
        <v>2</v>
      </c>
      <c r="CT17" s="1093">
        <v>0</v>
      </c>
      <c r="CU17" s="1093">
        <v>0</v>
      </c>
      <c r="CV17" s="1093">
        <v>0</v>
      </c>
      <c r="CW17" s="1027">
        <v>0</v>
      </c>
      <c r="CX17" s="1027">
        <v>0</v>
      </c>
      <c r="CY17" s="1044">
        <v>0</v>
      </c>
      <c r="CZ17" s="1093">
        <v>0</v>
      </c>
      <c r="DA17" s="1093">
        <v>2</v>
      </c>
      <c r="DB17" s="1093">
        <v>0</v>
      </c>
      <c r="DC17" s="1093">
        <v>0</v>
      </c>
      <c r="DD17" s="1093">
        <v>0</v>
      </c>
      <c r="DE17" s="1093">
        <v>0</v>
      </c>
      <c r="DF17" s="1044">
        <v>0</v>
      </c>
      <c r="DG17" s="1085">
        <v>0</v>
      </c>
      <c r="DH17" s="1093">
        <v>0</v>
      </c>
      <c r="DI17" s="1093">
        <v>0</v>
      </c>
      <c r="DJ17" s="1093">
        <v>0</v>
      </c>
      <c r="DK17" s="1093">
        <v>19</v>
      </c>
      <c r="DL17" s="1093">
        <v>508</v>
      </c>
      <c r="DM17" s="1093">
        <v>72</v>
      </c>
      <c r="DN17" s="1093">
        <v>5</v>
      </c>
      <c r="DO17" s="1044">
        <v>94</v>
      </c>
      <c r="DP17" s="1092">
        <v>9</v>
      </c>
      <c r="DQ17" s="1094">
        <v>21</v>
      </c>
      <c r="DR17" s="1094">
        <v>43</v>
      </c>
      <c r="DS17" s="1093">
        <v>86</v>
      </c>
      <c r="DT17" s="1093">
        <v>154</v>
      </c>
      <c r="DU17" s="1093">
        <v>886</v>
      </c>
      <c r="DV17" s="1041">
        <v>186</v>
      </c>
      <c r="DW17" s="1041">
        <v>49</v>
      </c>
      <c r="DX17" s="1044">
        <v>187</v>
      </c>
      <c r="DY17" s="1092">
        <v>9</v>
      </c>
      <c r="DZ17" s="1093">
        <f t="shared" si="1"/>
        <v>97</v>
      </c>
      <c r="EA17" s="1085">
        <v>69</v>
      </c>
      <c r="EB17" s="1093">
        <v>146</v>
      </c>
      <c r="EC17" s="1092">
        <v>167</v>
      </c>
      <c r="ED17" s="1093">
        <v>886</v>
      </c>
      <c r="EE17" s="1041">
        <v>186</v>
      </c>
      <c r="EF17" s="1041">
        <v>49</v>
      </c>
      <c r="EG17" s="1041">
        <v>187</v>
      </c>
      <c r="EI17" s="751"/>
      <c r="EJ17" s="751"/>
      <c r="EK17" s="751"/>
      <c r="EL17" s="751"/>
      <c r="EM17" s="751"/>
      <c r="EN17" s="751"/>
      <c r="EO17" s="751"/>
      <c r="EP17" s="751"/>
      <c r="EQ17" s="751"/>
      <c r="ER17" s="751"/>
      <c r="ES17" s="751"/>
      <c r="ET17" s="751"/>
      <c r="EU17" s="751"/>
      <c r="EV17" s="751"/>
      <c r="EW17" s="751"/>
      <c r="EX17" s="751"/>
      <c r="EY17" s="751"/>
      <c r="EZ17" s="751"/>
      <c r="FA17" s="751"/>
    </row>
    <row r="18" spans="1:175" s="1014" customFormat="1" x14ac:dyDescent="0.2">
      <c r="A18" s="1091" t="s">
        <v>572</v>
      </c>
      <c r="B18" s="1092">
        <v>0</v>
      </c>
      <c r="C18" s="1093">
        <v>0</v>
      </c>
      <c r="D18" s="1093">
        <v>0</v>
      </c>
      <c r="E18" s="1093">
        <v>0</v>
      </c>
      <c r="F18" s="1093">
        <v>0</v>
      </c>
      <c r="G18" s="1093">
        <v>0</v>
      </c>
      <c r="H18" s="1041">
        <v>0</v>
      </c>
      <c r="I18" s="1041">
        <v>0</v>
      </c>
      <c r="J18" s="1044">
        <v>0</v>
      </c>
      <c r="K18" s="1027">
        <v>0</v>
      </c>
      <c r="L18" s="1027">
        <v>0</v>
      </c>
      <c r="M18" s="1026">
        <v>0</v>
      </c>
      <c r="N18" s="1026">
        <v>0</v>
      </c>
      <c r="O18" s="1026">
        <v>0</v>
      </c>
      <c r="P18" s="1026">
        <v>0</v>
      </c>
      <c r="Q18" s="1026">
        <v>0</v>
      </c>
      <c r="R18" s="1044">
        <v>0</v>
      </c>
      <c r="S18" s="1092">
        <v>0</v>
      </c>
      <c r="T18" s="1029">
        <v>0</v>
      </c>
      <c r="U18" s="1029">
        <v>0</v>
      </c>
      <c r="V18" s="1029">
        <v>0</v>
      </c>
      <c r="W18" s="1029">
        <v>0</v>
      </c>
      <c r="X18" s="1029">
        <v>0</v>
      </c>
      <c r="Y18" s="1093">
        <v>0</v>
      </c>
      <c r="Z18" s="1093">
        <v>0</v>
      </c>
      <c r="AA18" s="1044">
        <v>0</v>
      </c>
      <c r="AB18" s="1094">
        <v>0</v>
      </c>
      <c r="AC18" s="1027">
        <v>0</v>
      </c>
      <c r="AD18" s="1027">
        <v>0</v>
      </c>
      <c r="AE18" s="1026">
        <v>0</v>
      </c>
      <c r="AF18" s="1026">
        <v>0</v>
      </c>
      <c r="AG18" s="1026">
        <v>0</v>
      </c>
      <c r="AH18" s="1026">
        <v>0</v>
      </c>
      <c r="AI18" s="1026">
        <v>0</v>
      </c>
      <c r="AJ18" s="1044">
        <v>0</v>
      </c>
      <c r="AK18" s="1026">
        <v>0</v>
      </c>
      <c r="AL18" s="1026">
        <v>0</v>
      </c>
      <c r="AM18" s="1027">
        <v>0</v>
      </c>
      <c r="AN18" s="1027">
        <v>0</v>
      </c>
      <c r="AO18" s="1027">
        <v>0</v>
      </c>
      <c r="AP18" s="1044">
        <v>0</v>
      </c>
      <c r="AQ18" s="1027">
        <v>0</v>
      </c>
      <c r="AR18" s="1029">
        <v>0</v>
      </c>
      <c r="AS18" s="1029">
        <v>0</v>
      </c>
      <c r="AT18" s="1029">
        <v>0</v>
      </c>
      <c r="AU18" s="1029">
        <v>0</v>
      </c>
      <c r="AV18" s="1026">
        <v>0</v>
      </c>
      <c r="AW18" s="1026">
        <v>0</v>
      </c>
      <c r="AX18" s="1026">
        <v>0</v>
      </c>
      <c r="AY18" s="1026">
        <v>0</v>
      </c>
      <c r="AZ18" s="1029">
        <v>0</v>
      </c>
      <c r="BA18" s="1029">
        <v>0</v>
      </c>
      <c r="BB18" s="1044">
        <v>0</v>
      </c>
      <c r="BC18" s="1094">
        <v>0</v>
      </c>
      <c r="BD18" s="1029">
        <v>0</v>
      </c>
      <c r="BE18" s="1029">
        <v>0</v>
      </c>
      <c r="BF18" s="1029">
        <v>0</v>
      </c>
      <c r="BG18" s="1029">
        <v>0</v>
      </c>
      <c r="BH18" s="1029">
        <v>0</v>
      </c>
      <c r="BI18" s="1029">
        <v>0</v>
      </c>
      <c r="BJ18" s="1029">
        <v>0</v>
      </c>
      <c r="BK18" s="1029">
        <v>0</v>
      </c>
      <c r="BL18" s="1029">
        <v>0</v>
      </c>
      <c r="BM18" s="1029">
        <v>0</v>
      </c>
      <c r="BN18" s="1029">
        <v>0</v>
      </c>
      <c r="BO18" s="1029">
        <v>0</v>
      </c>
      <c r="BP18" s="1029">
        <v>0</v>
      </c>
      <c r="BQ18" s="1044">
        <v>0</v>
      </c>
      <c r="BR18" s="1029">
        <v>0</v>
      </c>
      <c r="BS18" s="1029">
        <v>0</v>
      </c>
      <c r="BT18" s="1029">
        <v>1</v>
      </c>
      <c r="BU18" s="1044">
        <v>89</v>
      </c>
      <c r="BV18" s="1029">
        <v>0</v>
      </c>
      <c r="BW18" s="1044">
        <v>0</v>
      </c>
      <c r="BX18" s="1029">
        <v>0</v>
      </c>
      <c r="BY18" s="1029">
        <v>0</v>
      </c>
      <c r="BZ18" s="1029">
        <v>0</v>
      </c>
      <c r="CA18" s="1098">
        <v>0</v>
      </c>
      <c r="CB18" s="1098">
        <v>0</v>
      </c>
      <c r="CC18" s="1098">
        <v>0</v>
      </c>
      <c r="CD18" s="1098">
        <v>0</v>
      </c>
      <c r="CE18" s="1098">
        <v>0</v>
      </c>
      <c r="CF18" s="1098">
        <v>0</v>
      </c>
      <c r="CG18" s="1044">
        <v>0</v>
      </c>
      <c r="CH18" s="1094">
        <v>0</v>
      </c>
      <c r="CI18" s="1029">
        <v>0</v>
      </c>
      <c r="CJ18" s="1029">
        <v>0</v>
      </c>
      <c r="CK18" s="1029">
        <v>0</v>
      </c>
      <c r="CL18" s="1029">
        <v>0</v>
      </c>
      <c r="CM18" s="1029">
        <v>0</v>
      </c>
      <c r="CN18" s="1029">
        <v>0</v>
      </c>
      <c r="CO18" s="1029">
        <v>0</v>
      </c>
      <c r="CP18" s="1044">
        <v>0</v>
      </c>
      <c r="CQ18" s="1092">
        <v>0</v>
      </c>
      <c r="CR18" s="1027">
        <v>0</v>
      </c>
      <c r="CS18" s="1027">
        <v>0</v>
      </c>
      <c r="CT18" s="1026">
        <v>0</v>
      </c>
      <c r="CU18" s="1026">
        <v>0</v>
      </c>
      <c r="CV18" s="1026">
        <v>0</v>
      </c>
      <c r="CW18" s="1027">
        <v>0</v>
      </c>
      <c r="CX18" s="1027">
        <v>0</v>
      </c>
      <c r="CY18" s="1044">
        <v>0</v>
      </c>
      <c r="CZ18" s="1027">
        <v>0</v>
      </c>
      <c r="DA18" s="1026"/>
      <c r="DB18" s="1026"/>
      <c r="DC18" s="1093">
        <v>0</v>
      </c>
      <c r="DD18" s="1027">
        <v>0</v>
      </c>
      <c r="DE18" s="1027">
        <v>0</v>
      </c>
      <c r="DF18" s="1044">
        <v>0</v>
      </c>
      <c r="DG18" s="1085"/>
      <c r="DH18" s="1093">
        <v>0</v>
      </c>
      <c r="DI18" s="1093">
        <v>0</v>
      </c>
      <c r="DJ18" s="1093">
        <v>0</v>
      </c>
      <c r="DK18" s="1093">
        <v>0</v>
      </c>
      <c r="DL18" s="1093">
        <v>0</v>
      </c>
      <c r="DM18" s="1093">
        <v>0</v>
      </c>
      <c r="DN18" s="1093">
        <v>0</v>
      </c>
      <c r="DO18" s="1044">
        <v>0</v>
      </c>
      <c r="DP18" s="1092">
        <v>0</v>
      </c>
      <c r="DQ18" s="1094">
        <v>0</v>
      </c>
      <c r="DR18" s="1094">
        <v>0</v>
      </c>
      <c r="DS18" s="1093">
        <v>0</v>
      </c>
      <c r="DT18" s="1093">
        <v>0</v>
      </c>
      <c r="DU18" s="1093">
        <v>0</v>
      </c>
      <c r="DV18" s="1041">
        <v>0</v>
      </c>
      <c r="DW18" s="1041">
        <v>1</v>
      </c>
      <c r="DX18" s="1044">
        <v>89</v>
      </c>
      <c r="DY18" s="1092">
        <v>0</v>
      </c>
      <c r="DZ18" s="1093">
        <f t="shared" si="1"/>
        <v>0</v>
      </c>
      <c r="EA18" s="1085">
        <v>0</v>
      </c>
      <c r="EB18" s="1093">
        <v>0</v>
      </c>
      <c r="EC18" s="1092">
        <v>0</v>
      </c>
      <c r="ED18" s="1093">
        <v>0</v>
      </c>
      <c r="EE18" s="1041">
        <v>0</v>
      </c>
      <c r="EF18" s="1041">
        <v>1</v>
      </c>
      <c r="EG18" s="1041">
        <v>89</v>
      </c>
      <c r="EI18" s="751"/>
      <c r="EJ18" s="751"/>
      <c r="EK18" s="751"/>
      <c r="EL18" s="751"/>
      <c r="EM18" s="751"/>
      <c r="EN18" s="751"/>
      <c r="EO18" s="751"/>
      <c r="EP18" s="751"/>
      <c r="EQ18" s="751"/>
      <c r="ER18" s="751"/>
      <c r="ES18" s="751"/>
      <c r="ET18" s="751"/>
      <c r="EU18" s="751"/>
      <c r="EV18" s="751"/>
      <c r="EW18" s="751"/>
      <c r="EX18" s="751"/>
      <c r="EY18" s="751"/>
      <c r="EZ18" s="751"/>
      <c r="FA18" s="751"/>
    </row>
    <row r="19" spans="1:175" s="1014" customFormat="1" x14ac:dyDescent="0.2">
      <c r="A19" s="1099" t="s">
        <v>573</v>
      </c>
      <c r="B19" s="1092">
        <v>672</v>
      </c>
      <c r="C19" s="1027">
        <v>9</v>
      </c>
      <c r="D19" s="1027">
        <v>1</v>
      </c>
      <c r="E19" s="1027">
        <v>64</v>
      </c>
      <c r="F19" s="1027">
        <v>0</v>
      </c>
      <c r="G19" s="1027">
        <v>0</v>
      </c>
      <c r="H19" s="1041">
        <v>0</v>
      </c>
      <c r="I19" s="1041">
        <v>42</v>
      </c>
      <c r="J19" s="1044">
        <v>0</v>
      </c>
      <c r="K19" s="1027">
        <v>0</v>
      </c>
      <c r="L19" s="1027">
        <v>0</v>
      </c>
      <c r="M19" s="1027">
        <v>0</v>
      </c>
      <c r="N19" s="1027">
        <v>0</v>
      </c>
      <c r="O19" s="1027">
        <v>0</v>
      </c>
      <c r="P19" s="1027">
        <v>0</v>
      </c>
      <c r="Q19" s="1027">
        <v>0</v>
      </c>
      <c r="R19" s="1044">
        <v>0</v>
      </c>
      <c r="S19" s="1092">
        <v>0</v>
      </c>
      <c r="T19" s="1027">
        <v>0</v>
      </c>
      <c r="U19" s="1027">
        <v>0</v>
      </c>
      <c r="V19" s="1027">
        <v>0</v>
      </c>
      <c r="W19" s="1027">
        <v>0</v>
      </c>
      <c r="X19" s="1027">
        <v>0</v>
      </c>
      <c r="Y19" s="1093">
        <v>0</v>
      </c>
      <c r="Z19" s="1093">
        <v>0</v>
      </c>
      <c r="AA19" s="1044">
        <v>0</v>
      </c>
      <c r="AB19" s="1094">
        <v>0</v>
      </c>
      <c r="AC19" s="1027">
        <v>0</v>
      </c>
      <c r="AD19" s="1027">
        <v>0</v>
      </c>
      <c r="AE19" s="1027">
        <v>0</v>
      </c>
      <c r="AF19" s="1027">
        <v>0</v>
      </c>
      <c r="AG19" s="1027">
        <v>0</v>
      </c>
      <c r="AH19" s="1027">
        <v>0</v>
      </c>
      <c r="AI19" s="1027">
        <v>0</v>
      </c>
      <c r="AJ19" s="1044">
        <v>0</v>
      </c>
      <c r="AK19" s="1027">
        <v>16</v>
      </c>
      <c r="AL19" s="1027">
        <v>44</v>
      </c>
      <c r="AM19" s="1027">
        <v>87</v>
      </c>
      <c r="AN19" s="1027">
        <v>42</v>
      </c>
      <c r="AO19" s="1027">
        <v>89</v>
      </c>
      <c r="AP19" s="1044">
        <v>0</v>
      </c>
      <c r="AQ19" s="1027">
        <v>0</v>
      </c>
      <c r="AR19" s="1027">
        <v>1</v>
      </c>
      <c r="AS19" s="1027">
        <v>0</v>
      </c>
      <c r="AT19" s="1027">
        <v>0</v>
      </c>
      <c r="AU19" s="1027">
        <v>0</v>
      </c>
      <c r="AV19" s="1027">
        <v>0</v>
      </c>
      <c r="AW19" s="1027">
        <v>0</v>
      </c>
      <c r="AX19" s="1027">
        <v>0</v>
      </c>
      <c r="AY19" s="1027">
        <v>0</v>
      </c>
      <c r="AZ19" s="1027">
        <v>0</v>
      </c>
      <c r="BA19" s="1027">
        <v>0</v>
      </c>
      <c r="BB19" s="1044">
        <v>0</v>
      </c>
      <c r="BC19" s="1094">
        <v>0</v>
      </c>
      <c r="BD19" s="1027">
        <v>0</v>
      </c>
      <c r="BE19" s="1027">
        <v>0</v>
      </c>
      <c r="BF19" s="1027">
        <v>0</v>
      </c>
      <c r="BG19" s="1027">
        <v>0</v>
      </c>
      <c r="BH19" s="1027">
        <v>0</v>
      </c>
      <c r="BI19" s="1027">
        <v>0</v>
      </c>
      <c r="BJ19" s="1027">
        <v>0</v>
      </c>
      <c r="BK19" s="1027">
        <v>0</v>
      </c>
      <c r="BL19" s="1027">
        <v>0</v>
      </c>
      <c r="BM19" s="1027">
        <v>78</v>
      </c>
      <c r="BN19" s="1027">
        <v>303</v>
      </c>
      <c r="BO19" s="1027">
        <v>840</v>
      </c>
      <c r="BP19" s="1027">
        <v>59</v>
      </c>
      <c r="BQ19" s="1044">
        <v>0</v>
      </c>
      <c r="BR19" s="1027">
        <v>1047</v>
      </c>
      <c r="BS19" s="1027">
        <v>4523</v>
      </c>
      <c r="BT19" s="1027">
        <v>2131</v>
      </c>
      <c r="BU19" s="1044">
        <v>3807</v>
      </c>
      <c r="BV19" s="1027">
        <v>0</v>
      </c>
      <c r="BW19" s="1044">
        <v>0</v>
      </c>
      <c r="BX19" s="1027">
        <v>0</v>
      </c>
      <c r="BY19" s="1027">
        <v>75</v>
      </c>
      <c r="BZ19" s="1027">
        <v>54</v>
      </c>
      <c r="CA19" s="1095">
        <v>70</v>
      </c>
      <c r="CB19" s="1095">
        <v>105</v>
      </c>
      <c r="CC19" s="1095">
        <v>0</v>
      </c>
      <c r="CD19" s="1095">
        <v>0</v>
      </c>
      <c r="CE19" s="1095">
        <v>0</v>
      </c>
      <c r="CF19" s="1095">
        <v>0</v>
      </c>
      <c r="CG19" s="1044">
        <v>0</v>
      </c>
      <c r="CH19" s="1094">
        <v>31</v>
      </c>
      <c r="CI19" s="1027">
        <v>119</v>
      </c>
      <c r="CJ19" s="1027">
        <v>1</v>
      </c>
      <c r="CK19" s="1027">
        <v>0</v>
      </c>
      <c r="CL19" s="1027">
        <v>1</v>
      </c>
      <c r="CM19" s="1027">
        <v>170</v>
      </c>
      <c r="CN19" s="1027">
        <v>0</v>
      </c>
      <c r="CO19" s="1027">
        <v>0</v>
      </c>
      <c r="CP19" s="1044">
        <v>1</v>
      </c>
      <c r="CQ19" s="1092">
        <v>9</v>
      </c>
      <c r="CR19" s="1027">
        <v>6</v>
      </c>
      <c r="CS19" s="1027">
        <v>4</v>
      </c>
      <c r="CT19" s="1027">
        <v>3</v>
      </c>
      <c r="CU19" s="1027">
        <v>0</v>
      </c>
      <c r="CV19" s="1027">
        <v>0</v>
      </c>
      <c r="CW19" s="1027">
        <v>0</v>
      </c>
      <c r="CX19" s="1027">
        <v>0</v>
      </c>
      <c r="CY19" s="1044">
        <v>0</v>
      </c>
      <c r="CZ19" s="1027">
        <v>2</v>
      </c>
      <c r="DA19" s="1027">
        <v>0</v>
      </c>
      <c r="DB19" s="1027">
        <v>1</v>
      </c>
      <c r="DC19" s="1093">
        <v>0</v>
      </c>
      <c r="DD19" s="1027">
        <v>0</v>
      </c>
      <c r="DE19" s="1027">
        <v>0</v>
      </c>
      <c r="DF19" s="1044">
        <v>0</v>
      </c>
      <c r="DG19" s="1085">
        <v>0</v>
      </c>
      <c r="DH19" s="1027">
        <v>0</v>
      </c>
      <c r="DI19" s="1027">
        <v>0</v>
      </c>
      <c r="DJ19" s="1027">
        <v>541</v>
      </c>
      <c r="DK19" s="1027">
        <v>2</v>
      </c>
      <c r="DL19" s="1093">
        <v>0</v>
      </c>
      <c r="DM19" s="1027">
        <v>2</v>
      </c>
      <c r="DN19" s="1027">
        <v>0</v>
      </c>
      <c r="DO19" s="1044">
        <v>0</v>
      </c>
      <c r="DP19" s="1092">
        <v>40</v>
      </c>
      <c r="DQ19" s="1094">
        <v>126</v>
      </c>
      <c r="DR19" s="1094">
        <v>7</v>
      </c>
      <c r="DS19" s="1093">
        <v>544</v>
      </c>
      <c r="DT19" s="1093">
        <v>98</v>
      </c>
      <c r="DU19" s="1093">
        <v>1639</v>
      </c>
      <c r="DV19" s="1041">
        <v>5506</v>
      </c>
      <c r="DW19" s="1041">
        <v>2302</v>
      </c>
      <c r="DX19" s="1044">
        <v>4002</v>
      </c>
      <c r="DY19" s="1092">
        <v>712</v>
      </c>
      <c r="DZ19" s="1093">
        <f t="shared" si="1"/>
        <v>135</v>
      </c>
      <c r="EA19" s="1085">
        <v>8</v>
      </c>
      <c r="EB19" s="1093">
        <v>608</v>
      </c>
      <c r="EC19" s="1092">
        <v>98</v>
      </c>
      <c r="ED19" s="1093">
        <v>1639</v>
      </c>
      <c r="EE19" s="1041">
        <v>5506</v>
      </c>
      <c r="EF19" s="1041">
        <v>2344</v>
      </c>
      <c r="EG19" s="1041">
        <v>4002</v>
      </c>
      <c r="EI19" s="751"/>
      <c r="EJ19" s="751"/>
      <c r="EK19" s="751"/>
      <c r="EL19" s="751"/>
      <c r="EM19" s="751"/>
      <c r="EN19" s="751"/>
      <c r="EO19" s="751"/>
      <c r="EP19" s="751"/>
      <c r="EQ19" s="751"/>
      <c r="ER19" s="751"/>
      <c r="ES19" s="751"/>
      <c r="ET19" s="751"/>
      <c r="EU19" s="751"/>
      <c r="EV19" s="751"/>
      <c r="EW19" s="751"/>
      <c r="EX19" s="751"/>
      <c r="EY19" s="751"/>
      <c r="EZ19" s="751"/>
      <c r="FA19" s="751"/>
    </row>
    <row r="20" spans="1:175" s="1039" customFormat="1" ht="36.75" customHeight="1" x14ac:dyDescent="0.2">
      <c r="A20" s="1031" t="s">
        <v>585</v>
      </c>
      <c r="B20" s="1087"/>
      <c r="C20" s="1087"/>
      <c r="D20" s="1087"/>
      <c r="E20" s="1087"/>
      <c r="F20" s="1087"/>
      <c r="G20" s="1087"/>
      <c r="H20" s="1087"/>
      <c r="I20" s="1087"/>
      <c r="J20" s="1100"/>
      <c r="K20" s="1087"/>
      <c r="L20" s="1087"/>
      <c r="M20" s="1087"/>
      <c r="N20" s="1087"/>
      <c r="O20" s="1087"/>
      <c r="P20" s="1087"/>
      <c r="Q20" s="1087"/>
      <c r="R20" s="1100"/>
      <c r="S20" s="1087"/>
      <c r="T20" s="1087"/>
      <c r="U20" s="1087"/>
      <c r="V20" s="1087"/>
      <c r="W20" s="1087"/>
      <c r="X20" s="1087"/>
      <c r="Y20" s="1101"/>
      <c r="Z20" s="1101"/>
      <c r="AA20" s="1100"/>
      <c r="AB20" s="1087"/>
      <c r="AC20" s="1087"/>
      <c r="AD20" s="1087"/>
      <c r="AE20" s="1087"/>
      <c r="AF20" s="1087"/>
      <c r="AG20" s="1087"/>
      <c r="AH20" s="1087"/>
      <c r="AI20" s="1087"/>
      <c r="AJ20" s="1100"/>
      <c r="AK20" s="1087"/>
      <c r="AL20" s="1087"/>
      <c r="AM20" s="1087"/>
      <c r="AN20" s="1087"/>
      <c r="AO20" s="1087"/>
      <c r="AP20" s="1100"/>
      <c r="AQ20" s="1087"/>
      <c r="AR20" s="1087"/>
      <c r="AS20" s="1087"/>
      <c r="AT20" s="1087"/>
      <c r="AU20" s="1087"/>
      <c r="AV20" s="1087"/>
      <c r="AW20" s="1087"/>
      <c r="AX20" s="1087"/>
      <c r="AY20" s="1087"/>
      <c r="AZ20" s="1087"/>
      <c r="BA20" s="1087"/>
      <c r="BB20" s="1100"/>
      <c r="BC20" s="1087"/>
      <c r="BD20" s="1087"/>
      <c r="BE20" s="1087"/>
      <c r="BF20" s="1087"/>
      <c r="BG20" s="1087"/>
      <c r="BH20" s="1087"/>
      <c r="BI20" s="1087"/>
      <c r="BJ20" s="1087"/>
      <c r="BK20" s="1087"/>
      <c r="BL20" s="1087"/>
      <c r="BM20" s="1087"/>
      <c r="BN20" s="1087"/>
      <c r="BO20" s="1087"/>
      <c r="BP20" s="1087"/>
      <c r="BQ20" s="1100"/>
      <c r="BR20" s="1087"/>
      <c r="BS20" s="1087"/>
      <c r="BT20" s="1087"/>
      <c r="BU20" s="1100"/>
      <c r="BV20" s="1087"/>
      <c r="BW20" s="1100"/>
      <c r="BX20" s="1087"/>
      <c r="BY20" s="1087"/>
      <c r="BZ20" s="1087"/>
      <c r="CA20" s="1088"/>
      <c r="CB20" s="1100"/>
      <c r="CC20" s="1088"/>
      <c r="CD20" s="1100"/>
      <c r="CE20" s="1088"/>
      <c r="CF20" s="1088"/>
      <c r="CG20" s="1100"/>
      <c r="CH20" s="1087"/>
      <c r="CI20" s="1087"/>
      <c r="CJ20" s="1087"/>
      <c r="CK20" s="1087"/>
      <c r="CL20" s="1087"/>
      <c r="CM20" s="1087"/>
      <c r="CN20" s="1087"/>
      <c r="CO20" s="1087"/>
      <c r="CP20" s="1100"/>
      <c r="CQ20" s="1087"/>
      <c r="CR20" s="1087"/>
      <c r="CS20" s="1087"/>
      <c r="CT20" s="1087"/>
      <c r="CU20" s="1087"/>
      <c r="CV20" s="1087"/>
      <c r="CW20" s="1087"/>
      <c r="CX20" s="1087"/>
      <c r="CY20" s="1100"/>
      <c r="CZ20" s="1087"/>
      <c r="DA20" s="1087"/>
      <c r="DB20" s="1087"/>
      <c r="DC20" s="1087"/>
      <c r="DD20" s="1087"/>
      <c r="DE20" s="1087"/>
      <c r="DF20" s="1100"/>
      <c r="DG20" s="1087"/>
      <c r="DH20" s="1087"/>
      <c r="DI20" s="1087"/>
      <c r="DJ20" s="1087"/>
      <c r="DK20" s="1087"/>
      <c r="DL20" s="1087"/>
      <c r="DM20" s="1087"/>
      <c r="DN20" s="1087"/>
      <c r="DO20" s="1100"/>
      <c r="DP20" s="1087"/>
      <c r="DQ20" s="1087"/>
      <c r="DR20" s="1087"/>
      <c r="DS20" s="1087"/>
      <c r="DT20" s="1087"/>
      <c r="DU20" s="1087"/>
      <c r="DV20" s="1087"/>
      <c r="DW20" s="1088"/>
      <c r="DX20" s="1100"/>
      <c r="DY20" s="1087"/>
      <c r="DZ20" s="1087"/>
      <c r="EA20" s="1087"/>
      <c r="EB20" s="1087"/>
      <c r="EC20" s="1087"/>
      <c r="ED20" s="1087"/>
      <c r="EE20" s="1102"/>
      <c r="EF20" s="1102"/>
      <c r="EG20" s="1100"/>
      <c r="EI20" s="751"/>
      <c r="EJ20" s="751"/>
      <c r="EK20" s="751"/>
      <c r="EL20" s="751"/>
      <c r="EM20" s="751"/>
      <c r="EN20" s="751"/>
      <c r="EO20" s="751"/>
      <c r="EP20" s="751"/>
      <c r="EQ20" s="751"/>
      <c r="ER20" s="751"/>
      <c r="ES20" s="751"/>
      <c r="ET20" s="751"/>
      <c r="EU20" s="751"/>
      <c r="EV20" s="751"/>
      <c r="EW20" s="751"/>
      <c r="EX20" s="751"/>
      <c r="EY20" s="751"/>
      <c r="EZ20" s="751"/>
      <c r="FA20" s="751"/>
      <c r="FB20" s="1014"/>
      <c r="FC20" s="1014"/>
      <c r="FD20" s="1014"/>
      <c r="FE20" s="1014"/>
      <c r="FF20" s="1014"/>
      <c r="FG20" s="1014"/>
      <c r="FH20" s="1014"/>
      <c r="FI20" s="1014"/>
      <c r="FJ20" s="1014"/>
      <c r="FK20" s="1014"/>
      <c r="FL20" s="1014"/>
      <c r="FM20" s="1014"/>
      <c r="FN20" s="1014"/>
      <c r="FO20" s="1014"/>
      <c r="FP20" s="1014"/>
      <c r="FQ20" s="1014"/>
      <c r="FR20" s="1014"/>
      <c r="FS20" s="1014"/>
    </row>
    <row r="21" spans="1:175" s="1014" customFormat="1" x14ac:dyDescent="0.2">
      <c r="A21" s="1079" t="s">
        <v>576</v>
      </c>
      <c r="B21" s="1085">
        <v>672</v>
      </c>
      <c r="C21" s="1093">
        <v>9</v>
      </c>
      <c r="D21" s="1093">
        <v>1</v>
      </c>
      <c r="E21" s="1093">
        <v>64</v>
      </c>
      <c r="F21" s="1093">
        <v>0</v>
      </c>
      <c r="G21" s="1093">
        <v>0</v>
      </c>
      <c r="H21" s="1103">
        <v>0</v>
      </c>
      <c r="I21" s="1103">
        <v>42</v>
      </c>
      <c r="J21" s="1096">
        <v>0</v>
      </c>
      <c r="K21" s="1085">
        <v>0</v>
      </c>
      <c r="L21" s="1092">
        <v>0</v>
      </c>
      <c r="M21" s="1092">
        <v>0</v>
      </c>
      <c r="N21" s="1092">
        <v>0</v>
      </c>
      <c r="O21" s="1092">
        <v>0</v>
      </c>
      <c r="P21" s="1092">
        <v>0</v>
      </c>
      <c r="Q21" s="1092">
        <v>0</v>
      </c>
      <c r="R21" s="1096">
        <v>0</v>
      </c>
      <c r="S21" s="1021">
        <v>0</v>
      </c>
      <c r="T21" s="1029">
        <v>0</v>
      </c>
      <c r="U21" s="1029">
        <v>0</v>
      </c>
      <c r="V21" s="1029">
        <v>0</v>
      </c>
      <c r="W21" s="1029">
        <v>0</v>
      </c>
      <c r="X21" s="1029">
        <v>0</v>
      </c>
      <c r="Y21" s="1029">
        <v>0</v>
      </c>
      <c r="Z21" s="1029">
        <v>0</v>
      </c>
      <c r="AA21" s="1096">
        <v>0</v>
      </c>
      <c r="AB21" s="1092">
        <v>0</v>
      </c>
      <c r="AC21" s="1093">
        <v>0</v>
      </c>
      <c r="AD21" s="1093">
        <v>0</v>
      </c>
      <c r="AE21" s="1093">
        <v>0</v>
      </c>
      <c r="AF21" s="1093">
        <v>0</v>
      </c>
      <c r="AG21" s="1092">
        <v>0</v>
      </c>
      <c r="AH21" s="1092">
        <v>0</v>
      </c>
      <c r="AI21" s="1092">
        <v>0</v>
      </c>
      <c r="AJ21" s="1096">
        <v>0</v>
      </c>
      <c r="AK21" s="1093">
        <v>16</v>
      </c>
      <c r="AL21" s="1093">
        <v>27</v>
      </c>
      <c r="AM21" s="1093">
        <v>87</v>
      </c>
      <c r="AN21" s="1093">
        <v>42</v>
      </c>
      <c r="AO21" s="1093">
        <v>88</v>
      </c>
      <c r="AP21" s="1096">
        <v>0</v>
      </c>
      <c r="AQ21" s="1093">
        <v>0</v>
      </c>
      <c r="AR21" s="1029">
        <v>1</v>
      </c>
      <c r="AS21" s="1029">
        <v>0</v>
      </c>
      <c r="AT21" s="1029">
        <v>0</v>
      </c>
      <c r="AU21" s="1029">
        <v>0</v>
      </c>
      <c r="AV21" s="1029">
        <v>0</v>
      </c>
      <c r="AW21" s="1029">
        <v>0</v>
      </c>
      <c r="AX21" s="1029">
        <v>0</v>
      </c>
      <c r="AY21" s="1029">
        <v>0</v>
      </c>
      <c r="AZ21" s="1029">
        <v>0</v>
      </c>
      <c r="BA21" s="1029">
        <v>0</v>
      </c>
      <c r="BB21" s="1096">
        <v>0</v>
      </c>
      <c r="BC21" s="1092">
        <v>0</v>
      </c>
      <c r="BD21" s="1029">
        <v>0</v>
      </c>
      <c r="BE21" s="1029">
        <v>0</v>
      </c>
      <c r="BF21" s="1029">
        <v>0</v>
      </c>
      <c r="BG21" s="1029">
        <v>0</v>
      </c>
      <c r="BH21" s="1029">
        <v>0</v>
      </c>
      <c r="BI21" s="1029">
        <v>0</v>
      </c>
      <c r="BJ21" s="1029">
        <v>0</v>
      </c>
      <c r="BK21" s="1029">
        <v>0</v>
      </c>
      <c r="BL21" s="1029">
        <v>0</v>
      </c>
      <c r="BM21" s="1029">
        <v>78</v>
      </c>
      <c r="BN21" s="1029">
        <v>275</v>
      </c>
      <c r="BO21" s="1029">
        <v>760</v>
      </c>
      <c r="BP21" s="1029">
        <v>42</v>
      </c>
      <c r="BQ21" s="1096">
        <v>0</v>
      </c>
      <c r="BR21" s="1029">
        <v>984</v>
      </c>
      <c r="BS21" s="1029">
        <v>3891</v>
      </c>
      <c r="BT21" s="1029">
        <v>767</v>
      </c>
      <c r="BU21" s="1096">
        <v>2184</v>
      </c>
      <c r="BV21" s="1029">
        <v>0</v>
      </c>
      <c r="BW21" s="1096">
        <v>0</v>
      </c>
      <c r="BX21" s="1029">
        <v>0</v>
      </c>
      <c r="BY21" s="1029">
        <v>75</v>
      </c>
      <c r="BZ21" s="1029">
        <v>43</v>
      </c>
      <c r="CA21" s="1098">
        <v>42</v>
      </c>
      <c r="CB21" s="1096">
        <v>75</v>
      </c>
      <c r="CC21" s="1098">
        <v>0</v>
      </c>
      <c r="CD21" s="1096">
        <v>0</v>
      </c>
      <c r="CE21" s="1098">
        <v>0</v>
      </c>
      <c r="CF21" s="1098">
        <v>0</v>
      </c>
      <c r="CG21" s="1096">
        <v>0</v>
      </c>
      <c r="CH21" s="1092">
        <v>29</v>
      </c>
      <c r="CI21" s="1029">
        <v>110</v>
      </c>
      <c r="CJ21" s="1029">
        <v>0</v>
      </c>
      <c r="CK21" s="1029">
        <v>0</v>
      </c>
      <c r="CL21" s="1029">
        <v>1</v>
      </c>
      <c r="CM21" s="1029">
        <v>156</v>
      </c>
      <c r="CN21" s="1029"/>
      <c r="CO21" s="1029">
        <v>0</v>
      </c>
      <c r="CP21" s="1096">
        <v>1</v>
      </c>
      <c r="CQ21" s="1085">
        <v>2</v>
      </c>
      <c r="CR21" s="1029">
        <v>2</v>
      </c>
      <c r="CS21" s="1029">
        <v>1</v>
      </c>
      <c r="CT21" s="1029">
        <v>2</v>
      </c>
      <c r="CU21" s="1029">
        <v>0</v>
      </c>
      <c r="CV21" s="1029">
        <v>0</v>
      </c>
      <c r="CW21" s="1029">
        <v>0</v>
      </c>
      <c r="CX21" s="1029">
        <v>0</v>
      </c>
      <c r="CY21" s="1096">
        <v>0</v>
      </c>
      <c r="CZ21" s="1029">
        <v>2</v>
      </c>
      <c r="DA21" s="1029">
        <v>0</v>
      </c>
      <c r="DB21" s="1029">
        <v>0</v>
      </c>
      <c r="DC21" s="1029">
        <v>0</v>
      </c>
      <c r="DD21" s="1029">
        <v>0</v>
      </c>
      <c r="DE21" s="1029">
        <v>0</v>
      </c>
      <c r="DF21" s="1096">
        <v>0</v>
      </c>
      <c r="DG21" s="1092">
        <v>0</v>
      </c>
      <c r="DH21" s="1029">
        <v>0</v>
      </c>
      <c r="DI21" s="1029">
        <v>0</v>
      </c>
      <c r="DJ21" s="1029">
        <v>541</v>
      </c>
      <c r="DK21" s="1029">
        <v>2</v>
      </c>
      <c r="DL21" s="1093">
        <v>0</v>
      </c>
      <c r="DM21" s="1093">
        <v>1</v>
      </c>
      <c r="DN21" s="1093">
        <v>0</v>
      </c>
      <c r="DO21" s="1096">
        <v>0</v>
      </c>
      <c r="DP21" s="1085">
        <v>31</v>
      </c>
      <c r="DQ21" s="1094">
        <f>SUM(AC21+AR21+CI21+BD21+T21+CR21+DH21)</f>
        <v>113</v>
      </c>
      <c r="DR21" s="1094">
        <v>3</v>
      </c>
      <c r="DS21" s="1093">
        <v>543</v>
      </c>
      <c r="DT21" s="1093">
        <v>97</v>
      </c>
      <c r="DU21" s="1093">
        <v>1517</v>
      </c>
      <c r="DV21" s="1081">
        <v>4782</v>
      </c>
      <c r="DW21" s="1081">
        <v>893</v>
      </c>
      <c r="DX21" s="1096">
        <v>2348</v>
      </c>
      <c r="DY21" s="1085">
        <v>703</v>
      </c>
      <c r="DZ21" s="1094">
        <f>SUM(DQ21+C21)</f>
        <v>122</v>
      </c>
      <c r="EA21" s="1085">
        <v>4</v>
      </c>
      <c r="EB21" s="1093">
        <v>607</v>
      </c>
      <c r="EC21" s="1092">
        <v>97</v>
      </c>
      <c r="ED21" s="1093">
        <v>1517</v>
      </c>
      <c r="EE21" s="1041">
        <v>4782</v>
      </c>
      <c r="EF21" s="1041">
        <v>935</v>
      </c>
      <c r="EG21" s="1096">
        <v>2348</v>
      </c>
      <c r="EI21" s="751"/>
      <c r="EJ21" s="751"/>
      <c r="EK21" s="751"/>
      <c r="EL21" s="751"/>
      <c r="EM21" s="751"/>
      <c r="EN21" s="751"/>
      <c r="EO21" s="751"/>
      <c r="EP21" s="751"/>
      <c r="EQ21" s="751"/>
      <c r="ER21" s="751"/>
      <c r="ES21" s="751"/>
      <c r="ET21" s="751"/>
      <c r="EU21" s="751"/>
      <c r="EV21" s="751"/>
      <c r="EW21" s="751"/>
      <c r="EX21" s="751"/>
      <c r="EY21" s="751"/>
      <c r="EZ21" s="751"/>
      <c r="FA21" s="751"/>
    </row>
    <row r="22" spans="1:175" s="1014" customFormat="1" x14ac:dyDescent="0.2">
      <c r="A22" s="1079" t="s">
        <v>577</v>
      </c>
      <c r="B22" s="1092">
        <v>0</v>
      </c>
      <c r="C22" s="1093">
        <v>0</v>
      </c>
      <c r="D22" s="1093">
        <v>0</v>
      </c>
      <c r="E22" s="1093">
        <v>0</v>
      </c>
      <c r="F22" s="1093">
        <v>0</v>
      </c>
      <c r="G22" s="1093">
        <v>0</v>
      </c>
      <c r="H22" s="1103">
        <v>0</v>
      </c>
      <c r="I22" s="1103">
        <v>0</v>
      </c>
      <c r="J22" s="1096">
        <v>0</v>
      </c>
      <c r="K22" s="1085">
        <v>0</v>
      </c>
      <c r="L22" s="1092">
        <v>0</v>
      </c>
      <c r="M22" s="1092">
        <v>0</v>
      </c>
      <c r="N22" s="1092">
        <v>0</v>
      </c>
      <c r="O22" s="1092">
        <v>0</v>
      </c>
      <c r="P22" s="1092">
        <v>0</v>
      </c>
      <c r="Q22" s="1092">
        <v>0</v>
      </c>
      <c r="R22" s="1096">
        <v>0</v>
      </c>
      <c r="S22" s="1021">
        <v>0</v>
      </c>
      <c r="T22" s="1029">
        <v>0</v>
      </c>
      <c r="U22" s="1029">
        <v>0</v>
      </c>
      <c r="V22" s="1029">
        <v>0</v>
      </c>
      <c r="W22" s="1029">
        <v>0</v>
      </c>
      <c r="X22" s="1029">
        <v>0</v>
      </c>
      <c r="Y22" s="1029">
        <v>0</v>
      </c>
      <c r="Z22" s="1029">
        <v>0</v>
      </c>
      <c r="AA22" s="1096">
        <v>0</v>
      </c>
      <c r="AB22" s="1092">
        <v>0</v>
      </c>
      <c r="AC22" s="1093">
        <v>0</v>
      </c>
      <c r="AD22" s="1093">
        <v>0</v>
      </c>
      <c r="AE22" s="1093">
        <v>0</v>
      </c>
      <c r="AF22" s="1093">
        <v>0</v>
      </c>
      <c r="AG22" s="1092">
        <v>0</v>
      </c>
      <c r="AH22" s="1092">
        <v>0</v>
      </c>
      <c r="AI22" s="1092">
        <v>0</v>
      </c>
      <c r="AJ22" s="1096">
        <v>0</v>
      </c>
      <c r="AK22" s="1093">
        <v>0</v>
      </c>
      <c r="AL22" s="1093">
        <v>15</v>
      </c>
      <c r="AM22" s="1093">
        <v>0</v>
      </c>
      <c r="AN22" s="1093">
        <v>0</v>
      </c>
      <c r="AO22" s="1093">
        <v>1</v>
      </c>
      <c r="AP22" s="1096">
        <v>0</v>
      </c>
      <c r="AQ22" s="1093">
        <v>0</v>
      </c>
      <c r="AR22" s="1029">
        <v>0</v>
      </c>
      <c r="AS22" s="1029">
        <v>0</v>
      </c>
      <c r="AT22" s="1029">
        <v>0</v>
      </c>
      <c r="AU22" s="1029">
        <v>0</v>
      </c>
      <c r="AV22" s="1029">
        <v>0</v>
      </c>
      <c r="AW22" s="1029">
        <v>0</v>
      </c>
      <c r="AX22" s="1029">
        <v>0</v>
      </c>
      <c r="AY22" s="1029">
        <v>0</v>
      </c>
      <c r="AZ22" s="1029">
        <v>0</v>
      </c>
      <c r="BA22" s="1029">
        <v>0</v>
      </c>
      <c r="BB22" s="1096">
        <v>0</v>
      </c>
      <c r="BC22" s="1092">
        <v>0</v>
      </c>
      <c r="BD22" s="1029">
        <v>0</v>
      </c>
      <c r="BE22" s="1029">
        <v>0</v>
      </c>
      <c r="BF22" s="1029">
        <v>0</v>
      </c>
      <c r="BG22" s="1029">
        <v>0</v>
      </c>
      <c r="BH22" s="1029">
        <v>0</v>
      </c>
      <c r="BI22" s="1029">
        <v>0</v>
      </c>
      <c r="BJ22" s="1029">
        <v>0</v>
      </c>
      <c r="BK22" s="1029">
        <v>0</v>
      </c>
      <c r="BL22" s="1029">
        <v>0</v>
      </c>
      <c r="BM22" s="1029">
        <v>0</v>
      </c>
      <c r="BN22" s="1029">
        <v>24</v>
      </c>
      <c r="BO22" s="1029">
        <v>52</v>
      </c>
      <c r="BP22" s="1029">
        <v>6</v>
      </c>
      <c r="BQ22" s="1096">
        <v>0</v>
      </c>
      <c r="BR22" s="1029">
        <v>62</v>
      </c>
      <c r="BS22" s="1029">
        <v>352</v>
      </c>
      <c r="BT22" s="1029">
        <v>249</v>
      </c>
      <c r="BU22" s="1096">
        <v>823</v>
      </c>
      <c r="BV22" s="1029">
        <v>0</v>
      </c>
      <c r="BW22" s="1096">
        <v>0</v>
      </c>
      <c r="BX22" s="1029">
        <v>0</v>
      </c>
      <c r="BY22" s="1029">
        <v>0</v>
      </c>
      <c r="BZ22" s="1029">
        <v>5</v>
      </c>
      <c r="CA22" s="1098">
        <v>21</v>
      </c>
      <c r="CB22" s="1096">
        <v>22</v>
      </c>
      <c r="CC22" s="1098">
        <v>0</v>
      </c>
      <c r="CD22" s="1096">
        <v>0</v>
      </c>
      <c r="CE22" s="1098">
        <v>0</v>
      </c>
      <c r="CF22" s="1098">
        <v>0</v>
      </c>
      <c r="CG22" s="1096">
        <v>0</v>
      </c>
      <c r="CH22" s="1092">
        <v>2</v>
      </c>
      <c r="CI22" s="1029">
        <v>9</v>
      </c>
      <c r="CJ22" s="1029">
        <v>1</v>
      </c>
      <c r="CK22" s="1029">
        <v>0</v>
      </c>
      <c r="CL22" s="1029">
        <v>0</v>
      </c>
      <c r="CM22" s="1029">
        <v>14</v>
      </c>
      <c r="CN22" s="1029"/>
      <c r="CO22" s="1029">
        <v>0</v>
      </c>
      <c r="CP22" s="1096">
        <v>0</v>
      </c>
      <c r="CQ22" s="1085">
        <v>4</v>
      </c>
      <c r="CR22" s="1029">
        <v>0</v>
      </c>
      <c r="CS22" s="1029">
        <v>0</v>
      </c>
      <c r="CT22" s="1029">
        <v>1</v>
      </c>
      <c r="CU22" s="1029">
        <v>0</v>
      </c>
      <c r="CV22" s="1029">
        <v>0</v>
      </c>
      <c r="CW22" s="1029">
        <v>0</v>
      </c>
      <c r="CX22" s="1029">
        <v>0</v>
      </c>
      <c r="CY22" s="1096">
        <v>0</v>
      </c>
      <c r="CZ22" s="1029">
        <v>0</v>
      </c>
      <c r="DA22" s="1029">
        <v>0</v>
      </c>
      <c r="DB22" s="1029">
        <v>0</v>
      </c>
      <c r="DC22" s="1029">
        <v>0</v>
      </c>
      <c r="DD22" s="1029">
        <v>0</v>
      </c>
      <c r="DE22" s="1029">
        <v>0</v>
      </c>
      <c r="DF22" s="1096">
        <v>0</v>
      </c>
      <c r="DG22" s="1092">
        <v>0</v>
      </c>
      <c r="DH22" s="1029">
        <v>0</v>
      </c>
      <c r="DI22" s="1029">
        <v>0</v>
      </c>
      <c r="DJ22" s="1029">
        <v>0</v>
      </c>
      <c r="DK22" s="1029">
        <v>0</v>
      </c>
      <c r="DL22" s="1093">
        <v>0</v>
      </c>
      <c r="DM22" s="1093">
        <v>0</v>
      </c>
      <c r="DN22" s="1093">
        <v>0</v>
      </c>
      <c r="DO22" s="1096">
        <v>0</v>
      </c>
      <c r="DP22" s="1085">
        <v>6</v>
      </c>
      <c r="DQ22" s="1094">
        <f>SUM(AC22+AR22+CI22+BD22+T22+CR22+DH22)</f>
        <v>9</v>
      </c>
      <c r="DR22" s="1094">
        <v>1</v>
      </c>
      <c r="DS22" s="1093">
        <v>0</v>
      </c>
      <c r="DT22" s="1093">
        <v>0</v>
      </c>
      <c r="DU22" s="1093">
        <v>115</v>
      </c>
      <c r="DV22" s="1081">
        <v>409</v>
      </c>
      <c r="DW22" s="1081">
        <v>276</v>
      </c>
      <c r="DX22" s="1096">
        <v>846</v>
      </c>
      <c r="DY22" s="1085">
        <v>6</v>
      </c>
      <c r="DZ22" s="1094">
        <f>SUM(DQ22+C22)</f>
        <v>9</v>
      </c>
      <c r="EA22" s="1085">
        <v>1</v>
      </c>
      <c r="EB22" s="1093">
        <v>0</v>
      </c>
      <c r="EC22" s="1092">
        <v>0</v>
      </c>
      <c r="ED22" s="1093">
        <v>115</v>
      </c>
      <c r="EE22" s="1041">
        <v>409</v>
      </c>
      <c r="EF22" s="1041">
        <v>276</v>
      </c>
      <c r="EG22" s="1096">
        <v>846</v>
      </c>
      <c r="EI22" s="751"/>
      <c r="EJ22" s="751"/>
      <c r="EK22" s="751"/>
      <c r="EL22" s="751"/>
      <c r="EM22" s="751"/>
      <c r="EN22" s="751"/>
      <c r="EO22" s="751"/>
      <c r="EP22" s="751"/>
      <c r="EQ22" s="751"/>
      <c r="ER22" s="751"/>
      <c r="ES22" s="751"/>
      <c r="ET22" s="751"/>
      <c r="EU22" s="751"/>
      <c r="EV22" s="751"/>
      <c r="EW22" s="751"/>
      <c r="EX22" s="751"/>
      <c r="EY22" s="751"/>
      <c r="EZ22" s="751"/>
      <c r="FA22" s="751"/>
    </row>
    <row r="23" spans="1:175" s="1014" customFormat="1" x14ac:dyDescent="0.2">
      <c r="A23" s="1079" t="s">
        <v>578</v>
      </c>
      <c r="B23" s="1092">
        <v>0</v>
      </c>
      <c r="C23" s="1093">
        <v>0</v>
      </c>
      <c r="D23" s="1093">
        <v>0</v>
      </c>
      <c r="E23" s="1093">
        <v>0</v>
      </c>
      <c r="F23" s="1093">
        <v>0</v>
      </c>
      <c r="G23" s="1093">
        <v>0</v>
      </c>
      <c r="H23" s="1103">
        <v>0</v>
      </c>
      <c r="I23" s="1103">
        <v>0</v>
      </c>
      <c r="J23" s="1096">
        <v>0</v>
      </c>
      <c r="K23" s="1085">
        <v>0</v>
      </c>
      <c r="L23" s="1092">
        <v>0</v>
      </c>
      <c r="M23" s="1092">
        <v>0</v>
      </c>
      <c r="N23" s="1092">
        <v>0</v>
      </c>
      <c r="O23" s="1092">
        <v>0</v>
      </c>
      <c r="P23" s="1092">
        <v>0</v>
      </c>
      <c r="Q23" s="1092">
        <v>0</v>
      </c>
      <c r="R23" s="1096">
        <v>0</v>
      </c>
      <c r="S23" s="1021">
        <v>0</v>
      </c>
      <c r="T23" s="1029">
        <v>0</v>
      </c>
      <c r="U23" s="1029">
        <v>0</v>
      </c>
      <c r="V23" s="1029">
        <v>0</v>
      </c>
      <c r="W23" s="1029">
        <v>0</v>
      </c>
      <c r="X23" s="1029">
        <v>0</v>
      </c>
      <c r="Y23" s="1029">
        <v>0</v>
      </c>
      <c r="Z23" s="1029">
        <v>0</v>
      </c>
      <c r="AA23" s="1096">
        <v>0</v>
      </c>
      <c r="AB23" s="1092">
        <v>0</v>
      </c>
      <c r="AC23" s="1093">
        <v>0</v>
      </c>
      <c r="AD23" s="1093">
        <v>0</v>
      </c>
      <c r="AE23" s="1093">
        <v>0</v>
      </c>
      <c r="AF23" s="1093">
        <v>0</v>
      </c>
      <c r="AG23" s="1092">
        <v>0</v>
      </c>
      <c r="AH23" s="1092">
        <v>0</v>
      </c>
      <c r="AI23" s="1092">
        <v>0</v>
      </c>
      <c r="AJ23" s="1096">
        <v>0</v>
      </c>
      <c r="AK23" s="1093">
        <v>0</v>
      </c>
      <c r="AL23" s="1093">
        <v>2</v>
      </c>
      <c r="AM23" s="1093">
        <v>0</v>
      </c>
      <c r="AN23" s="1093">
        <v>0</v>
      </c>
      <c r="AO23" s="1093">
        <v>0</v>
      </c>
      <c r="AP23" s="1096">
        <v>0</v>
      </c>
      <c r="AQ23" s="1093">
        <v>0</v>
      </c>
      <c r="AR23" s="1029">
        <v>0</v>
      </c>
      <c r="AS23" s="1029">
        <v>0</v>
      </c>
      <c r="AT23" s="1029">
        <v>0</v>
      </c>
      <c r="AU23" s="1029">
        <v>0</v>
      </c>
      <c r="AV23" s="1029">
        <v>0</v>
      </c>
      <c r="AW23" s="1029">
        <v>0</v>
      </c>
      <c r="AX23" s="1029">
        <v>0</v>
      </c>
      <c r="AY23" s="1029">
        <v>0</v>
      </c>
      <c r="AZ23" s="1029">
        <v>0</v>
      </c>
      <c r="BA23" s="1029">
        <v>0</v>
      </c>
      <c r="BB23" s="1096">
        <v>0</v>
      </c>
      <c r="BC23" s="1092">
        <v>0</v>
      </c>
      <c r="BD23" s="1029">
        <v>0</v>
      </c>
      <c r="BE23" s="1029">
        <v>0</v>
      </c>
      <c r="BF23" s="1029">
        <v>0</v>
      </c>
      <c r="BG23" s="1029">
        <v>0</v>
      </c>
      <c r="BH23" s="1029">
        <v>0</v>
      </c>
      <c r="BI23" s="1029">
        <v>0</v>
      </c>
      <c r="BJ23" s="1029">
        <v>0</v>
      </c>
      <c r="BK23" s="1029">
        <v>0</v>
      </c>
      <c r="BL23" s="1029">
        <v>0</v>
      </c>
      <c r="BM23" s="1029">
        <v>0</v>
      </c>
      <c r="BN23" s="1029">
        <v>4</v>
      </c>
      <c r="BO23" s="1029">
        <v>28</v>
      </c>
      <c r="BP23" s="1029">
        <v>7</v>
      </c>
      <c r="BQ23" s="1096">
        <v>0</v>
      </c>
      <c r="BR23" s="1029">
        <v>0</v>
      </c>
      <c r="BS23" s="1029">
        <v>260</v>
      </c>
      <c r="BT23" s="1029">
        <v>241</v>
      </c>
      <c r="BU23" s="1096">
        <v>596</v>
      </c>
      <c r="BV23" s="1029">
        <v>0</v>
      </c>
      <c r="BW23" s="1096">
        <v>0</v>
      </c>
      <c r="BX23" s="1029">
        <v>0</v>
      </c>
      <c r="BY23" s="1029">
        <v>0</v>
      </c>
      <c r="BZ23" s="1029">
        <v>6</v>
      </c>
      <c r="CA23" s="1098">
        <v>6</v>
      </c>
      <c r="CB23" s="1096">
        <v>5</v>
      </c>
      <c r="CC23" s="1098">
        <v>0</v>
      </c>
      <c r="CD23" s="1096">
        <v>0</v>
      </c>
      <c r="CE23" s="1098">
        <v>0</v>
      </c>
      <c r="CF23" s="1098">
        <v>0</v>
      </c>
      <c r="CG23" s="1096">
        <v>0</v>
      </c>
      <c r="CH23" s="1092">
        <v>0</v>
      </c>
      <c r="CI23" s="1029">
        <v>0</v>
      </c>
      <c r="CJ23" s="1029">
        <v>0</v>
      </c>
      <c r="CK23" s="1029">
        <v>0</v>
      </c>
      <c r="CL23" s="1029">
        <v>0</v>
      </c>
      <c r="CM23" s="1029">
        <v>0</v>
      </c>
      <c r="CN23" s="1029"/>
      <c r="CO23" s="1029">
        <v>0</v>
      </c>
      <c r="CP23" s="1096">
        <v>0</v>
      </c>
      <c r="CQ23" s="1085">
        <v>2</v>
      </c>
      <c r="CR23" s="1029">
        <v>0</v>
      </c>
      <c r="CS23" s="1029">
        <v>0</v>
      </c>
      <c r="CT23" s="1029">
        <v>0</v>
      </c>
      <c r="CU23" s="1029">
        <v>0</v>
      </c>
      <c r="CV23" s="1029">
        <v>0</v>
      </c>
      <c r="CW23" s="1029">
        <v>0</v>
      </c>
      <c r="CX23" s="1029">
        <v>0</v>
      </c>
      <c r="CY23" s="1096">
        <v>0</v>
      </c>
      <c r="CZ23" s="1029">
        <v>0</v>
      </c>
      <c r="DA23" s="1029">
        <v>0</v>
      </c>
      <c r="DB23" s="1029">
        <v>1</v>
      </c>
      <c r="DC23" s="1029">
        <v>0</v>
      </c>
      <c r="DD23" s="1029">
        <v>0</v>
      </c>
      <c r="DE23" s="1029">
        <v>0</v>
      </c>
      <c r="DF23" s="1096">
        <v>0</v>
      </c>
      <c r="DG23" s="1092">
        <v>0</v>
      </c>
      <c r="DH23" s="1029">
        <v>0</v>
      </c>
      <c r="DI23" s="1029">
        <v>0</v>
      </c>
      <c r="DJ23" s="1029">
        <v>0</v>
      </c>
      <c r="DK23" s="1029">
        <v>0</v>
      </c>
      <c r="DL23" s="1093">
        <v>0</v>
      </c>
      <c r="DM23" s="1093">
        <v>1</v>
      </c>
      <c r="DN23" s="1093">
        <v>0</v>
      </c>
      <c r="DO23" s="1096">
        <v>0</v>
      </c>
      <c r="DP23" s="1085">
        <v>2</v>
      </c>
      <c r="DQ23" s="1094">
        <f>SUM(AC23+AR23+CI23+BD23+T23+CR23+DH23)</f>
        <v>0</v>
      </c>
      <c r="DR23" s="1094">
        <v>0</v>
      </c>
      <c r="DS23" s="1093">
        <v>0</v>
      </c>
      <c r="DT23" s="1093">
        <v>1</v>
      </c>
      <c r="DU23" s="1093">
        <v>6</v>
      </c>
      <c r="DV23" s="1081">
        <v>295</v>
      </c>
      <c r="DW23" s="1081">
        <v>254</v>
      </c>
      <c r="DX23" s="1096">
        <v>601</v>
      </c>
      <c r="DY23" s="1085">
        <v>2</v>
      </c>
      <c r="DZ23" s="1094">
        <f>SUM(DQ23+C23)</f>
        <v>0</v>
      </c>
      <c r="EA23" s="1085">
        <v>0</v>
      </c>
      <c r="EB23" s="1093">
        <v>0</v>
      </c>
      <c r="EC23" s="1092">
        <v>1</v>
      </c>
      <c r="ED23" s="1093">
        <v>6</v>
      </c>
      <c r="EE23" s="1041">
        <v>295</v>
      </c>
      <c r="EF23" s="1041">
        <v>254</v>
      </c>
      <c r="EG23" s="1096">
        <v>601</v>
      </c>
      <c r="EI23" s="751"/>
      <c r="EJ23" s="751"/>
      <c r="EK23" s="751"/>
      <c r="EL23" s="751"/>
      <c r="EM23" s="751"/>
      <c r="EN23" s="751"/>
      <c r="EO23" s="751"/>
      <c r="EP23" s="751"/>
      <c r="EQ23" s="751"/>
      <c r="ER23" s="751"/>
      <c r="ES23" s="751"/>
      <c r="ET23" s="751"/>
      <c r="EU23" s="751"/>
      <c r="EV23" s="751"/>
      <c r="EW23" s="751"/>
      <c r="EX23" s="751"/>
      <c r="EY23" s="751"/>
      <c r="EZ23" s="751"/>
      <c r="FA23" s="751"/>
    </row>
    <row r="24" spans="1:175" s="1014" customFormat="1" x14ac:dyDescent="0.2">
      <c r="A24" s="1104" t="s">
        <v>579</v>
      </c>
      <c r="B24" s="1105">
        <v>0</v>
      </c>
      <c r="C24" s="1106">
        <v>0</v>
      </c>
      <c r="D24" s="1106">
        <v>0</v>
      </c>
      <c r="E24" s="1106">
        <v>0</v>
      </c>
      <c r="F24" s="1106">
        <v>0</v>
      </c>
      <c r="G24" s="1106">
        <v>0</v>
      </c>
      <c r="H24" s="1107">
        <v>0</v>
      </c>
      <c r="I24" s="1107">
        <v>0</v>
      </c>
      <c r="J24" s="1108">
        <v>0</v>
      </c>
      <c r="K24" s="1105">
        <v>0</v>
      </c>
      <c r="L24" s="1109">
        <v>0</v>
      </c>
      <c r="M24" s="1109">
        <v>0</v>
      </c>
      <c r="N24" s="1109">
        <v>0</v>
      </c>
      <c r="O24" s="1109">
        <v>0</v>
      </c>
      <c r="P24" s="1109">
        <v>0</v>
      </c>
      <c r="Q24" s="1109">
        <v>0</v>
      </c>
      <c r="R24" s="1108">
        <v>0</v>
      </c>
      <c r="S24" s="1110">
        <v>0</v>
      </c>
      <c r="T24" s="1111">
        <v>0</v>
      </c>
      <c r="U24" s="1111">
        <v>0</v>
      </c>
      <c r="V24" s="1111">
        <v>0</v>
      </c>
      <c r="W24" s="1111">
        <v>0</v>
      </c>
      <c r="X24" s="1111">
        <v>0</v>
      </c>
      <c r="Y24" s="1111">
        <v>0</v>
      </c>
      <c r="Z24" s="1111">
        <v>0</v>
      </c>
      <c r="AA24" s="1108">
        <v>0</v>
      </c>
      <c r="AB24" s="1109">
        <v>0</v>
      </c>
      <c r="AC24" s="1106">
        <v>0</v>
      </c>
      <c r="AD24" s="1106">
        <v>0</v>
      </c>
      <c r="AE24" s="1106">
        <v>0</v>
      </c>
      <c r="AF24" s="1106">
        <v>0</v>
      </c>
      <c r="AG24" s="1109">
        <v>0</v>
      </c>
      <c r="AH24" s="1109">
        <v>0</v>
      </c>
      <c r="AI24" s="1109">
        <v>0</v>
      </c>
      <c r="AJ24" s="1108">
        <v>0</v>
      </c>
      <c r="AK24" s="1106">
        <v>0</v>
      </c>
      <c r="AL24" s="1106">
        <v>0</v>
      </c>
      <c r="AM24" s="1106">
        <v>0</v>
      </c>
      <c r="AN24" s="1106">
        <v>0</v>
      </c>
      <c r="AO24" s="1106">
        <v>0</v>
      </c>
      <c r="AP24" s="1108">
        <v>0</v>
      </c>
      <c r="AQ24" s="1106">
        <v>0</v>
      </c>
      <c r="AR24" s="1111">
        <v>0</v>
      </c>
      <c r="AS24" s="1111">
        <v>0</v>
      </c>
      <c r="AT24" s="1111">
        <v>0</v>
      </c>
      <c r="AU24" s="1111">
        <v>0</v>
      </c>
      <c r="AV24" s="1111">
        <v>0</v>
      </c>
      <c r="AW24" s="1111">
        <v>0</v>
      </c>
      <c r="AX24" s="1111">
        <v>0</v>
      </c>
      <c r="AY24" s="1111">
        <v>0</v>
      </c>
      <c r="AZ24" s="1111">
        <v>0</v>
      </c>
      <c r="BA24" s="1111">
        <v>0</v>
      </c>
      <c r="BB24" s="1108">
        <v>0</v>
      </c>
      <c r="BC24" s="1109">
        <v>0</v>
      </c>
      <c r="BD24" s="1111">
        <v>0</v>
      </c>
      <c r="BE24" s="1111">
        <v>0</v>
      </c>
      <c r="BF24" s="1111">
        <v>0</v>
      </c>
      <c r="BG24" s="1111">
        <v>0</v>
      </c>
      <c r="BH24" s="1111">
        <v>0</v>
      </c>
      <c r="BI24" s="1111">
        <v>0</v>
      </c>
      <c r="BJ24" s="1111">
        <v>0</v>
      </c>
      <c r="BK24" s="1111">
        <v>0</v>
      </c>
      <c r="BL24" s="1111">
        <v>0</v>
      </c>
      <c r="BM24" s="1111">
        <v>0</v>
      </c>
      <c r="BN24" s="1111">
        <v>0</v>
      </c>
      <c r="BO24" s="1111">
        <v>0</v>
      </c>
      <c r="BP24" s="1111">
        <v>4</v>
      </c>
      <c r="BQ24" s="1108">
        <v>0</v>
      </c>
      <c r="BR24" s="1111">
        <v>1</v>
      </c>
      <c r="BS24" s="1111">
        <v>20</v>
      </c>
      <c r="BT24" s="1111">
        <v>874</v>
      </c>
      <c r="BU24" s="1108">
        <v>204</v>
      </c>
      <c r="BV24" s="1111">
        <v>0</v>
      </c>
      <c r="BW24" s="1108">
        <v>0</v>
      </c>
      <c r="BX24" s="1111">
        <v>0</v>
      </c>
      <c r="BY24" s="1111">
        <v>0</v>
      </c>
      <c r="BZ24" s="1111">
        <v>0</v>
      </c>
      <c r="CA24" s="1112">
        <v>1</v>
      </c>
      <c r="CB24" s="1108">
        <v>3</v>
      </c>
      <c r="CC24" s="1112">
        <v>0</v>
      </c>
      <c r="CD24" s="1108">
        <v>0</v>
      </c>
      <c r="CE24" s="1112">
        <v>0</v>
      </c>
      <c r="CF24" s="1112">
        <v>0</v>
      </c>
      <c r="CG24" s="1108">
        <v>0</v>
      </c>
      <c r="CH24" s="1109">
        <v>0</v>
      </c>
      <c r="CI24" s="1111">
        <v>0</v>
      </c>
      <c r="CJ24" s="1111">
        <v>0</v>
      </c>
      <c r="CK24" s="1111">
        <v>0</v>
      </c>
      <c r="CL24" s="1111">
        <v>0</v>
      </c>
      <c r="CM24" s="1111">
        <v>0</v>
      </c>
      <c r="CN24" s="1111"/>
      <c r="CO24" s="1111">
        <v>0</v>
      </c>
      <c r="CP24" s="1108">
        <v>0</v>
      </c>
      <c r="CQ24" s="1105">
        <v>1</v>
      </c>
      <c r="CR24" s="1111">
        <v>4</v>
      </c>
      <c r="CS24" s="1111">
        <v>3</v>
      </c>
      <c r="CT24" s="1111">
        <v>0</v>
      </c>
      <c r="CU24" s="1111">
        <v>0</v>
      </c>
      <c r="CV24" s="1111">
        <v>0</v>
      </c>
      <c r="CW24" s="1111">
        <v>0</v>
      </c>
      <c r="CX24" s="1111">
        <v>0</v>
      </c>
      <c r="CY24" s="1108">
        <v>0</v>
      </c>
      <c r="CZ24" s="1111">
        <v>0</v>
      </c>
      <c r="DA24" s="1111">
        <v>0</v>
      </c>
      <c r="DB24" s="1111">
        <v>0</v>
      </c>
      <c r="DC24" s="1111">
        <v>0</v>
      </c>
      <c r="DD24" s="1111">
        <v>0</v>
      </c>
      <c r="DE24" s="1111">
        <v>0</v>
      </c>
      <c r="DF24" s="1108">
        <v>0</v>
      </c>
      <c r="DG24" s="1105">
        <v>0</v>
      </c>
      <c r="DH24" s="1111">
        <v>0</v>
      </c>
      <c r="DI24" s="1111">
        <v>0</v>
      </c>
      <c r="DJ24" s="1111">
        <v>0</v>
      </c>
      <c r="DK24" s="1111">
        <v>0</v>
      </c>
      <c r="DL24" s="1106">
        <v>0</v>
      </c>
      <c r="DM24" s="1093">
        <v>0</v>
      </c>
      <c r="DN24" s="1106">
        <v>0</v>
      </c>
      <c r="DO24" s="1108">
        <v>0</v>
      </c>
      <c r="DP24" s="1105">
        <v>1</v>
      </c>
      <c r="DQ24" s="1113">
        <f>SUM(AC24+AR24+CI24+BD24+T24+CR24+DH24)</f>
        <v>4</v>
      </c>
      <c r="DR24" s="1113">
        <v>3</v>
      </c>
      <c r="DS24" s="1106">
        <v>1</v>
      </c>
      <c r="DT24" s="1106">
        <v>0</v>
      </c>
      <c r="DU24" s="1106">
        <v>1</v>
      </c>
      <c r="DV24" s="1114">
        <v>20</v>
      </c>
      <c r="DW24" s="1114">
        <v>879</v>
      </c>
      <c r="DX24" s="1108">
        <v>207</v>
      </c>
      <c r="DY24" s="1105">
        <v>1</v>
      </c>
      <c r="DZ24" s="1113">
        <f>SUM(DQ24+C24)</f>
        <v>4</v>
      </c>
      <c r="EA24" s="1105">
        <v>3</v>
      </c>
      <c r="EB24" s="1106">
        <v>1</v>
      </c>
      <c r="EC24" s="1109">
        <v>0</v>
      </c>
      <c r="ED24" s="1106">
        <v>1</v>
      </c>
      <c r="EE24" s="1115">
        <v>20</v>
      </c>
      <c r="EF24" s="1115">
        <v>879</v>
      </c>
      <c r="EG24" s="1108">
        <v>207</v>
      </c>
      <c r="EI24" s="751"/>
      <c r="EJ24" s="751"/>
      <c r="EK24" s="751"/>
      <c r="EL24" s="751"/>
      <c r="EM24" s="751"/>
      <c r="EN24" s="751"/>
      <c r="EO24" s="751"/>
      <c r="EP24" s="751"/>
      <c r="EQ24" s="751"/>
      <c r="ER24" s="751"/>
      <c r="ES24" s="751"/>
      <c r="ET24" s="751"/>
      <c r="EU24" s="751"/>
      <c r="EV24" s="751"/>
      <c r="EW24" s="751"/>
      <c r="EX24" s="751"/>
      <c r="EY24" s="751"/>
      <c r="EZ24" s="751"/>
      <c r="FA24" s="751"/>
    </row>
    <row r="25" spans="1:175" x14ac:dyDescent="0.2">
      <c r="A25" s="1038" t="s">
        <v>745</v>
      </c>
      <c r="G25" s="1014"/>
      <c r="H25" s="1116"/>
      <c r="I25" s="1116"/>
      <c r="J25" s="1116"/>
      <c r="K25" s="1038"/>
      <c r="L25" s="1038"/>
      <c r="M25" s="1038"/>
      <c r="N25" s="1038"/>
      <c r="O25" s="1038"/>
      <c r="P25" s="1038"/>
      <c r="Q25" s="1038"/>
      <c r="R25" s="1116"/>
      <c r="AA25" s="1116"/>
      <c r="AB25" s="1038"/>
      <c r="AC25" s="1038"/>
      <c r="AD25" s="1038"/>
      <c r="AE25" s="1038"/>
      <c r="AF25" s="1038"/>
      <c r="AG25" s="1117"/>
      <c r="AH25" s="1117"/>
      <c r="AI25" s="1117"/>
      <c r="AJ25" s="1116"/>
      <c r="AK25" s="1117"/>
      <c r="AL25" s="1117"/>
      <c r="AM25" s="1117"/>
      <c r="AN25" s="1117"/>
      <c r="AO25" s="1116"/>
      <c r="AP25" s="1116"/>
      <c r="AX25" s="1118"/>
      <c r="AY25" s="1116"/>
      <c r="BB25" s="1116"/>
      <c r="BK25" s="1116"/>
      <c r="BQ25" s="1116"/>
      <c r="BU25" s="1116"/>
      <c r="BW25" s="1116"/>
      <c r="CB25" s="1116"/>
      <c r="CD25" s="1116"/>
      <c r="CG25" s="1116"/>
      <c r="CP25" s="1116"/>
      <c r="CY25" s="1116"/>
      <c r="DF25" s="1116"/>
      <c r="DO25" s="1116"/>
      <c r="DU25" s="1014"/>
      <c r="DV25" s="1116"/>
      <c r="DW25" s="1116"/>
      <c r="DX25" s="1116"/>
      <c r="DY25" s="1014"/>
      <c r="DZ25" s="1014"/>
      <c r="EG25" s="1116"/>
      <c r="EI25" s="751"/>
      <c r="EJ25" s="751"/>
      <c r="EK25" s="751"/>
      <c r="EL25" s="751"/>
      <c r="EM25" s="751"/>
      <c r="EN25" s="751"/>
      <c r="EO25" s="751"/>
      <c r="EP25" s="751"/>
      <c r="EQ25" s="751"/>
      <c r="ER25" s="751"/>
      <c r="ES25" s="751"/>
      <c r="ET25" s="751"/>
      <c r="EU25" s="751"/>
      <c r="EV25" s="751"/>
      <c r="EW25" s="751"/>
      <c r="EX25" s="751"/>
      <c r="EY25" s="751"/>
      <c r="EZ25" s="751"/>
      <c r="FA25" s="751"/>
      <c r="FB25" s="1014"/>
      <c r="FC25" s="1014"/>
      <c r="FD25" s="1014"/>
      <c r="FE25" s="1014"/>
      <c r="FF25" s="1014"/>
      <c r="FG25" s="1014"/>
      <c r="FH25" s="1014"/>
      <c r="FI25" s="1014"/>
      <c r="FJ25" s="1014"/>
      <c r="FK25" s="1014"/>
      <c r="FL25" s="1014"/>
      <c r="FM25" s="1014"/>
      <c r="FN25" s="1014"/>
      <c r="FO25" s="1014"/>
      <c r="FP25" s="1014"/>
      <c r="FQ25" s="1014"/>
      <c r="FR25" s="1014"/>
      <c r="FS25" s="1014"/>
    </row>
    <row r="26" spans="1:175" x14ac:dyDescent="0.2">
      <c r="G26" s="1014"/>
      <c r="H26" s="1116"/>
      <c r="I26" s="1116"/>
      <c r="J26" s="1116"/>
      <c r="R26" s="1116"/>
      <c r="AA26" s="1116"/>
      <c r="AJ26" s="1116"/>
      <c r="AO26" s="1116"/>
      <c r="AP26" s="1116"/>
      <c r="AY26" s="1116"/>
      <c r="BB26" s="1116"/>
      <c r="BK26" s="1116"/>
      <c r="BQ26" s="1116"/>
      <c r="BU26" s="1116"/>
      <c r="BW26" s="1116"/>
      <c r="CB26" s="1116"/>
      <c r="CD26" s="1116"/>
      <c r="CG26" s="1116"/>
      <c r="CP26" s="1116"/>
      <c r="CY26" s="1116"/>
      <c r="DF26" s="1116"/>
      <c r="DO26" s="1116"/>
      <c r="DU26" s="1014"/>
      <c r="DV26" s="1116"/>
      <c r="DW26" s="1116"/>
      <c r="DX26" s="1116"/>
      <c r="DY26" s="1014"/>
      <c r="DZ26" s="1014"/>
      <c r="EG26" s="1116"/>
    </row>
    <row r="27" spans="1:175" x14ac:dyDescent="0.2">
      <c r="G27" s="1014"/>
      <c r="H27" s="1116"/>
      <c r="I27" s="1116"/>
      <c r="J27" s="1116"/>
      <c r="R27" s="1116"/>
      <c r="AA27" s="1116"/>
      <c r="AJ27" s="1116"/>
      <c r="AO27" s="1116"/>
      <c r="AP27" s="1116"/>
      <c r="AY27" s="1116"/>
      <c r="BB27" s="1116"/>
      <c r="BK27" s="1116"/>
      <c r="BQ27" s="1116"/>
      <c r="BU27" s="1116"/>
      <c r="BW27" s="1116"/>
      <c r="CB27" s="1116"/>
      <c r="CD27" s="1116"/>
      <c r="CG27" s="1116"/>
      <c r="CP27" s="1116"/>
      <c r="CY27" s="1116"/>
      <c r="DF27" s="1116"/>
      <c r="DO27" s="1116"/>
      <c r="DU27" s="1014"/>
      <c r="DV27" s="1116"/>
      <c r="DW27" s="1116"/>
      <c r="DX27" s="1116"/>
      <c r="DY27" s="1014"/>
      <c r="DZ27" s="1014"/>
      <c r="EG27" s="1116"/>
    </row>
    <row r="28" spans="1:175" x14ac:dyDescent="0.2">
      <c r="G28" s="1014"/>
      <c r="H28" s="1014"/>
      <c r="I28" s="1014"/>
      <c r="J28" s="1014"/>
      <c r="R28" s="1014"/>
      <c r="AA28" s="1014"/>
      <c r="AJ28" s="1014"/>
      <c r="AO28" s="1014"/>
      <c r="AP28" s="1014"/>
      <c r="AY28" s="1014"/>
      <c r="BB28" s="1014"/>
      <c r="BK28" s="1014"/>
      <c r="BQ28" s="1014"/>
      <c r="BU28" s="1014"/>
      <c r="BW28" s="1014"/>
      <c r="CB28" s="1014"/>
      <c r="CD28" s="1014"/>
      <c r="CG28" s="1014"/>
      <c r="CP28" s="1014"/>
      <c r="CY28" s="1014"/>
      <c r="DF28" s="1014"/>
      <c r="DO28" s="1014"/>
      <c r="DU28" s="1014"/>
      <c r="DV28" s="1014"/>
      <c r="DW28" s="1014"/>
      <c r="DX28" s="1014"/>
      <c r="DY28" s="1014"/>
      <c r="DZ28" s="1014"/>
      <c r="EG28" s="1014"/>
    </row>
    <row r="29" spans="1:175" x14ac:dyDescent="0.2">
      <c r="DU29" s="1014"/>
      <c r="DV29" s="1014"/>
      <c r="DW29" s="1014"/>
      <c r="DY29" s="1014"/>
      <c r="DZ29" s="1014"/>
    </row>
    <row r="30" spans="1:175" x14ac:dyDescent="0.2">
      <c r="DU30" s="1014"/>
      <c r="DV30" s="1014"/>
      <c r="DW30" s="1014"/>
      <c r="DY30" s="1014"/>
      <c r="DZ30" s="1014"/>
    </row>
  </sheetData>
  <mergeCells count="21">
    <mergeCell ref="DP2:DX2"/>
    <mergeCell ref="DY2:EG2"/>
    <mergeCell ref="BV2:BW2"/>
    <mergeCell ref="CC2:CD2"/>
    <mergeCell ref="CE2:CG2"/>
    <mergeCell ref="CH2:CP2"/>
    <mergeCell ref="CQ2:CY2"/>
    <mergeCell ref="CZ2:DF2"/>
    <mergeCell ref="DG2:DO2"/>
    <mergeCell ref="BX2:CB2"/>
    <mergeCell ref="AQ2:AY2"/>
    <mergeCell ref="AZ2:BB2"/>
    <mergeCell ref="BC2:BK2"/>
    <mergeCell ref="BL2:BQ2"/>
    <mergeCell ref="BR2:BU2"/>
    <mergeCell ref="AK2:AO2"/>
    <mergeCell ref="A2:A3"/>
    <mergeCell ref="B2:J2"/>
    <mergeCell ref="K2:R2"/>
    <mergeCell ref="S2:AA2"/>
    <mergeCell ref="AB2:AJ2"/>
  </mergeCells>
  <printOptions horizontalCentered="1" verticalCentered="1"/>
  <pageMargins left="0.23622047244094499" right="0.23622047244094499" top="0.23622047244094499" bottom="1.4173228346456701" header="0.31496062992126" footer="0.31496062992126"/>
  <pageSetup scale="58" orientation="landscape" r:id="rId1"/>
  <colBreaks count="1" manualBreakCount="1">
    <brk id="94" max="24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T48"/>
  <sheetViews>
    <sheetView zoomScaleNormal="100" workbookViewId="0">
      <pane xSplit="1" ySplit="3" topLeftCell="B4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28" style="1150" customWidth="1"/>
    <col min="2" max="10" width="8.42578125" style="1150" bestFit="1" customWidth="1"/>
    <col min="11" max="15" width="7.5703125" style="1150" bestFit="1" customWidth="1"/>
    <col min="16" max="19" width="7.5703125" style="1150" customWidth="1"/>
    <col min="20" max="24" width="7.5703125" style="1150" bestFit="1" customWidth="1"/>
    <col min="25" max="28" width="7.5703125" style="1150" customWidth="1"/>
    <col min="29" max="33" width="7.5703125" style="1150" bestFit="1" customWidth="1"/>
    <col min="34" max="37" width="7.5703125" style="1150" customWidth="1"/>
    <col min="38" max="40" width="7.5703125" style="1150" bestFit="1" customWidth="1"/>
    <col min="41" max="44" width="7.5703125" style="1150" customWidth="1"/>
    <col min="45" max="49" width="7.5703125" style="1150" bestFit="1" customWidth="1"/>
    <col min="50" max="53" width="7.5703125" style="1150" customWidth="1"/>
    <col min="54" max="58" width="7.5703125" style="1150" bestFit="1" customWidth="1"/>
    <col min="59" max="62" width="7.5703125" style="1150" customWidth="1"/>
    <col min="63" max="67" width="7.5703125" style="1150" bestFit="1" customWidth="1"/>
    <col min="68" max="71" width="7.5703125" style="1150" customWidth="1"/>
    <col min="72" max="72" width="10.42578125" style="1150" customWidth="1"/>
    <col min="73" max="74" width="7.5703125" style="1150" bestFit="1" customWidth="1"/>
    <col min="75" max="78" width="7.5703125" style="1150" customWidth="1"/>
    <col min="79" max="83" width="7.5703125" style="1150" bestFit="1" customWidth="1"/>
    <col min="84" max="87" width="7.5703125" style="1150" customWidth="1"/>
    <col min="88" max="91" width="7.5703125" style="1150" bestFit="1" customWidth="1"/>
    <col min="92" max="96" width="7.5703125" style="1150" customWidth="1"/>
    <col min="97" max="100" width="7.5703125" style="1150" bestFit="1" customWidth="1"/>
    <col min="101" max="104" width="7.5703125" style="1150" customWidth="1"/>
    <col min="105" max="109" width="7.5703125" style="1150" bestFit="1" customWidth="1"/>
    <col min="110" max="113" width="7.5703125" style="1150" customWidth="1"/>
    <col min="114" max="115" width="7.5703125" style="1150" bestFit="1" customWidth="1"/>
    <col min="116" max="116" width="8" style="1150" bestFit="1" customWidth="1"/>
    <col min="117" max="117" width="7.5703125" style="1150" bestFit="1" customWidth="1"/>
    <col min="118" max="118" width="7.5703125" style="1150" customWidth="1"/>
    <col min="119" max="119" width="7.5703125" style="1150" bestFit="1" customWidth="1"/>
    <col min="120" max="121" width="9.140625" style="1150"/>
    <col min="122" max="122" width="7.5703125" style="1150" customWidth="1"/>
    <col min="123" max="126" width="9.140625" style="1150"/>
    <col min="127" max="127" width="9.140625" style="1143"/>
    <col min="128" max="128" width="9.140625" style="1170"/>
    <col min="129" max="16384" width="9.140625" style="1143"/>
  </cols>
  <sheetData>
    <row r="1" spans="1:150" s="1132" customFormat="1" ht="18" customHeight="1" x14ac:dyDescent="0.2">
      <c r="A1" s="873" t="s">
        <v>911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5"/>
      <c r="W1" s="875"/>
      <c r="X1" s="875"/>
      <c r="Y1" s="875"/>
      <c r="Z1" s="875"/>
      <c r="AA1" s="875"/>
      <c r="AB1" s="875"/>
      <c r="AC1" s="875"/>
      <c r="AD1" s="875"/>
      <c r="AE1" s="875"/>
      <c r="AF1" s="875"/>
      <c r="AG1" s="875"/>
      <c r="AH1" s="875"/>
      <c r="AI1" s="875"/>
      <c r="AJ1" s="875"/>
      <c r="AK1" s="875"/>
      <c r="AL1" s="875"/>
      <c r="AM1" s="875"/>
      <c r="AN1" s="875"/>
      <c r="AO1" s="875"/>
      <c r="AP1" s="875"/>
      <c r="AQ1" s="875"/>
      <c r="AR1" s="875"/>
      <c r="AS1" s="875"/>
      <c r="AT1" s="875"/>
      <c r="AU1" s="875"/>
      <c r="AV1" s="875"/>
      <c r="AW1" s="875"/>
      <c r="AX1" s="875"/>
      <c r="AY1" s="875"/>
      <c r="AZ1" s="875"/>
      <c r="BA1" s="875"/>
      <c r="BB1" s="875"/>
      <c r="BC1" s="875"/>
      <c r="BD1" s="875"/>
      <c r="BE1" s="875"/>
      <c r="BF1" s="875"/>
      <c r="BG1" s="875"/>
      <c r="BH1" s="875"/>
      <c r="BI1" s="875"/>
      <c r="BJ1" s="875"/>
      <c r="BK1" s="875"/>
      <c r="BL1" s="875"/>
      <c r="BM1" s="875"/>
      <c r="BN1" s="875"/>
      <c r="BO1" s="875"/>
      <c r="BP1" s="875"/>
      <c r="BQ1" s="875"/>
      <c r="BR1" s="875"/>
      <c r="BS1" s="875"/>
      <c r="BT1" s="875"/>
      <c r="BU1" s="875"/>
      <c r="BV1" s="875"/>
      <c r="BW1" s="875"/>
      <c r="BX1" s="875"/>
      <c r="BY1" s="875"/>
      <c r="BZ1" s="875"/>
      <c r="CA1" s="875"/>
      <c r="CB1" s="875"/>
      <c r="CC1" s="875"/>
      <c r="CD1" s="875"/>
      <c r="CE1" s="875"/>
      <c r="CF1" s="875"/>
      <c r="CG1" s="875"/>
      <c r="CH1" s="875"/>
      <c r="CI1" s="875"/>
      <c r="CJ1" s="875"/>
      <c r="CK1" s="875"/>
      <c r="CL1" s="875"/>
      <c r="CM1" s="875"/>
      <c r="CN1" s="875"/>
      <c r="CO1" s="875"/>
      <c r="CP1" s="875"/>
      <c r="CQ1" s="875"/>
      <c r="CR1" s="875"/>
      <c r="CS1" s="875"/>
      <c r="CT1" s="875"/>
      <c r="CU1" s="875"/>
      <c r="CV1" s="875"/>
      <c r="CW1" s="875"/>
      <c r="CX1" s="875"/>
      <c r="CY1" s="875"/>
      <c r="CZ1" s="875"/>
      <c r="DA1" s="875"/>
      <c r="DB1" s="875"/>
      <c r="DC1" s="875"/>
      <c r="DD1" s="875"/>
      <c r="DE1" s="875"/>
      <c r="DF1" s="875"/>
      <c r="DG1" s="875"/>
      <c r="DH1" s="875"/>
      <c r="DI1" s="875"/>
      <c r="DJ1" s="875"/>
      <c r="DK1" s="875"/>
      <c r="DL1" s="875"/>
      <c r="DM1" s="875"/>
      <c r="DN1" s="875"/>
      <c r="DO1" s="875"/>
      <c r="DR1" s="875"/>
    </row>
    <row r="2" spans="1:150" s="1134" customFormat="1" ht="16.5" customHeight="1" x14ac:dyDescent="0.2">
      <c r="A2" s="1519" t="s">
        <v>276</v>
      </c>
      <c r="B2" s="1521" t="s">
        <v>297</v>
      </c>
      <c r="C2" s="1522"/>
      <c r="D2" s="1522"/>
      <c r="E2" s="1522"/>
      <c r="F2" s="1522"/>
      <c r="G2" s="1522"/>
      <c r="H2" s="1522"/>
      <c r="I2" s="1522"/>
      <c r="J2" s="1523"/>
      <c r="K2" s="1524" t="s">
        <v>89</v>
      </c>
      <c r="L2" s="1525"/>
      <c r="M2" s="1525"/>
      <c r="N2" s="1525"/>
      <c r="O2" s="1525"/>
      <c r="P2" s="1525"/>
      <c r="Q2" s="1525"/>
      <c r="R2" s="1525"/>
      <c r="S2" s="1526"/>
      <c r="T2" s="1524" t="s">
        <v>333</v>
      </c>
      <c r="U2" s="1525"/>
      <c r="V2" s="1525"/>
      <c r="W2" s="1525"/>
      <c r="X2" s="1525"/>
      <c r="Y2" s="1525"/>
      <c r="Z2" s="1525"/>
      <c r="AA2" s="1525"/>
      <c r="AB2" s="1526"/>
      <c r="AC2" s="1524" t="s">
        <v>92</v>
      </c>
      <c r="AD2" s="1525"/>
      <c r="AE2" s="1525"/>
      <c r="AF2" s="1525"/>
      <c r="AG2" s="1525"/>
      <c r="AH2" s="1525"/>
      <c r="AI2" s="1525"/>
      <c r="AJ2" s="1525"/>
      <c r="AK2" s="1526"/>
      <c r="AL2" s="1524" t="s">
        <v>95</v>
      </c>
      <c r="AM2" s="1525"/>
      <c r="AN2" s="1525"/>
      <c r="AO2" s="1525"/>
      <c r="AP2" s="1525"/>
      <c r="AQ2" s="1525"/>
      <c r="AR2" s="1526"/>
      <c r="AS2" s="1524" t="s">
        <v>96</v>
      </c>
      <c r="AT2" s="1525"/>
      <c r="AU2" s="1525"/>
      <c r="AV2" s="1525"/>
      <c r="AW2" s="1525"/>
      <c r="AX2" s="1525"/>
      <c r="AY2" s="1525"/>
      <c r="AZ2" s="1525"/>
      <c r="BA2" s="1526"/>
      <c r="BB2" s="1524" t="s">
        <v>98</v>
      </c>
      <c r="BC2" s="1525"/>
      <c r="BD2" s="1525"/>
      <c r="BE2" s="1525"/>
      <c r="BF2" s="1525"/>
      <c r="BG2" s="1525"/>
      <c r="BH2" s="1525"/>
      <c r="BI2" s="1525"/>
      <c r="BJ2" s="1526"/>
      <c r="BK2" s="1524" t="s">
        <v>99</v>
      </c>
      <c r="BL2" s="1525"/>
      <c r="BM2" s="1525"/>
      <c r="BN2" s="1525"/>
      <c r="BO2" s="1525"/>
      <c r="BP2" s="1525"/>
      <c r="BQ2" s="1525"/>
      <c r="BR2" s="1525"/>
      <c r="BS2" s="1526"/>
      <c r="BT2" s="1133" t="s">
        <v>550</v>
      </c>
      <c r="BU2" s="1524" t="s">
        <v>101</v>
      </c>
      <c r="BV2" s="1525"/>
      <c r="BW2" s="1525"/>
      <c r="BX2" s="1525"/>
      <c r="BY2" s="1525"/>
      <c r="BZ2" s="1526"/>
      <c r="CA2" s="1524" t="s">
        <v>105</v>
      </c>
      <c r="CB2" s="1525"/>
      <c r="CC2" s="1525"/>
      <c r="CD2" s="1525"/>
      <c r="CE2" s="1525"/>
      <c r="CF2" s="1525"/>
      <c r="CG2" s="1525"/>
      <c r="CH2" s="1525"/>
      <c r="CI2" s="1526"/>
      <c r="CJ2" s="1521" t="s">
        <v>106</v>
      </c>
      <c r="CK2" s="1522"/>
      <c r="CL2" s="1522"/>
      <c r="CM2" s="1522"/>
      <c r="CN2" s="1522"/>
      <c r="CO2" s="1522"/>
      <c r="CP2" s="1522"/>
      <c r="CQ2" s="1523"/>
      <c r="CR2" s="1524" t="s">
        <v>109</v>
      </c>
      <c r="CS2" s="1525"/>
      <c r="CT2" s="1525"/>
      <c r="CU2" s="1525"/>
      <c r="CV2" s="1525"/>
      <c r="CW2" s="1525"/>
      <c r="CX2" s="1525"/>
      <c r="CY2" s="1525"/>
      <c r="CZ2" s="1526"/>
      <c r="DA2" s="1524" t="s">
        <v>110</v>
      </c>
      <c r="DB2" s="1525"/>
      <c r="DC2" s="1525"/>
      <c r="DD2" s="1525"/>
      <c r="DE2" s="1525"/>
      <c r="DF2" s="1525"/>
      <c r="DG2" s="1525"/>
      <c r="DH2" s="1525"/>
      <c r="DI2" s="1526"/>
      <c r="DJ2" s="1527" t="s">
        <v>186</v>
      </c>
      <c r="DK2" s="1527"/>
      <c r="DL2" s="1527"/>
      <c r="DM2" s="1527"/>
      <c r="DN2" s="1527"/>
      <c r="DO2" s="1527"/>
      <c r="DP2" s="1527"/>
      <c r="DQ2" s="1527"/>
      <c r="DR2" s="1527"/>
    </row>
    <row r="3" spans="1:150" s="1134" customFormat="1" ht="18" customHeight="1" x14ac:dyDescent="0.2">
      <c r="A3" s="1520"/>
      <c r="B3" s="1135" t="s">
        <v>83</v>
      </c>
      <c r="C3" s="1135" t="s">
        <v>84</v>
      </c>
      <c r="D3" s="1135" t="s">
        <v>85</v>
      </c>
      <c r="E3" s="1136" t="s">
        <v>86</v>
      </c>
      <c r="F3" s="1136" t="s">
        <v>117</v>
      </c>
      <c r="G3" s="1136" t="s">
        <v>87</v>
      </c>
      <c r="H3" s="1136" t="s">
        <v>88</v>
      </c>
      <c r="I3" s="1136" t="s">
        <v>652</v>
      </c>
      <c r="J3" s="1137" t="s">
        <v>755</v>
      </c>
      <c r="K3" s="1138" t="s">
        <v>83</v>
      </c>
      <c r="L3" s="1138" t="s">
        <v>84</v>
      </c>
      <c r="M3" s="1138" t="s">
        <v>85</v>
      </c>
      <c r="N3" s="1137" t="s">
        <v>86</v>
      </c>
      <c r="O3" s="1137" t="s">
        <v>117</v>
      </c>
      <c r="P3" s="1136" t="s">
        <v>87</v>
      </c>
      <c r="Q3" s="1136" t="s">
        <v>88</v>
      </c>
      <c r="R3" s="1136" t="s">
        <v>652</v>
      </c>
      <c r="S3" s="1137" t="s">
        <v>755</v>
      </c>
      <c r="T3" s="1138" t="s">
        <v>83</v>
      </c>
      <c r="U3" s="1138" t="s">
        <v>84</v>
      </c>
      <c r="V3" s="1138" t="s">
        <v>85</v>
      </c>
      <c r="W3" s="1137" t="s">
        <v>86</v>
      </c>
      <c r="X3" s="1137" t="s">
        <v>117</v>
      </c>
      <c r="Y3" s="1136" t="s">
        <v>87</v>
      </c>
      <c r="Z3" s="1136" t="s">
        <v>88</v>
      </c>
      <c r="AA3" s="1136" t="s">
        <v>652</v>
      </c>
      <c r="AB3" s="1137" t="s">
        <v>755</v>
      </c>
      <c r="AC3" s="1138" t="s">
        <v>83</v>
      </c>
      <c r="AD3" s="1138" t="s">
        <v>84</v>
      </c>
      <c r="AE3" s="1138" t="s">
        <v>85</v>
      </c>
      <c r="AF3" s="1137" t="s">
        <v>86</v>
      </c>
      <c r="AG3" s="1137" t="s">
        <v>117</v>
      </c>
      <c r="AH3" s="1136" t="s">
        <v>87</v>
      </c>
      <c r="AI3" s="1136" t="s">
        <v>88</v>
      </c>
      <c r="AJ3" s="1136" t="s">
        <v>652</v>
      </c>
      <c r="AK3" s="1137" t="s">
        <v>755</v>
      </c>
      <c r="AL3" s="1138" t="s">
        <v>84</v>
      </c>
      <c r="AM3" s="1137" t="s">
        <v>86</v>
      </c>
      <c r="AN3" s="1137" t="s">
        <v>117</v>
      </c>
      <c r="AO3" s="1136" t="s">
        <v>87</v>
      </c>
      <c r="AP3" s="1136" t="s">
        <v>88</v>
      </c>
      <c r="AQ3" s="1136" t="s">
        <v>652</v>
      </c>
      <c r="AR3" s="1137" t="s">
        <v>755</v>
      </c>
      <c r="AS3" s="1138" t="s">
        <v>83</v>
      </c>
      <c r="AT3" s="1138" t="s">
        <v>84</v>
      </c>
      <c r="AU3" s="1138" t="s">
        <v>85</v>
      </c>
      <c r="AV3" s="1137" t="s">
        <v>86</v>
      </c>
      <c r="AW3" s="1137" t="s">
        <v>117</v>
      </c>
      <c r="AX3" s="1136" t="s">
        <v>87</v>
      </c>
      <c r="AY3" s="1136" t="s">
        <v>88</v>
      </c>
      <c r="AZ3" s="1136" t="s">
        <v>652</v>
      </c>
      <c r="BA3" s="1137" t="s">
        <v>755</v>
      </c>
      <c r="BB3" s="1138" t="s">
        <v>83</v>
      </c>
      <c r="BC3" s="1138" t="s">
        <v>84</v>
      </c>
      <c r="BD3" s="1138" t="s">
        <v>85</v>
      </c>
      <c r="BE3" s="1137" t="s">
        <v>86</v>
      </c>
      <c r="BF3" s="1137" t="s">
        <v>117</v>
      </c>
      <c r="BG3" s="1136" t="s">
        <v>87</v>
      </c>
      <c r="BH3" s="1136" t="s">
        <v>88</v>
      </c>
      <c r="BI3" s="1136" t="s">
        <v>652</v>
      </c>
      <c r="BJ3" s="1137" t="s">
        <v>755</v>
      </c>
      <c r="BK3" s="1138" t="s">
        <v>83</v>
      </c>
      <c r="BL3" s="1138" t="s">
        <v>84</v>
      </c>
      <c r="BM3" s="1138" t="s">
        <v>85</v>
      </c>
      <c r="BN3" s="1137" t="s">
        <v>86</v>
      </c>
      <c r="BO3" s="1137" t="s">
        <v>117</v>
      </c>
      <c r="BP3" s="1136" t="s">
        <v>87</v>
      </c>
      <c r="BQ3" s="1136" t="s">
        <v>88</v>
      </c>
      <c r="BR3" s="1136" t="s">
        <v>652</v>
      </c>
      <c r="BS3" s="1137" t="s">
        <v>755</v>
      </c>
      <c r="BT3" s="1137" t="s">
        <v>755</v>
      </c>
      <c r="BU3" s="1137" t="s">
        <v>86</v>
      </c>
      <c r="BV3" s="1137" t="s">
        <v>117</v>
      </c>
      <c r="BW3" s="1136" t="s">
        <v>87</v>
      </c>
      <c r="BX3" s="1136" t="s">
        <v>88</v>
      </c>
      <c r="BY3" s="1136" t="s">
        <v>652</v>
      </c>
      <c r="BZ3" s="1137" t="s">
        <v>755</v>
      </c>
      <c r="CA3" s="1138" t="s">
        <v>83</v>
      </c>
      <c r="CB3" s="1138" t="s">
        <v>84</v>
      </c>
      <c r="CC3" s="1138" t="s">
        <v>85</v>
      </c>
      <c r="CD3" s="1137" t="s">
        <v>86</v>
      </c>
      <c r="CE3" s="1137" t="s">
        <v>117</v>
      </c>
      <c r="CF3" s="1136" t="s">
        <v>87</v>
      </c>
      <c r="CG3" s="1136" t="s">
        <v>88</v>
      </c>
      <c r="CH3" s="1136" t="s">
        <v>652</v>
      </c>
      <c r="CI3" s="1137" t="s">
        <v>755</v>
      </c>
      <c r="CJ3" s="1138" t="s">
        <v>84</v>
      </c>
      <c r="CK3" s="1138" t="s">
        <v>85</v>
      </c>
      <c r="CL3" s="1137" t="s">
        <v>86</v>
      </c>
      <c r="CM3" s="1137" t="s">
        <v>117</v>
      </c>
      <c r="CN3" s="1136" t="s">
        <v>87</v>
      </c>
      <c r="CO3" s="1136" t="s">
        <v>88</v>
      </c>
      <c r="CP3" s="1136" t="s">
        <v>652</v>
      </c>
      <c r="CQ3" s="1137" t="s">
        <v>755</v>
      </c>
      <c r="CR3" s="1138" t="s">
        <v>83</v>
      </c>
      <c r="CS3" s="1138" t="s">
        <v>84</v>
      </c>
      <c r="CT3" s="1138" t="s">
        <v>85</v>
      </c>
      <c r="CU3" s="1137" t="s">
        <v>86</v>
      </c>
      <c r="CV3" s="1137" t="s">
        <v>117</v>
      </c>
      <c r="CW3" s="1136" t="s">
        <v>87</v>
      </c>
      <c r="CX3" s="1136" t="s">
        <v>88</v>
      </c>
      <c r="CY3" s="1136" t="s">
        <v>652</v>
      </c>
      <c r="CZ3" s="1137" t="s">
        <v>755</v>
      </c>
      <c r="DA3" s="1135" t="s">
        <v>83</v>
      </c>
      <c r="DB3" s="1135" t="s">
        <v>84</v>
      </c>
      <c r="DC3" s="1135" t="s">
        <v>85</v>
      </c>
      <c r="DD3" s="1136" t="s">
        <v>86</v>
      </c>
      <c r="DE3" s="1136" t="s">
        <v>117</v>
      </c>
      <c r="DF3" s="1136" t="s">
        <v>87</v>
      </c>
      <c r="DG3" s="1136" t="s">
        <v>88</v>
      </c>
      <c r="DH3" s="1136" t="s">
        <v>652</v>
      </c>
      <c r="DI3" s="1137" t="s">
        <v>755</v>
      </c>
      <c r="DJ3" s="1138" t="s">
        <v>83</v>
      </c>
      <c r="DK3" s="1138" t="s">
        <v>84</v>
      </c>
      <c r="DL3" s="1137" t="s">
        <v>85</v>
      </c>
      <c r="DM3" s="1137" t="s">
        <v>86</v>
      </c>
      <c r="DN3" s="1137" t="s">
        <v>117</v>
      </c>
      <c r="DO3" s="1137" t="s">
        <v>87</v>
      </c>
      <c r="DP3" s="1137" t="s">
        <v>88</v>
      </c>
      <c r="DQ3" s="1137" t="s">
        <v>652</v>
      </c>
      <c r="DR3" s="1137" t="s">
        <v>755</v>
      </c>
      <c r="DV3" s="1139"/>
    </row>
    <row r="4" spans="1:150" ht="30" customHeight="1" x14ac:dyDescent="0.2">
      <c r="A4" s="1140" t="s">
        <v>768</v>
      </c>
      <c r="B4" s="1141"/>
      <c r="C4" s="1141"/>
      <c r="D4" s="1141"/>
      <c r="E4" s="1141"/>
      <c r="F4" s="1141"/>
      <c r="G4" s="1141"/>
      <c r="H4" s="1141"/>
      <c r="I4" s="1141"/>
      <c r="J4" s="1141"/>
      <c r="K4" s="1141"/>
      <c r="L4" s="1141"/>
      <c r="M4" s="1141"/>
      <c r="N4" s="1141"/>
      <c r="O4" s="1141"/>
      <c r="P4" s="1141"/>
      <c r="Q4" s="1141"/>
      <c r="R4" s="1141"/>
      <c r="S4" s="1141"/>
      <c r="T4" s="1141"/>
      <c r="U4" s="1141"/>
      <c r="V4" s="1141"/>
      <c r="W4" s="1141"/>
      <c r="X4" s="1141"/>
      <c r="Y4" s="1141"/>
      <c r="Z4" s="1141"/>
      <c r="AA4" s="1141"/>
      <c r="AB4" s="1141"/>
      <c r="AC4" s="1141"/>
      <c r="AD4" s="1141"/>
      <c r="AE4" s="1141"/>
      <c r="AF4" s="1141"/>
      <c r="AG4" s="1141"/>
      <c r="AH4" s="1141"/>
      <c r="AI4" s="1141"/>
      <c r="AJ4" s="1141"/>
      <c r="AK4" s="1141"/>
      <c r="AL4" s="1141"/>
      <c r="AM4" s="1141"/>
      <c r="AN4" s="1141"/>
      <c r="AO4" s="1141"/>
      <c r="AP4" s="1141"/>
      <c r="AQ4" s="1141"/>
      <c r="AR4" s="1141"/>
      <c r="AS4" s="1141"/>
      <c r="AT4" s="1141"/>
      <c r="AU4" s="1141"/>
      <c r="AV4" s="1141"/>
      <c r="AW4" s="1141"/>
      <c r="AX4" s="1141"/>
      <c r="AY4" s="1141"/>
      <c r="AZ4" s="1141"/>
      <c r="BA4" s="1141"/>
      <c r="BB4" s="1141"/>
      <c r="BC4" s="1141"/>
      <c r="BD4" s="1141"/>
      <c r="BE4" s="1141"/>
      <c r="BF4" s="1141"/>
      <c r="BG4" s="1141"/>
      <c r="BH4" s="1141"/>
      <c r="BI4" s="1141"/>
      <c r="BJ4" s="1141"/>
      <c r="BK4" s="1141"/>
      <c r="BL4" s="1141"/>
      <c r="BM4" s="1141"/>
      <c r="BN4" s="1141"/>
      <c r="BO4" s="1141"/>
      <c r="BP4" s="1141"/>
      <c r="BQ4" s="1141"/>
      <c r="BR4" s="1141"/>
      <c r="BS4" s="1141"/>
      <c r="BT4" s="1141"/>
      <c r="BU4" s="1141"/>
      <c r="BV4" s="1141"/>
      <c r="BW4" s="1141"/>
      <c r="BX4" s="1141"/>
      <c r="BY4" s="1141"/>
      <c r="BZ4" s="1141"/>
      <c r="CA4" s="1141"/>
      <c r="CB4" s="1141"/>
      <c r="CC4" s="1141"/>
      <c r="CD4" s="1141"/>
      <c r="CE4" s="1141"/>
      <c r="CF4" s="1141"/>
      <c r="CG4" s="1141"/>
      <c r="CH4" s="1141"/>
      <c r="CI4" s="1141"/>
      <c r="CJ4" s="1141"/>
      <c r="CK4" s="1141"/>
      <c r="CL4" s="1141"/>
      <c r="CM4" s="1141"/>
      <c r="CN4" s="1141"/>
      <c r="CO4" s="1141"/>
      <c r="CP4" s="1141"/>
      <c r="CQ4" s="1141"/>
      <c r="CR4" s="1141"/>
      <c r="CS4" s="1141"/>
      <c r="CT4" s="1141"/>
      <c r="CU4" s="1141"/>
      <c r="CV4" s="1141"/>
      <c r="CW4" s="1141"/>
      <c r="CX4" s="1141"/>
      <c r="CY4" s="1141"/>
      <c r="CZ4" s="1141"/>
      <c r="DA4" s="1141"/>
      <c r="DB4" s="1141"/>
      <c r="DC4" s="1141"/>
      <c r="DD4" s="1141"/>
      <c r="DE4" s="1141"/>
      <c r="DF4" s="1141"/>
      <c r="DG4" s="1141"/>
      <c r="DH4" s="1141"/>
      <c r="DI4" s="1141"/>
      <c r="DJ4" s="1141"/>
      <c r="DK4" s="1141"/>
      <c r="DL4" s="1141"/>
      <c r="DM4" s="1141"/>
      <c r="DN4" s="1141"/>
      <c r="DO4" s="1141"/>
      <c r="DP4" s="1142"/>
      <c r="DQ4" s="1142"/>
      <c r="DR4" s="1141"/>
      <c r="DS4" s="1143"/>
      <c r="DT4" s="1143"/>
      <c r="DU4" s="1143"/>
      <c r="DV4" s="1143"/>
      <c r="DX4" s="1143"/>
    </row>
    <row r="5" spans="1:150" ht="18" customHeight="1" x14ac:dyDescent="0.2">
      <c r="A5" s="1144" t="s">
        <v>586</v>
      </c>
      <c r="B5" s="1145">
        <v>2005.35</v>
      </c>
      <c r="C5" s="1145">
        <v>1817.67</v>
      </c>
      <c r="D5" s="1145">
        <v>1156.96</v>
      </c>
      <c r="E5" s="1146">
        <v>1457.56</v>
      </c>
      <c r="F5" s="1146">
        <v>1264.01287</v>
      </c>
      <c r="G5" s="1146">
        <v>1124.6534999999999</v>
      </c>
      <c r="H5" s="1146">
        <v>1107.30133</v>
      </c>
      <c r="I5" s="1146">
        <v>1643.8752500000001</v>
      </c>
      <c r="J5" s="1146">
        <v>2030.51</v>
      </c>
      <c r="K5" s="1145">
        <v>73.47999999999999</v>
      </c>
      <c r="L5" s="1145">
        <v>30.613300000000002</v>
      </c>
      <c r="M5" s="1145">
        <v>16.57</v>
      </c>
      <c r="N5" s="1147">
        <v>12.7</v>
      </c>
      <c r="O5" s="1147">
        <v>6.38</v>
      </c>
      <c r="P5" s="1147">
        <v>4.93</v>
      </c>
      <c r="Q5" s="1147">
        <v>4.4000000000000004</v>
      </c>
      <c r="R5" s="1147">
        <v>1.35</v>
      </c>
      <c r="S5" s="1146">
        <v>0</v>
      </c>
      <c r="T5" s="1145">
        <v>6.6</v>
      </c>
      <c r="U5" s="1145">
        <v>1.75345</v>
      </c>
      <c r="V5" s="1145">
        <v>1.4</v>
      </c>
      <c r="W5" s="1145">
        <v>0.15</v>
      </c>
      <c r="X5" s="1145">
        <v>0.15</v>
      </c>
      <c r="Y5" s="1145">
        <v>0</v>
      </c>
      <c r="Z5" s="1145">
        <v>0</v>
      </c>
      <c r="AA5" s="1145">
        <v>0</v>
      </c>
      <c r="AB5" s="1146">
        <v>0</v>
      </c>
      <c r="AC5" s="1145">
        <v>1.29677</v>
      </c>
      <c r="AD5" s="1145">
        <v>1.45431</v>
      </c>
      <c r="AE5" s="1145">
        <v>1.52</v>
      </c>
      <c r="AF5" s="1146">
        <v>18.220299999999998</v>
      </c>
      <c r="AG5" s="1146">
        <v>28.752050000000004</v>
      </c>
      <c r="AH5" s="1146">
        <v>61.373287099999999</v>
      </c>
      <c r="AI5" s="1146">
        <v>0.62406309399999993</v>
      </c>
      <c r="AJ5" s="1146">
        <v>33.143427299999999</v>
      </c>
      <c r="AK5" s="1146">
        <v>29.595099600000001</v>
      </c>
      <c r="AL5" s="1145">
        <v>0.1</v>
      </c>
      <c r="AM5" s="1148">
        <v>0.35</v>
      </c>
      <c r="AN5" s="1148">
        <v>1.4999999999999999E-2</v>
      </c>
      <c r="AO5" s="1148">
        <v>0.45</v>
      </c>
      <c r="AP5" s="1148">
        <v>0.8</v>
      </c>
      <c r="AQ5" s="1148">
        <v>0</v>
      </c>
      <c r="AR5" s="1146">
        <v>0.05</v>
      </c>
      <c r="AS5" s="1145">
        <v>0.44</v>
      </c>
      <c r="AT5" s="1145">
        <v>98.105837899999983</v>
      </c>
      <c r="AU5" s="1145">
        <v>120.24</v>
      </c>
      <c r="AV5" s="1148">
        <v>157.29888689999999</v>
      </c>
      <c r="AW5" s="1148">
        <v>0.01</v>
      </c>
      <c r="AX5" s="1148">
        <v>0</v>
      </c>
      <c r="AY5" s="1148">
        <v>0</v>
      </c>
      <c r="AZ5" s="1148">
        <v>0</v>
      </c>
      <c r="BA5" s="1146">
        <v>0</v>
      </c>
      <c r="BB5" s="1145">
        <v>95.69</v>
      </c>
      <c r="BC5" s="1145">
        <v>26.500000000000004</v>
      </c>
      <c r="BD5" s="1145">
        <v>152.26</v>
      </c>
      <c r="BE5" s="1146">
        <v>172.75000000000034</v>
      </c>
      <c r="BF5" s="1146">
        <v>121.95</v>
      </c>
      <c r="BG5" s="1146">
        <v>103.922</v>
      </c>
      <c r="BH5" s="1146">
        <v>61.91</v>
      </c>
      <c r="BI5" s="1146">
        <v>35.5</v>
      </c>
      <c r="BJ5" s="1146">
        <v>0.1085</v>
      </c>
      <c r="BK5" s="1145">
        <v>129.15</v>
      </c>
      <c r="BL5" s="1145">
        <v>87.5</v>
      </c>
      <c r="BM5" s="1145">
        <v>82.42</v>
      </c>
      <c r="BN5" s="1148">
        <v>24.299306999999999</v>
      </c>
      <c r="BO5" s="1148">
        <v>17.560836878859995</v>
      </c>
      <c r="BP5" s="1148">
        <v>9.6819026000000008</v>
      </c>
      <c r="BQ5" s="1148">
        <v>8.8637875000000008</v>
      </c>
      <c r="BR5" s="1148">
        <v>6.2660689999999999</v>
      </c>
      <c r="BS5" s="1146">
        <v>4.91</v>
      </c>
      <c r="BT5" s="1146">
        <v>0.6677581600000001</v>
      </c>
      <c r="BU5" s="1148">
        <v>0.25</v>
      </c>
      <c r="BV5" s="1148">
        <v>1.6</v>
      </c>
      <c r="BW5" s="1148">
        <v>3.4</v>
      </c>
      <c r="BX5" s="1148">
        <v>4.0002824999999937</v>
      </c>
      <c r="BY5" s="1148">
        <v>5.2999999999999892</v>
      </c>
      <c r="BZ5" s="1146">
        <v>11.700000000000031</v>
      </c>
      <c r="CA5" s="1145">
        <v>1.3</v>
      </c>
      <c r="CB5" s="1145">
        <v>1.85</v>
      </c>
      <c r="CC5" s="1145">
        <v>3.67</v>
      </c>
      <c r="CD5" s="1145">
        <v>1.1299999999999999</v>
      </c>
      <c r="CE5" s="1145">
        <v>3.5824665000000002</v>
      </c>
      <c r="CF5" s="1145">
        <v>1.4295332999999999</v>
      </c>
      <c r="CG5" s="1145">
        <v>2.8135857</v>
      </c>
      <c r="CH5" s="1145">
        <v>4.0873026000000001</v>
      </c>
      <c r="CI5" s="1146">
        <v>3.6238553999999996</v>
      </c>
      <c r="CJ5" s="1145">
        <v>1.8554500000000002E-2</v>
      </c>
      <c r="CK5" s="1145">
        <v>3.57</v>
      </c>
      <c r="CL5" s="1148">
        <v>6.0250000000000004</v>
      </c>
      <c r="CM5" s="1148">
        <v>6.6449999999999996</v>
      </c>
      <c r="CN5" s="1148">
        <v>7.5649999999999986</v>
      </c>
      <c r="CO5" s="1148">
        <v>6.14</v>
      </c>
      <c r="CP5" s="1148">
        <v>1.3800000000000001</v>
      </c>
      <c r="CQ5" s="1146">
        <v>1.1800000000000002</v>
      </c>
      <c r="CR5" s="1145">
        <v>37.379470699999999</v>
      </c>
      <c r="CS5" s="1145">
        <v>36.620609999999999</v>
      </c>
      <c r="CT5" s="1145">
        <v>19.29</v>
      </c>
      <c r="CU5" s="1146">
        <v>76.150000000000006</v>
      </c>
      <c r="CV5" s="1146">
        <v>39.909999999999997</v>
      </c>
      <c r="CW5" s="1146">
        <v>78.56</v>
      </c>
      <c r="CX5" s="1146">
        <v>63.09</v>
      </c>
      <c r="CY5" s="1146">
        <v>65</v>
      </c>
      <c r="CZ5" s="1146">
        <v>1.2544789999999999</v>
      </c>
      <c r="DA5" s="1145">
        <v>345.33624070000002</v>
      </c>
      <c r="DB5" s="1145">
        <v>284.52</v>
      </c>
      <c r="DC5" s="1145">
        <v>400.93</v>
      </c>
      <c r="DD5" s="1148">
        <v>469.32</v>
      </c>
      <c r="DE5" s="1148">
        <v>226.55535337885999</v>
      </c>
      <c r="DF5" s="1148">
        <v>271.31172300000003</v>
      </c>
      <c r="DG5" s="1148">
        <v>152.64171879399998</v>
      </c>
      <c r="DH5" s="1148">
        <v>152.02679889999999</v>
      </c>
      <c r="DI5" s="1146">
        <v>53.089692160000027</v>
      </c>
      <c r="DJ5" s="1145">
        <v>2350.6862406999999</v>
      </c>
      <c r="DK5" s="1145">
        <v>2102.19</v>
      </c>
      <c r="DL5" s="1145">
        <v>1557.89</v>
      </c>
      <c r="DM5" s="1148">
        <v>1926.88</v>
      </c>
      <c r="DN5" s="1145">
        <v>1490.56822337886</v>
      </c>
      <c r="DO5" s="1145">
        <v>1395.9652229999999</v>
      </c>
      <c r="DP5" s="1145">
        <v>1259.9430487939999</v>
      </c>
      <c r="DQ5" s="1145">
        <v>1795.9020489</v>
      </c>
      <c r="DR5" s="1146">
        <v>2083.5996921599999</v>
      </c>
      <c r="DS5" s="1143"/>
      <c r="DT5" s="1143"/>
      <c r="DU5" s="1143"/>
      <c r="DV5" s="1143"/>
      <c r="DX5" s="1143"/>
    </row>
    <row r="6" spans="1:150" ht="18" customHeight="1" x14ac:dyDescent="0.2">
      <c r="A6" s="1144" t="s">
        <v>587</v>
      </c>
      <c r="B6" s="1145">
        <v>0</v>
      </c>
      <c r="C6" s="1145">
        <v>0</v>
      </c>
      <c r="D6" s="1145">
        <v>406.59</v>
      </c>
      <c r="E6" s="1148">
        <v>32.24</v>
      </c>
      <c r="F6" s="1148">
        <v>31.537839999999999</v>
      </c>
      <c r="G6" s="1148">
        <v>56.349809999999998</v>
      </c>
      <c r="H6" s="1148">
        <v>6.4856100000000003</v>
      </c>
      <c r="I6" s="1148">
        <v>140.16945999999999</v>
      </c>
      <c r="J6" s="1148">
        <v>1008.01</v>
      </c>
      <c r="K6" s="1145">
        <v>0.30000000000000004</v>
      </c>
      <c r="L6" s="1145">
        <v>0.6080000000000001</v>
      </c>
      <c r="M6" s="1145">
        <v>0.57999999999999996</v>
      </c>
      <c r="N6" s="1147">
        <v>5.68</v>
      </c>
      <c r="O6" s="1147">
        <v>0.7</v>
      </c>
      <c r="P6" s="1147">
        <v>0.3</v>
      </c>
      <c r="Q6" s="1147">
        <v>0</v>
      </c>
      <c r="R6" s="1147">
        <v>0</v>
      </c>
      <c r="S6" s="1148">
        <v>0</v>
      </c>
      <c r="T6" s="1145">
        <v>0.62</v>
      </c>
      <c r="U6" s="1145">
        <v>0</v>
      </c>
      <c r="V6" s="1145">
        <v>0</v>
      </c>
      <c r="W6" s="1145">
        <v>0</v>
      </c>
      <c r="X6" s="1145">
        <v>0</v>
      </c>
      <c r="Y6" s="1145">
        <v>0</v>
      </c>
      <c r="Z6" s="1145">
        <v>0</v>
      </c>
      <c r="AA6" s="1145">
        <v>0</v>
      </c>
      <c r="AB6" s="1148">
        <v>0</v>
      </c>
      <c r="AC6" s="1145">
        <v>0</v>
      </c>
      <c r="AD6" s="1145">
        <v>0</v>
      </c>
      <c r="AE6" s="1145">
        <v>0</v>
      </c>
      <c r="AF6" s="1146">
        <v>0</v>
      </c>
      <c r="AG6" s="1146">
        <v>24.13176</v>
      </c>
      <c r="AH6" s="1146">
        <v>21.04899</v>
      </c>
      <c r="AI6" s="1146">
        <v>0</v>
      </c>
      <c r="AJ6" s="1146">
        <v>1E-3</v>
      </c>
      <c r="AK6" s="1148">
        <v>0</v>
      </c>
      <c r="AL6" s="1145">
        <v>0</v>
      </c>
      <c r="AM6" s="1148">
        <v>0</v>
      </c>
      <c r="AN6" s="1148">
        <v>0</v>
      </c>
      <c r="AO6" s="1148">
        <v>0</v>
      </c>
      <c r="AP6" s="1148">
        <v>0</v>
      </c>
      <c r="AQ6" s="1148">
        <v>0</v>
      </c>
      <c r="AR6" s="1148">
        <v>0</v>
      </c>
      <c r="AS6" s="1145">
        <v>0</v>
      </c>
      <c r="AT6" s="1145">
        <v>42.3235265</v>
      </c>
      <c r="AU6" s="1145">
        <v>47.2</v>
      </c>
      <c r="AV6" s="1148">
        <v>29.46</v>
      </c>
      <c r="AW6" s="1148">
        <v>0</v>
      </c>
      <c r="AX6" s="1148">
        <v>0</v>
      </c>
      <c r="AY6" s="1148">
        <v>0</v>
      </c>
      <c r="AZ6" s="1148">
        <v>0</v>
      </c>
      <c r="BA6" s="1148">
        <v>0</v>
      </c>
      <c r="BB6" s="1145">
        <v>0</v>
      </c>
      <c r="BC6" s="1145">
        <v>0</v>
      </c>
      <c r="BD6" s="1145">
        <v>9.3000000000000007</v>
      </c>
      <c r="BE6" s="1146">
        <v>0</v>
      </c>
      <c r="BF6" s="1146">
        <v>0</v>
      </c>
      <c r="BG6" s="1146">
        <v>0</v>
      </c>
      <c r="BH6" s="1146">
        <v>0</v>
      </c>
      <c r="BI6" s="1146">
        <v>0</v>
      </c>
      <c r="BJ6" s="1148">
        <v>0</v>
      </c>
      <c r="BK6" s="1145">
        <v>0.65</v>
      </c>
      <c r="BL6" s="1145">
        <v>0.15</v>
      </c>
      <c r="BM6" s="1145">
        <v>0</v>
      </c>
      <c r="BN6" s="1148">
        <v>0</v>
      </c>
      <c r="BO6" s="1148">
        <v>0</v>
      </c>
      <c r="BP6" s="1148">
        <v>0.6</v>
      </c>
      <c r="BQ6" s="1148">
        <v>0.34599999999999997</v>
      </c>
      <c r="BR6" s="1148">
        <v>0</v>
      </c>
      <c r="BS6" s="1148">
        <v>0.38237839997999995</v>
      </c>
      <c r="BT6" s="1148">
        <v>0.1450803</v>
      </c>
      <c r="BU6" s="1148">
        <v>0</v>
      </c>
      <c r="BV6" s="1148">
        <v>0.05</v>
      </c>
      <c r="BW6" s="1148">
        <v>0</v>
      </c>
      <c r="BX6" s="1148">
        <v>0.55160889999999996</v>
      </c>
      <c r="BY6" s="1148">
        <v>0</v>
      </c>
      <c r="BZ6" s="1148">
        <v>0</v>
      </c>
      <c r="CA6" s="1145">
        <v>0.15</v>
      </c>
      <c r="CB6" s="1145">
        <v>0.1</v>
      </c>
      <c r="CC6" s="1145">
        <v>0.4</v>
      </c>
      <c r="CD6" s="1145">
        <v>0.3</v>
      </c>
      <c r="CE6" s="1145">
        <v>0.55000000000000004</v>
      </c>
      <c r="CF6" s="1145">
        <v>1.117</v>
      </c>
      <c r="CG6" s="1145">
        <v>0</v>
      </c>
      <c r="CH6" s="1145">
        <v>0.39100000000000001</v>
      </c>
      <c r="CI6" s="1148">
        <v>0.66020000000000001</v>
      </c>
      <c r="CJ6" s="1145">
        <v>0</v>
      </c>
      <c r="CK6" s="1145">
        <v>0.48</v>
      </c>
      <c r="CL6" s="1148">
        <v>0.125</v>
      </c>
      <c r="CM6" s="1148">
        <v>0</v>
      </c>
      <c r="CN6" s="1148">
        <v>0.18</v>
      </c>
      <c r="CO6" s="1148">
        <v>0</v>
      </c>
      <c r="CP6" s="1148">
        <v>0</v>
      </c>
      <c r="CQ6" s="1148">
        <v>0</v>
      </c>
      <c r="CR6" s="1145">
        <v>2.5587428000000001</v>
      </c>
      <c r="CS6" s="1145">
        <v>2.01166</v>
      </c>
      <c r="CT6" s="1145">
        <v>0.15</v>
      </c>
      <c r="CU6" s="1146">
        <v>4.5</v>
      </c>
      <c r="CV6" s="1146">
        <v>0</v>
      </c>
      <c r="CW6" s="1146">
        <v>0</v>
      </c>
      <c r="CX6" s="1146">
        <v>0</v>
      </c>
      <c r="CY6" s="1146">
        <v>0</v>
      </c>
      <c r="CZ6" s="1148">
        <v>0.02</v>
      </c>
      <c r="DA6" s="1145">
        <v>4.2787427999999998</v>
      </c>
      <c r="DB6" s="1145">
        <v>45.19</v>
      </c>
      <c r="DC6" s="1145">
        <v>58.11</v>
      </c>
      <c r="DD6" s="1148">
        <v>40.07</v>
      </c>
      <c r="DE6" s="1148">
        <v>25.431760000000001</v>
      </c>
      <c r="DF6" s="1148">
        <v>23.245990000000003</v>
      </c>
      <c r="DG6" s="1148">
        <v>0.89760889999999993</v>
      </c>
      <c r="DH6" s="1148">
        <v>0.39200000000000002</v>
      </c>
      <c r="DI6" s="1148">
        <v>1.2076586999800001</v>
      </c>
      <c r="DJ6" s="1145">
        <v>4.2787427999999998</v>
      </c>
      <c r="DK6" s="1145">
        <v>45.19</v>
      </c>
      <c r="DL6" s="1145">
        <v>464.7</v>
      </c>
      <c r="DM6" s="1148">
        <v>72.31</v>
      </c>
      <c r="DN6" s="1145">
        <v>56.9696</v>
      </c>
      <c r="DO6" s="1145">
        <v>79.595799999999997</v>
      </c>
      <c r="DP6" s="1145">
        <v>7.3832189000000001</v>
      </c>
      <c r="DQ6" s="1145">
        <v>140.56145999999998</v>
      </c>
      <c r="DR6" s="1148">
        <v>1009.21765869998</v>
      </c>
      <c r="DS6" s="1143"/>
      <c r="DT6" s="1143"/>
      <c r="DU6" s="1143"/>
      <c r="DV6" s="1143"/>
      <c r="DX6" s="1143"/>
    </row>
    <row r="7" spans="1:150" ht="18" customHeight="1" x14ac:dyDescent="0.2">
      <c r="A7" s="1144" t="s">
        <v>577</v>
      </c>
      <c r="B7" s="1145">
        <v>0</v>
      </c>
      <c r="C7" s="1145">
        <v>0</v>
      </c>
      <c r="D7" s="1145">
        <v>0</v>
      </c>
      <c r="E7" s="1148">
        <v>3.9</v>
      </c>
      <c r="F7" s="1148">
        <v>1.31928</v>
      </c>
      <c r="G7" s="1148">
        <v>0.4</v>
      </c>
      <c r="H7" s="1148">
        <v>3.7044100000000002</v>
      </c>
      <c r="I7" s="1148">
        <v>2.8220200000000002</v>
      </c>
      <c r="J7" s="1148">
        <v>932.35</v>
      </c>
      <c r="K7" s="1145">
        <v>0</v>
      </c>
      <c r="L7" s="1145">
        <v>0</v>
      </c>
      <c r="M7" s="1145">
        <v>0.9</v>
      </c>
      <c r="N7" s="1147">
        <v>2.0499999999999998</v>
      </c>
      <c r="O7" s="1147">
        <v>0.5</v>
      </c>
      <c r="P7" s="1147">
        <v>0</v>
      </c>
      <c r="Q7" s="1147">
        <v>0</v>
      </c>
      <c r="R7" s="1147">
        <v>0</v>
      </c>
      <c r="S7" s="1148">
        <v>0</v>
      </c>
      <c r="T7" s="1145">
        <v>0</v>
      </c>
      <c r="U7" s="1145">
        <v>0</v>
      </c>
      <c r="V7" s="1145">
        <v>0</v>
      </c>
      <c r="W7" s="1145">
        <v>0</v>
      </c>
      <c r="X7" s="1145">
        <v>0</v>
      </c>
      <c r="Y7" s="1145">
        <v>0</v>
      </c>
      <c r="Z7" s="1145">
        <v>0</v>
      </c>
      <c r="AA7" s="1145">
        <v>0</v>
      </c>
      <c r="AB7" s="1148">
        <v>0</v>
      </c>
      <c r="AC7" s="1145">
        <v>0</v>
      </c>
      <c r="AD7" s="1145">
        <v>0</v>
      </c>
      <c r="AE7" s="1145">
        <v>0</v>
      </c>
      <c r="AF7" s="1148">
        <v>0</v>
      </c>
      <c r="AG7" s="1148">
        <v>7.9246800000000004</v>
      </c>
      <c r="AH7" s="1148">
        <v>0.6</v>
      </c>
      <c r="AI7" s="1148">
        <v>0</v>
      </c>
      <c r="AJ7" s="1148">
        <v>0</v>
      </c>
      <c r="AK7" s="1148">
        <v>0</v>
      </c>
      <c r="AL7" s="1145">
        <v>0</v>
      </c>
      <c r="AM7" s="1148">
        <v>0</v>
      </c>
      <c r="AN7" s="1148">
        <v>0</v>
      </c>
      <c r="AO7" s="1148">
        <v>0</v>
      </c>
      <c r="AP7" s="1148">
        <v>0</v>
      </c>
      <c r="AQ7" s="1148">
        <v>0</v>
      </c>
      <c r="AR7" s="1148">
        <v>0</v>
      </c>
      <c r="AS7" s="1145">
        <v>0</v>
      </c>
      <c r="AT7" s="1145">
        <v>9.9737800000000014</v>
      </c>
      <c r="AU7" s="1145">
        <v>22.59</v>
      </c>
      <c r="AV7" s="1148">
        <v>14.958607700000002</v>
      </c>
      <c r="AW7" s="1148">
        <v>0</v>
      </c>
      <c r="AX7" s="1148">
        <v>0</v>
      </c>
      <c r="AY7" s="1148">
        <v>0</v>
      </c>
      <c r="AZ7" s="1148">
        <v>0</v>
      </c>
      <c r="BA7" s="1148">
        <v>0</v>
      </c>
      <c r="BB7" s="1145">
        <v>0</v>
      </c>
      <c r="BC7" s="1145">
        <v>0</v>
      </c>
      <c r="BD7" s="1145">
        <v>0.5</v>
      </c>
      <c r="BE7" s="1146">
        <v>0</v>
      </c>
      <c r="BF7" s="1146">
        <v>0</v>
      </c>
      <c r="BG7" s="1146">
        <v>0</v>
      </c>
      <c r="BH7" s="1146">
        <v>0</v>
      </c>
      <c r="BI7" s="1146">
        <v>0</v>
      </c>
      <c r="BJ7" s="1148">
        <v>0</v>
      </c>
      <c r="BK7" s="1145">
        <v>5.05</v>
      </c>
      <c r="BL7" s="1145">
        <v>0</v>
      </c>
      <c r="BM7" s="1145">
        <v>0</v>
      </c>
      <c r="BN7" s="1148">
        <v>0</v>
      </c>
      <c r="BO7" s="1148">
        <v>0</v>
      </c>
      <c r="BP7" s="1148">
        <v>0</v>
      </c>
      <c r="BQ7" s="1148">
        <v>5.3999999999999999E-2</v>
      </c>
      <c r="BR7" s="1148">
        <v>0</v>
      </c>
      <c r="BS7" s="1148">
        <v>0</v>
      </c>
      <c r="BT7" s="1148">
        <v>0</v>
      </c>
      <c r="BU7" s="1148">
        <v>0</v>
      </c>
      <c r="BV7" s="1148">
        <v>0</v>
      </c>
      <c r="BW7" s="1148">
        <v>0</v>
      </c>
      <c r="BX7" s="1148">
        <v>0</v>
      </c>
      <c r="BY7" s="1148">
        <v>0</v>
      </c>
      <c r="BZ7" s="1148">
        <v>0</v>
      </c>
      <c r="CA7" s="1145">
        <v>0</v>
      </c>
      <c r="CB7" s="1145">
        <v>0</v>
      </c>
      <c r="CC7" s="1145">
        <v>0.3</v>
      </c>
      <c r="CD7" s="1145">
        <v>0.3</v>
      </c>
      <c r="CE7" s="1145">
        <v>0</v>
      </c>
      <c r="CF7" s="1145">
        <v>0</v>
      </c>
      <c r="CG7" s="1145">
        <v>0</v>
      </c>
      <c r="CH7" s="1145">
        <v>0</v>
      </c>
      <c r="CI7" s="1148">
        <v>0.3</v>
      </c>
      <c r="CJ7" s="1145">
        <v>0</v>
      </c>
      <c r="CK7" s="1145">
        <v>0</v>
      </c>
      <c r="CL7" s="1148">
        <v>0</v>
      </c>
      <c r="CM7" s="1148">
        <v>0</v>
      </c>
      <c r="CN7" s="1148">
        <v>0</v>
      </c>
      <c r="CO7" s="1148">
        <v>0</v>
      </c>
      <c r="CP7" s="1148">
        <v>0</v>
      </c>
      <c r="CQ7" s="1148">
        <v>0</v>
      </c>
      <c r="CR7" s="1145">
        <v>0.1062</v>
      </c>
      <c r="CS7" s="1145">
        <v>0</v>
      </c>
      <c r="CT7" s="1145">
        <v>0</v>
      </c>
      <c r="CU7" s="1146">
        <v>0</v>
      </c>
      <c r="CV7" s="1146">
        <v>0</v>
      </c>
      <c r="CW7" s="1146">
        <v>0</v>
      </c>
      <c r="CX7" s="1146">
        <v>0</v>
      </c>
      <c r="CY7" s="1146">
        <v>0</v>
      </c>
      <c r="CZ7" s="1148">
        <v>0</v>
      </c>
      <c r="DA7" s="1145">
        <v>5.1562000000000001</v>
      </c>
      <c r="DB7" s="1145">
        <v>9.9700000000000006</v>
      </c>
      <c r="DC7" s="1145">
        <v>24.29</v>
      </c>
      <c r="DD7" s="1148">
        <v>17.309999999999999</v>
      </c>
      <c r="DE7" s="1148">
        <v>8.4246800000000004</v>
      </c>
      <c r="DF7" s="1148">
        <v>0.6</v>
      </c>
      <c r="DG7" s="1148">
        <v>5.3999999999999999E-2</v>
      </c>
      <c r="DH7" s="1148">
        <v>0</v>
      </c>
      <c r="DI7" s="1148">
        <v>0.3</v>
      </c>
      <c r="DJ7" s="1145">
        <v>5.1562000000000001</v>
      </c>
      <c r="DK7" s="1145">
        <v>9.9700000000000006</v>
      </c>
      <c r="DL7" s="1145">
        <v>24.29</v>
      </c>
      <c r="DM7" s="1148">
        <v>21.21</v>
      </c>
      <c r="DN7" s="1145">
        <v>9.7439600000000013</v>
      </c>
      <c r="DO7" s="1145">
        <v>1</v>
      </c>
      <c r="DP7" s="1145">
        <v>3.75841</v>
      </c>
      <c r="DQ7" s="1145">
        <v>2.8220200000000002</v>
      </c>
      <c r="DR7" s="1148">
        <v>932.65</v>
      </c>
      <c r="DS7" s="1143"/>
      <c r="DT7" s="1143"/>
      <c r="DU7" s="1143"/>
      <c r="DV7" s="1143"/>
      <c r="DX7" s="1143"/>
    </row>
    <row r="8" spans="1:150" ht="18" customHeight="1" x14ac:dyDescent="0.2">
      <c r="A8" s="1144" t="s">
        <v>578</v>
      </c>
      <c r="B8" s="1145">
        <v>0</v>
      </c>
      <c r="C8" s="1145">
        <v>0</v>
      </c>
      <c r="D8" s="1145">
        <v>0</v>
      </c>
      <c r="E8" s="1148">
        <v>0.4</v>
      </c>
      <c r="F8" s="1148">
        <v>2.6373899999999999</v>
      </c>
      <c r="G8" s="1148">
        <v>0</v>
      </c>
      <c r="H8" s="1148">
        <v>0</v>
      </c>
      <c r="I8" s="1148">
        <v>18.73264</v>
      </c>
      <c r="J8" s="1148">
        <v>0.38</v>
      </c>
      <c r="K8" s="1145">
        <v>0</v>
      </c>
      <c r="L8" s="1145">
        <v>0</v>
      </c>
      <c r="M8" s="1145">
        <v>0</v>
      </c>
      <c r="N8" s="1148">
        <v>0.25</v>
      </c>
      <c r="O8" s="1148">
        <v>0</v>
      </c>
      <c r="P8" s="1148">
        <v>0</v>
      </c>
      <c r="Q8" s="1148">
        <v>0</v>
      </c>
      <c r="R8" s="1148">
        <v>0</v>
      </c>
      <c r="S8" s="1148">
        <v>0</v>
      </c>
      <c r="T8" s="1145">
        <v>0</v>
      </c>
      <c r="U8" s="1145">
        <v>0</v>
      </c>
      <c r="V8" s="1145">
        <v>0</v>
      </c>
      <c r="W8" s="1145">
        <v>0</v>
      </c>
      <c r="X8" s="1145">
        <v>0</v>
      </c>
      <c r="Y8" s="1145">
        <v>0</v>
      </c>
      <c r="Z8" s="1145">
        <v>0</v>
      </c>
      <c r="AA8" s="1145">
        <v>0</v>
      </c>
      <c r="AB8" s="1148">
        <v>0</v>
      </c>
      <c r="AC8" s="1145">
        <v>0</v>
      </c>
      <c r="AD8" s="1145">
        <v>0</v>
      </c>
      <c r="AE8" s="1145">
        <v>0</v>
      </c>
      <c r="AF8" s="1148">
        <v>0</v>
      </c>
      <c r="AG8" s="1148">
        <v>0</v>
      </c>
      <c r="AH8" s="1145">
        <v>0</v>
      </c>
      <c r="AI8" s="1145">
        <v>0</v>
      </c>
      <c r="AJ8" s="1145">
        <v>0</v>
      </c>
      <c r="AK8" s="1148">
        <v>0</v>
      </c>
      <c r="AL8" s="1145">
        <v>0</v>
      </c>
      <c r="AM8" s="1148">
        <v>0</v>
      </c>
      <c r="AN8" s="1148">
        <v>0</v>
      </c>
      <c r="AO8" s="1148">
        <v>0</v>
      </c>
      <c r="AP8" s="1148">
        <v>0</v>
      </c>
      <c r="AQ8" s="1148">
        <v>0</v>
      </c>
      <c r="AR8" s="1148">
        <v>0</v>
      </c>
      <c r="AS8" s="1145">
        <v>0</v>
      </c>
      <c r="AT8" s="1145">
        <v>0</v>
      </c>
      <c r="AU8" s="1145">
        <v>0</v>
      </c>
      <c r="AV8" s="1148">
        <v>0</v>
      </c>
      <c r="AW8" s="1148">
        <v>0</v>
      </c>
      <c r="AX8" s="1148">
        <v>0</v>
      </c>
      <c r="AY8" s="1148">
        <v>0</v>
      </c>
      <c r="AZ8" s="1148">
        <v>0</v>
      </c>
      <c r="BA8" s="1148">
        <v>0</v>
      </c>
      <c r="BB8" s="1145">
        <v>0</v>
      </c>
      <c r="BC8" s="1145">
        <v>0</v>
      </c>
      <c r="BD8" s="1145">
        <v>0</v>
      </c>
      <c r="BE8" s="1148">
        <v>0</v>
      </c>
      <c r="BF8" s="1148">
        <v>0</v>
      </c>
      <c r="BG8" s="1146">
        <v>0</v>
      </c>
      <c r="BH8" s="1146">
        <v>0</v>
      </c>
      <c r="BI8" s="1146">
        <v>0</v>
      </c>
      <c r="BJ8" s="1148">
        <v>0</v>
      </c>
      <c r="BK8" s="1145">
        <v>0.15</v>
      </c>
      <c r="BL8" s="1145">
        <v>0</v>
      </c>
      <c r="BM8" s="1145">
        <v>0</v>
      </c>
      <c r="BN8" s="1148">
        <v>0</v>
      </c>
      <c r="BO8" s="1148">
        <v>0</v>
      </c>
      <c r="BP8" s="1148">
        <v>0</v>
      </c>
      <c r="BQ8" s="1148">
        <v>0</v>
      </c>
      <c r="BR8" s="1148">
        <v>0</v>
      </c>
      <c r="BS8" s="1148">
        <v>0</v>
      </c>
      <c r="BT8" s="1148">
        <v>0</v>
      </c>
      <c r="BU8" s="1148">
        <v>0</v>
      </c>
      <c r="BV8" s="1148">
        <v>0</v>
      </c>
      <c r="BW8" s="1148">
        <v>0</v>
      </c>
      <c r="BX8" s="1148">
        <v>0</v>
      </c>
      <c r="BY8" s="1148">
        <v>0</v>
      </c>
      <c r="BZ8" s="1148">
        <v>0</v>
      </c>
      <c r="CA8" s="1145">
        <v>0</v>
      </c>
      <c r="CB8" s="1145">
        <v>0</v>
      </c>
      <c r="CC8" s="1145">
        <v>0</v>
      </c>
      <c r="CD8" s="1145">
        <v>0</v>
      </c>
      <c r="CE8" s="1145">
        <v>0</v>
      </c>
      <c r="CF8" s="1145">
        <v>0</v>
      </c>
      <c r="CG8" s="1145">
        <v>0</v>
      </c>
      <c r="CH8" s="1145">
        <v>0</v>
      </c>
      <c r="CI8" s="1148">
        <v>0</v>
      </c>
      <c r="CJ8" s="1145">
        <v>0</v>
      </c>
      <c r="CK8" s="1145">
        <v>0</v>
      </c>
      <c r="CL8" s="1148">
        <v>0</v>
      </c>
      <c r="CM8" s="1148">
        <v>0</v>
      </c>
      <c r="CN8" s="1148">
        <v>0</v>
      </c>
      <c r="CO8" s="1148">
        <v>0</v>
      </c>
      <c r="CP8" s="1148">
        <v>0</v>
      </c>
      <c r="CQ8" s="1148">
        <v>0</v>
      </c>
      <c r="CR8" s="1145">
        <v>0</v>
      </c>
      <c r="CS8" s="1145">
        <v>0</v>
      </c>
      <c r="CT8" s="1145">
        <v>0</v>
      </c>
      <c r="CU8" s="1148">
        <v>0</v>
      </c>
      <c r="CV8" s="1148">
        <v>0</v>
      </c>
      <c r="CW8" s="1146">
        <v>0</v>
      </c>
      <c r="CX8" s="1146">
        <v>0</v>
      </c>
      <c r="CY8" s="1146">
        <v>0</v>
      </c>
      <c r="CZ8" s="1148">
        <v>0</v>
      </c>
      <c r="DA8" s="1145">
        <v>0.15</v>
      </c>
      <c r="DB8" s="1145">
        <v>0</v>
      </c>
      <c r="DC8" s="1145">
        <v>0</v>
      </c>
      <c r="DD8" s="1148">
        <v>0.25</v>
      </c>
      <c r="DE8" s="1148">
        <v>0</v>
      </c>
      <c r="DF8" s="1148">
        <v>0</v>
      </c>
      <c r="DG8" s="1148">
        <v>0</v>
      </c>
      <c r="DH8" s="1148">
        <v>0</v>
      </c>
      <c r="DI8" s="1148">
        <v>0</v>
      </c>
      <c r="DJ8" s="1145">
        <v>0.15</v>
      </c>
      <c r="DK8" s="1145">
        <v>0</v>
      </c>
      <c r="DL8" s="1145">
        <v>0</v>
      </c>
      <c r="DM8" s="1148">
        <v>0.65</v>
      </c>
      <c r="DN8" s="1145">
        <v>2.6373899999999999</v>
      </c>
      <c r="DO8" s="1145">
        <v>0</v>
      </c>
      <c r="DP8" s="1145">
        <v>0</v>
      </c>
      <c r="DQ8" s="1145">
        <v>18.73264</v>
      </c>
      <c r="DR8" s="1148">
        <v>0.38</v>
      </c>
      <c r="DS8" s="1143"/>
      <c r="DT8" s="1143"/>
      <c r="DU8" s="1143"/>
      <c r="DV8" s="1143"/>
      <c r="DX8" s="1143"/>
    </row>
    <row r="9" spans="1:150" ht="18" customHeight="1" x14ac:dyDescent="0.2">
      <c r="A9" s="1149" t="s">
        <v>579</v>
      </c>
      <c r="B9" s="1145">
        <v>0</v>
      </c>
      <c r="C9" s="1145">
        <v>0</v>
      </c>
      <c r="D9" s="1145">
        <v>0</v>
      </c>
      <c r="E9" s="1148">
        <v>0.8</v>
      </c>
      <c r="F9" s="1148">
        <v>4.6381399999999999</v>
      </c>
      <c r="G9" s="1148">
        <v>0</v>
      </c>
      <c r="H9" s="1148">
        <v>0</v>
      </c>
      <c r="I9" s="1148">
        <v>1.2506999999999999</v>
      </c>
      <c r="J9" s="1148">
        <v>0</v>
      </c>
      <c r="K9" s="1145">
        <v>2.7</v>
      </c>
      <c r="L9" s="1145">
        <v>0.18129999999999999</v>
      </c>
      <c r="M9" s="1145">
        <v>0</v>
      </c>
      <c r="N9" s="1148">
        <v>0</v>
      </c>
      <c r="O9" s="1148">
        <v>0</v>
      </c>
      <c r="P9" s="1148">
        <v>0</v>
      </c>
      <c r="Q9" s="1148">
        <v>0</v>
      </c>
      <c r="R9" s="1148">
        <v>0</v>
      </c>
      <c r="S9" s="1148">
        <v>0</v>
      </c>
      <c r="T9" s="1145">
        <v>0</v>
      </c>
      <c r="U9" s="1145">
        <v>0</v>
      </c>
      <c r="V9" s="1145">
        <v>0</v>
      </c>
      <c r="W9" s="1145">
        <v>0</v>
      </c>
      <c r="X9" s="1145">
        <v>0</v>
      </c>
      <c r="Y9" s="1145">
        <v>0</v>
      </c>
      <c r="Z9" s="1145">
        <v>0</v>
      </c>
      <c r="AA9" s="1145">
        <v>0</v>
      </c>
      <c r="AB9" s="1148">
        <v>0</v>
      </c>
      <c r="AC9" s="1145">
        <v>0</v>
      </c>
      <c r="AD9" s="1145">
        <v>0</v>
      </c>
      <c r="AE9" s="1145">
        <v>0</v>
      </c>
      <c r="AF9" s="1148">
        <v>0</v>
      </c>
      <c r="AG9" s="1148">
        <v>0</v>
      </c>
      <c r="AH9" s="1145">
        <v>0</v>
      </c>
      <c r="AI9" s="1145">
        <v>0</v>
      </c>
      <c r="AJ9" s="1145">
        <v>0</v>
      </c>
      <c r="AK9" s="1148">
        <v>0</v>
      </c>
      <c r="AL9" s="1145">
        <v>0</v>
      </c>
      <c r="AM9" s="1148">
        <v>0</v>
      </c>
      <c r="AN9" s="1148">
        <v>0</v>
      </c>
      <c r="AO9" s="1148">
        <v>0</v>
      </c>
      <c r="AP9" s="1148">
        <v>0</v>
      </c>
      <c r="AQ9" s="1148">
        <v>0</v>
      </c>
      <c r="AR9" s="1148">
        <v>0</v>
      </c>
      <c r="AS9" s="1145">
        <v>0</v>
      </c>
      <c r="AT9" s="1145">
        <v>0</v>
      </c>
      <c r="AU9" s="1145">
        <v>0</v>
      </c>
      <c r="AV9" s="1148">
        <v>0</v>
      </c>
      <c r="AW9" s="1148">
        <v>0</v>
      </c>
      <c r="AX9" s="1148">
        <v>0</v>
      </c>
      <c r="AY9" s="1148">
        <v>0</v>
      </c>
      <c r="AZ9" s="1148">
        <v>0</v>
      </c>
      <c r="BA9" s="1148">
        <v>0</v>
      </c>
      <c r="BB9" s="1145">
        <v>0</v>
      </c>
      <c r="BC9" s="1145">
        <v>0</v>
      </c>
      <c r="BD9" s="1145">
        <v>0</v>
      </c>
      <c r="BE9" s="1148">
        <v>0</v>
      </c>
      <c r="BF9" s="1148">
        <v>0</v>
      </c>
      <c r="BG9" s="1146">
        <v>0</v>
      </c>
      <c r="BH9" s="1146">
        <v>0</v>
      </c>
      <c r="BI9" s="1146">
        <v>0</v>
      </c>
      <c r="BJ9" s="1148">
        <v>0</v>
      </c>
      <c r="BK9" s="1145">
        <v>0</v>
      </c>
      <c r="BL9" s="1145">
        <v>0</v>
      </c>
      <c r="BM9" s="1145">
        <v>0</v>
      </c>
      <c r="BN9" s="1148">
        <v>0</v>
      </c>
      <c r="BO9" s="1148">
        <v>0</v>
      </c>
      <c r="BP9" s="1148">
        <v>0</v>
      </c>
      <c r="BQ9" s="1148">
        <v>0</v>
      </c>
      <c r="BR9" s="1148">
        <v>0</v>
      </c>
      <c r="BS9" s="1148">
        <v>0.1081696</v>
      </c>
      <c r="BT9" s="1148">
        <v>0</v>
      </c>
      <c r="BU9" s="1148">
        <v>0</v>
      </c>
      <c r="BV9" s="1148">
        <v>0</v>
      </c>
      <c r="BW9" s="1148">
        <v>0</v>
      </c>
      <c r="BX9" s="1148">
        <v>0</v>
      </c>
      <c r="BY9" s="1148">
        <v>0</v>
      </c>
      <c r="BZ9" s="1148">
        <v>0</v>
      </c>
      <c r="CA9" s="1145">
        <v>0</v>
      </c>
      <c r="CB9" s="1145">
        <v>0</v>
      </c>
      <c r="CC9" s="1145">
        <v>0</v>
      </c>
      <c r="CD9" s="1145">
        <v>0</v>
      </c>
      <c r="CE9" s="1145">
        <v>0</v>
      </c>
      <c r="CF9" s="1145">
        <v>0</v>
      </c>
      <c r="CG9" s="1145">
        <v>0</v>
      </c>
      <c r="CH9" s="1145">
        <v>0</v>
      </c>
      <c r="CI9" s="1148">
        <v>0</v>
      </c>
      <c r="CJ9" s="1145">
        <v>0</v>
      </c>
      <c r="CK9" s="1145">
        <v>0</v>
      </c>
      <c r="CL9" s="1148">
        <v>0</v>
      </c>
      <c r="CM9" s="1148">
        <v>0</v>
      </c>
      <c r="CN9" s="1148">
        <v>0</v>
      </c>
      <c r="CO9" s="1148">
        <v>0</v>
      </c>
      <c r="CP9" s="1148">
        <v>0</v>
      </c>
      <c r="CQ9" s="1148">
        <v>0</v>
      </c>
      <c r="CR9" s="1145">
        <v>0</v>
      </c>
      <c r="CS9" s="1145">
        <v>0</v>
      </c>
      <c r="CT9" s="1145">
        <v>0</v>
      </c>
      <c r="CU9" s="1148">
        <v>0</v>
      </c>
      <c r="CV9" s="1148">
        <v>0</v>
      </c>
      <c r="CW9" s="1146">
        <v>0</v>
      </c>
      <c r="CX9" s="1146">
        <v>0</v>
      </c>
      <c r="CY9" s="1146">
        <v>0</v>
      </c>
      <c r="CZ9" s="1148">
        <v>0</v>
      </c>
      <c r="DA9" s="1145">
        <v>2.7</v>
      </c>
      <c r="DB9" s="1145">
        <v>0.18</v>
      </c>
      <c r="DC9" s="1145">
        <v>0</v>
      </c>
      <c r="DD9" s="1148">
        <v>0</v>
      </c>
      <c r="DE9" s="1148">
        <v>0</v>
      </c>
      <c r="DF9" s="1148">
        <v>0</v>
      </c>
      <c r="DG9" s="1148">
        <v>0</v>
      </c>
      <c r="DH9" s="1148">
        <v>0</v>
      </c>
      <c r="DI9" s="1148">
        <v>0.1081696</v>
      </c>
      <c r="DJ9" s="1145">
        <v>2.7</v>
      </c>
      <c r="DK9" s="1145">
        <v>0.18</v>
      </c>
      <c r="DL9" s="1145">
        <v>0</v>
      </c>
      <c r="DM9" s="1148">
        <v>0.8</v>
      </c>
      <c r="DN9" s="1145">
        <v>4.6381399999999999</v>
      </c>
      <c r="DO9" s="1145">
        <v>0</v>
      </c>
      <c r="DP9" s="1145">
        <v>0</v>
      </c>
      <c r="DQ9" s="1145">
        <v>1.2506999999999999</v>
      </c>
      <c r="DR9" s="1148">
        <v>0.1081696</v>
      </c>
      <c r="DS9" s="1143"/>
      <c r="DT9" s="1143"/>
      <c r="DU9" s="1143"/>
      <c r="DV9" s="1143"/>
      <c r="DX9" s="1143"/>
    </row>
    <row r="10" spans="1:150" ht="18" customHeight="1" x14ac:dyDescent="0.2">
      <c r="A10" s="1150" t="s">
        <v>303</v>
      </c>
      <c r="B10" s="1145">
        <v>2005.35</v>
      </c>
      <c r="C10" s="1145">
        <v>1817.67</v>
      </c>
      <c r="D10" s="1145">
        <v>1563.55</v>
      </c>
      <c r="E10" s="1148">
        <v>1494.9</v>
      </c>
      <c r="F10" s="1148">
        <v>1304.14552</v>
      </c>
      <c r="G10" s="1148">
        <v>1181.4033099999999</v>
      </c>
      <c r="H10" s="1148">
        <v>1117.49135</v>
      </c>
      <c r="I10" s="1148">
        <v>1806.8500700000002</v>
      </c>
      <c r="J10" s="1148">
        <v>3971.25</v>
      </c>
      <c r="K10" s="1145">
        <v>76.47999999999999</v>
      </c>
      <c r="L10" s="1145">
        <v>31.402600000000003</v>
      </c>
      <c r="M10" s="1145">
        <v>18.05</v>
      </c>
      <c r="N10" s="1148">
        <v>20.68</v>
      </c>
      <c r="O10" s="1148">
        <v>7.58</v>
      </c>
      <c r="P10" s="1148">
        <v>5.2299999999999995</v>
      </c>
      <c r="Q10" s="1148">
        <v>4.4000000000000004</v>
      </c>
      <c r="R10" s="1148">
        <v>1.35</v>
      </c>
      <c r="S10" s="1148">
        <v>0</v>
      </c>
      <c r="T10" s="1145">
        <v>7.22</v>
      </c>
      <c r="U10" s="1145">
        <v>1.75345</v>
      </c>
      <c r="V10" s="1145">
        <v>1.4</v>
      </c>
      <c r="W10" s="1145">
        <v>0.15</v>
      </c>
      <c r="X10" s="1145">
        <v>0.15</v>
      </c>
      <c r="Y10" s="1145">
        <v>0</v>
      </c>
      <c r="Z10" s="1145">
        <v>0</v>
      </c>
      <c r="AA10" s="1145">
        <v>0</v>
      </c>
      <c r="AB10" s="1148">
        <v>0</v>
      </c>
      <c r="AC10" s="1145">
        <v>1.29677</v>
      </c>
      <c r="AD10" s="1145">
        <v>1.45431</v>
      </c>
      <c r="AE10" s="1145">
        <v>1.52</v>
      </c>
      <c r="AF10" s="1148">
        <v>18.220299999999998</v>
      </c>
      <c r="AG10" s="1148">
        <v>60.808490000000006</v>
      </c>
      <c r="AH10" s="1148">
        <v>83.022277099999997</v>
      </c>
      <c r="AI10" s="1148">
        <v>0.62406309399999993</v>
      </c>
      <c r="AJ10" s="1148">
        <v>33.144427299999997</v>
      </c>
      <c r="AK10" s="1148">
        <v>29.595099600000001</v>
      </c>
      <c r="AL10" s="1145">
        <v>0.1</v>
      </c>
      <c r="AM10" s="1148">
        <v>0.35</v>
      </c>
      <c r="AN10" s="1148">
        <v>1.4999999999999999E-2</v>
      </c>
      <c r="AO10" s="1148">
        <v>0.45</v>
      </c>
      <c r="AP10" s="1148">
        <v>0.8</v>
      </c>
      <c r="AQ10" s="1148">
        <v>0</v>
      </c>
      <c r="AR10" s="1148">
        <v>0.05</v>
      </c>
      <c r="AS10" s="1145">
        <v>0.44</v>
      </c>
      <c r="AT10" s="1145">
        <v>150.4031444</v>
      </c>
      <c r="AU10" s="1145">
        <v>190.03</v>
      </c>
      <c r="AV10" s="1148">
        <v>201.72</v>
      </c>
      <c r="AW10" s="1148">
        <v>0.01</v>
      </c>
      <c r="AX10" s="1148">
        <v>0</v>
      </c>
      <c r="AY10" s="1148">
        <v>0</v>
      </c>
      <c r="AZ10" s="1148">
        <v>0</v>
      </c>
      <c r="BA10" s="1148">
        <v>0</v>
      </c>
      <c r="BB10" s="1145">
        <v>95.69</v>
      </c>
      <c r="BC10" s="1145">
        <v>26.500000000000004</v>
      </c>
      <c r="BD10" s="1145">
        <v>162.06</v>
      </c>
      <c r="BE10" s="1148">
        <v>172.75000000000034</v>
      </c>
      <c r="BF10" s="1148">
        <v>121.95</v>
      </c>
      <c r="BG10" s="1146">
        <v>103.922</v>
      </c>
      <c r="BH10" s="1146">
        <v>61.91</v>
      </c>
      <c r="BI10" s="1146">
        <v>35.5</v>
      </c>
      <c r="BJ10" s="1148">
        <v>0.1085</v>
      </c>
      <c r="BK10" s="1145">
        <v>135.00000000000003</v>
      </c>
      <c r="BL10" s="1145">
        <v>87.65</v>
      </c>
      <c r="BM10" s="1145">
        <v>82.42</v>
      </c>
      <c r="BN10" s="1148">
        <v>24.299306999999999</v>
      </c>
      <c r="BO10" s="1148">
        <v>17.560836878859995</v>
      </c>
      <c r="BP10" s="1148">
        <v>10.2819026</v>
      </c>
      <c r="BQ10" s="1148">
        <v>9.2637875000000012</v>
      </c>
      <c r="BR10" s="1148">
        <v>6.2660689999999999</v>
      </c>
      <c r="BS10" s="1148">
        <v>5.4005479999800006</v>
      </c>
      <c r="BT10" s="1148">
        <v>0.81283846000000004</v>
      </c>
      <c r="BU10" s="1148">
        <v>0.25</v>
      </c>
      <c r="BV10" s="1148">
        <v>1.6500000000000001</v>
      </c>
      <c r="BW10" s="1148">
        <v>3.4</v>
      </c>
      <c r="BX10" s="1148">
        <v>4.5518913999999935</v>
      </c>
      <c r="BY10" s="1148">
        <v>5.2999999999999892</v>
      </c>
      <c r="BZ10" s="1148">
        <v>11.700000000000031</v>
      </c>
      <c r="CA10" s="1145">
        <v>1.45</v>
      </c>
      <c r="CB10" s="1145">
        <v>1.9500000000000002</v>
      </c>
      <c r="CC10" s="1145">
        <v>4.37</v>
      </c>
      <c r="CD10" s="1145">
        <v>1.73</v>
      </c>
      <c r="CE10" s="1145">
        <v>4.1324665000000005</v>
      </c>
      <c r="CF10" s="1145">
        <v>2.5465333000000001</v>
      </c>
      <c r="CG10" s="1145">
        <v>2.8135857</v>
      </c>
      <c r="CH10" s="1145">
        <v>4.4783026000000001</v>
      </c>
      <c r="CI10" s="1148">
        <v>4.5840553999999996</v>
      </c>
      <c r="CJ10" s="1145">
        <v>1.8554500000000002E-2</v>
      </c>
      <c r="CK10" s="1145">
        <v>4.05</v>
      </c>
      <c r="CL10" s="1148">
        <v>6.15</v>
      </c>
      <c r="CM10" s="1148">
        <v>6.6449999999999996</v>
      </c>
      <c r="CN10" s="1148">
        <v>7.7449999999999983</v>
      </c>
      <c r="CO10" s="1148">
        <v>6.14</v>
      </c>
      <c r="CP10" s="1148">
        <v>1.3800000000000001</v>
      </c>
      <c r="CQ10" s="1148">
        <v>1.1800000000000002</v>
      </c>
      <c r="CR10" s="1145">
        <v>40.044413499999997</v>
      </c>
      <c r="CS10" s="1145">
        <v>38.632269999999998</v>
      </c>
      <c r="CT10" s="1145">
        <v>19.440000000000001</v>
      </c>
      <c r="CU10" s="1148">
        <v>80.650000000000006</v>
      </c>
      <c r="CV10" s="1148">
        <v>39.909999999999997</v>
      </c>
      <c r="CW10" s="1148">
        <v>78.56</v>
      </c>
      <c r="CX10" s="1148">
        <v>63.09</v>
      </c>
      <c r="CY10" s="1148">
        <v>65</v>
      </c>
      <c r="CZ10" s="1148">
        <v>1.2744789999999999</v>
      </c>
      <c r="DA10" s="1145">
        <v>357.62118350000003</v>
      </c>
      <c r="DB10" s="1145">
        <v>339.86</v>
      </c>
      <c r="DC10" s="1145">
        <v>483.34</v>
      </c>
      <c r="DD10" s="1148">
        <v>526.95000000000005</v>
      </c>
      <c r="DE10" s="1148">
        <v>260.41179337886001</v>
      </c>
      <c r="DF10" s="1148">
        <v>295.157713</v>
      </c>
      <c r="DG10" s="1148">
        <v>153.59332769399998</v>
      </c>
      <c r="DH10" s="1148">
        <v>152.41879889999998</v>
      </c>
      <c r="DI10" s="1148">
        <v>54.705520459980029</v>
      </c>
      <c r="DJ10" s="1145">
        <v>2362.9711834999998</v>
      </c>
      <c r="DK10" s="1145">
        <v>2157.5300000000002</v>
      </c>
      <c r="DL10" s="1145">
        <v>2046.89</v>
      </c>
      <c r="DM10" s="1148">
        <v>2021.85</v>
      </c>
      <c r="DN10" s="1145">
        <v>1564.55731337886</v>
      </c>
      <c r="DO10" s="1145">
        <v>1476.561023</v>
      </c>
      <c r="DP10" s="1145">
        <v>1271.084677694</v>
      </c>
      <c r="DQ10" s="1145">
        <v>1959.2688689000001</v>
      </c>
      <c r="DR10" s="1148">
        <v>4025.9555204599801</v>
      </c>
      <c r="DS10" s="1143"/>
      <c r="DT10" s="1143"/>
      <c r="DU10" s="1143"/>
      <c r="DV10" s="1143"/>
      <c r="DX10" s="1143"/>
    </row>
    <row r="11" spans="1:150" s="1155" customFormat="1" ht="23.25" customHeight="1" x14ac:dyDescent="0.2">
      <c r="A11" s="1151" t="s">
        <v>588</v>
      </c>
      <c r="B11" s="1152"/>
      <c r="C11" s="1152"/>
      <c r="D11" s="1152"/>
      <c r="E11" s="1152"/>
      <c r="F11" s="1152"/>
      <c r="G11" s="1152"/>
      <c r="H11" s="1152"/>
      <c r="I11" s="1152"/>
      <c r="J11" s="1153"/>
      <c r="K11" s="1152"/>
      <c r="L11" s="1152"/>
      <c r="M11" s="1152"/>
      <c r="N11" s="1152"/>
      <c r="O11" s="1152"/>
      <c r="P11" s="1152"/>
      <c r="Q11" s="1152"/>
      <c r="R11" s="1152"/>
      <c r="S11" s="1153"/>
      <c r="T11" s="1152"/>
      <c r="U11" s="1152"/>
      <c r="V11" s="1152"/>
      <c r="W11" s="1152"/>
      <c r="X11" s="1152"/>
      <c r="Y11" s="1152"/>
      <c r="Z11" s="1152"/>
      <c r="AA11" s="1152"/>
      <c r="AB11" s="1153"/>
      <c r="AC11" s="1152"/>
      <c r="AD11" s="1152"/>
      <c r="AE11" s="1152"/>
      <c r="AF11" s="1152"/>
      <c r="AG11" s="1152"/>
      <c r="AH11" s="1152"/>
      <c r="AI11" s="1152"/>
      <c r="AJ11" s="1152"/>
      <c r="AK11" s="1153"/>
      <c r="AL11" s="1152"/>
      <c r="AM11" s="1152"/>
      <c r="AN11" s="1152"/>
      <c r="AO11" s="1152"/>
      <c r="AP11" s="1152"/>
      <c r="AQ11" s="1152"/>
      <c r="AR11" s="1153"/>
      <c r="AS11" s="1152"/>
      <c r="AT11" s="1152"/>
      <c r="AU11" s="1152"/>
      <c r="AV11" s="1152"/>
      <c r="AW11" s="1152"/>
      <c r="AX11" s="1152"/>
      <c r="AY11" s="1152"/>
      <c r="AZ11" s="1152"/>
      <c r="BA11" s="1153"/>
      <c r="BB11" s="1152"/>
      <c r="BC11" s="1152"/>
      <c r="BD11" s="1152"/>
      <c r="BE11" s="1152"/>
      <c r="BF11" s="1152"/>
      <c r="BG11" s="1152"/>
      <c r="BH11" s="1152"/>
      <c r="BI11" s="1152"/>
      <c r="BJ11" s="1153"/>
      <c r="BK11" s="1152"/>
      <c r="BL11" s="1152"/>
      <c r="BM11" s="1152"/>
      <c r="BN11" s="1152"/>
      <c r="BO11" s="1152"/>
      <c r="BP11" s="1152"/>
      <c r="BQ11" s="1152"/>
      <c r="BR11" s="1152"/>
      <c r="BS11" s="1153"/>
      <c r="BT11" s="1153"/>
      <c r="BU11" s="1152"/>
      <c r="BV11" s="1152"/>
      <c r="BW11" s="1152"/>
      <c r="BX11" s="1152"/>
      <c r="BY11" s="1152"/>
      <c r="BZ11" s="1153"/>
      <c r="CA11" s="1152"/>
      <c r="CB11" s="1152"/>
      <c r="CC11" s="1152"/>
      <c r="CD11" s="1152"/>
      <c r="CE11" s="1152"/>
      <c r="CF11" s="1152"/>
      <c r="CG11" s="1152"/>
      <c r="CH11" s="1152"/>
      <c r="CI11" s="1153"/>
      <c r="CJ11" s="1152"/>
      <c r="CK11" s="1152"/>
      <c r="CL11" s="1152"/>
      <c r="CM11" s="1152"/>
      <c r="CN11" s="1152"/>
      <c r="CO11" s="1152"/>
      <c r="CP11" s="1152"/>
      <c r="CQ11" s="1153"/>
      <c r="CR11" s="1152"/>
      <c r="CS11" s="1152"/>
      <c r="CT11" s="1152"/>
      <c r="CU11" s="1152"/>
      <c r="CV11" s="1152"/>
      <c r="CW11" s="1152"/>
      <c r="CX11" s="1152"/>
      <c r="CY11" s="1152"/>
      <c r="CZ11" s="1153"/>
      <c r="DA11" s="1152"/>
      <c r="DB11" s="1152"/>
      <c r="DC11" s="1152"/>
      <c r="DD11" s="1152"/>
      <c r="DE11" s="1152"/>
      <c r="DF11" s="1152"/>
      <c r="DG11" s="1152"/>
      <c r="DH11" s="1152"/>
      <c r="DI11" s="1153"/>
      <c r="DJ11" s="1152"/>
      <c r="DK11" s="1152"/>
      <c r="DL11" s="1152"/>
      <c r="DM11" s="1152"/>
      <c r="DN11" s="1152"/>
      <c r="DO11" s="1152"/>
      <c r="DP11" s="1154"/>
      <c r="DQ11" s="1154"/>
      <c r="DR11" s="1153"/>
      <c r="EI11" s="1143"/>
      <c r="EJ11" s="1143"/>
      <c r="EK11" s="1143"/>
      <c r="EL11" s="1143"/>
      <c r="EM11" s="1143"/>
      <c r="EN11" s="1143"/>
      <c r="EO11" s="1143"/>
      <c r="EP11" s="1143"/>
      <c r="EQ11" s="1143"/>
      <c r="ER11" s="1143"/>
      <c r="ES11" s="1143"/>
      <c r="ET11" s="1143"/>
    </row>
    <row r="12" spans="1:150" ht="18" customHeight="1" x14ac:dyDescent="0.2">
      <c r="A12" s="1144" t="s">
        <v>586</v>
      </c>
      <c r="B12" s="1156">
        <v>12048</v>
      </c>
      <c r="C12" s="1156">
        <v>11365</v>
      </c>
      <c r="D12" s="1156">
        <v>7127</v>
      </c>
      <c r="E12" s="1157">
        <v>8233</v>
      </c>
      <c r="F12" s="1157">
        <v>7104</v>
      </c>
      <c r="G12" s="1157">
        <v>6629</v>
      </c>
      <c r="H12" s="1157">
        <v>6478</v>
      </c>
      <c r="I12" s="1157">
        <v>6758</v>
      </c>
      <c r="J12" s="1157">
        <v>4998</v>
      </c>
      <c r="K12" s="1156">
        <v>484</v>
      </c>
      <c r="L12" s="1156">
        <v>216</v>
      </c>
      <c r="M12" s="1156">
        <v>189</v>
      </c>
      <c r="N12" s="1158">
        <v>68</v>
      </c>
      <c r="O12" s="1158">
        <v>34</v>
      </c>
      <c r="P12" s="1158">
        <v>26</v>
      </c>
      <c r="Q12" s="1158">
        <v>20</v>
      </c>
      <c r="R12" s="1158">
        <v>5</v>
      </c>
      <c r="S12" s="1157">
        <v>0</v>
      </c>
      <c r="T12" s="1156">
        <v>40</v>
      </c>
      <c r="U12" s="1156">
        <v>26</v>
      </c>
      <c r="V12" s="1156">
        <v>19</v>
      </c>
      <c r="W12" s="1156">
        <v>3</v>
      </c>
      <c r="X12" s="1156">
        <v>3</v>
      </c>
      <c r="Y12" s="1156">
        <v>0</v>
      </c>
      <c r="Z12" s="1156">
        <v>0</v>
      </c>
      <c r="AA12" s="1156">
        <v>0</v>
      </c>
      <c r="AB12" s="1157">
        <v>0</v>
      </c>
      <c r="AC12" s="1156">
        <v>12</v>
      </c>
      <c r="AD12" s="1156">
        <v>13</v>
      </c>
      <c r="AE12" s="1156">
        <v>10</v>
      </c>
      <c r="AF12" s="1157">
        <v>44</v>
      </c>
      <c r="AG12" s="1157">
        <v>76</v>
      </c>
      <c r="AH12" s="1157">
        <v>167</v>
      </c>
      <c r="AI12" s="1157">
        <v>192</v>
      </c>
      <c r="AJ12" s="1157">
        <v>108</v>
      </c>
      <c r="AK12" s="1157">
        <v>103</v>
      </c>
      <c r="AL12" s="1156">
        <v>2</v>
      </c>
      <c r="AM12" s="1159">
        <v>4</v>
      </c>
      <c r="AN12" s="1159">
        <v>4</v>
      </c>
      <c r="AO12" s="1159">
        <v>4</v>
      </c>
      <c r="AP12" s="1159">
        <v>3</v>
      </c>
      <c r="AQ12" s="1159">
        <v>0</v>
      </c>
      <c r="AR12" s="1157">
        <v>1</v>
      </c>
      <c r="AS12" s="1156">
        <v>44</v>
      </c>
      <c r="AT12" s="1156">
        <v>246</v>
      </c>
      <c r="AU12" s="1156">
        <v>253</v>
      </c>
      <c r="AV12" s="1159">
        <v>235</v>
      </c>
      <c r="AW12" s="1159">
        <v>1</v>
      </c>
      <c r="AX12" s="1159">
        <v>0</v>
      </c>
      <c r="AY12" s="1159">
        <v>0</v>
      </c>
      <c r="AZ12" s="1159">
        <v>0</v>
      </c>
      <c r="BA12" s="1157">
        <v>0</v>
      </c>
      <c r="BB12" s="1156">
        <v>2013</v>
      </c>
      <c r="BC12" s="1156">
        <v>530</v>
      </c>
      <c r="BD12" s="1156">
        <v>3046</v>
      </c>
      <c r="BE12" s="1157">
        <v>3500</v>
      </c>
      <c r="BF12" s="1157">
        <v>2439</v>
      </c>
      <c r="BG12" s="1157">
        <v>2089</v>
      </c>
      <c r="BH12" s="1157">
        <v>1240</v>
      </c>
      <c r="BI12" s="1157">
        <v>710</v>
      </c>
      <c r="BJ12" s="1157">
        <v>220</v>
      </c>
      <c r="BK12" s="1156">
        <v>743</v>
      </c>
      <c r="BL12" s="1156">
        <v>475</v>
      </c>
      <c r="BM12" s="1156">
        <v>437</v>
      </c>
      <c r="BN12" s="1159">
        <v>101</v>
      </c>
      <c r="BO12" s="1159">
        <v>66</v>
      </c>
      <c r="BP12" s="1159">
        <v>59</v>
      </c>
      <c r="BQ12" s="1159">
        <v>65</v>
      </c>
      <c r="BR12" s="1159">
        <v>27</v>
      </c>
      <c r="BS12" s="1157">
        <v>22</v>
      </c>
      <c r="BT12" s="1157">
        <v>107</v>
      </c>
      <c r="BU12" s="1159">
        <v>5</v>
      </c>
      <c r="BV12" s="1159">
        <v>32</v>
      </c>
      <c r="BW12" s="1159">
        <v>68</v>
      </c>
      <c r="BX12" s="1159">
        <v>80</v>
      </c>
      <c r="BY12" s="1159">
        <v>106</v>
      </c>
      <c r="BZ12" s="1157">
        <v>234</v>
      </c>
      <c r="CA12" s="1156">
        <v>11</v>
      </c>
      <c r="CB12" s="1156">
        <v>13</v>
      </c>
      <c r="CC12" s="1156">
        <v>17</v>
      </c>
      <c r="CD12" s="1156">
        <v>8</v>
      </c>
      <c r="CE12" s="1156">
        <v>21</v>
      </c>
      <c r="CF12" s="1156">
        <v>9</v>
      </c>
      <c r="CG12" s="1156">
        <v>17</v>
      </c>
      <c r="CH12" s="1156">
        <v>23</v>
      </c>
      <c r="CI12" s="1157">
        <v>25</v>
      </c>
      <c r="CJ12" s="1156">
        <v>6</v>
      </c>
      <c r="CK12" s="1156">
        <v>11</v>
      </c>
      <c r="CL12" s="1159">
        <v>26</v>
      </c>
      <c r="CM12" s="1159">
        <v>32</v>
      </c>
      <c r="CN12" s="1159">
        <v>33</v>
      </c>
      <c r="CO12" s="1159">
        <v>23</v>
      </c>
      <c r="CP12" s="1159">
        <v>5</v>
      </c>
      <c r="CQ12" s="1157">
        <v>8</v>
      </c>
      <c r="CR12" s="1156">
        <v>163</v>
      </c>
      <c r="CS12" s="1156">
        <v>164</v>
      </c>
      <c r="CT12" s="1156">
        <v>173</v>
      </c>
      <c r="CU12" s="1157">
        <v>172</v>
      </c>
      <c r="CV12" s="1157">
        <v>123</v>
      </c>
      <c r="CW12" s="1157">
        <v>158</v>
      </c>
      <c r="CX12" s="1157">
        <v>150</v>
      </c>
      <c r="CY12" s="1157">
        <v>149</v>
      </c>
      <c r="CZ12" s="1157">
        <v>227</v>
      </c>
      <c r="DA12" s="1156">
        <v>3510</v>
      </c>
      <c r="DB12" s="1156">
        <v>1691</v>
      </c>
      <c r="DC12" s="1156">
        <v>4155</v>
      </c>
      <c r="DD12" s="1159">
        <v>4166</v>
      </c>
      <c r="DE12" s="1159">
        <v>2831</v>
      </c>
      <c r="DF12" s="1159">
        <v>2613</v>
      </c>
      <c r="DG12" s="1159">
        <v>1790</v>
      </c>
      <c r="DH12" s="1159">
        <v>1133</v>
      </c>
      <c r="DI12" s="1157">
        <v>947</v>
      </c>
      <c r="DJ12" s="1156">
        <v>15558</v>
      </c>
      <c r="DK12" s="1156">
        <v>13056</v>
      </c>
      <c r="DL12" s="1150">
        <v>11282</v>
      </c>
      <c r="DM12" s="1159">
        <v>12399</v>
      </c>
      <c r="DN12" s="1150">
        <v>9935</v>
      </c>
      <c r="DO12" s="1150">
        <v>9242</v>
      </c>
      <c r="DP12" s="1150">
        <v>8268</v>
      </c>
      <c r="DQ12" s="1150">
        <v>7891</v>
      </c>
      <c r="DR12" s="1157">
        <v>5945</v>
      </c>
      <c r="DS12" s="1143"/>
      <c r="DT12" s="1143"/>
      <c r="DU12" s="1160"/>
      <c r="DV12" s="1160"/>
      <c r="DW12" s="1160"/>
      <c r="DX12" s="1160"/>
      <c r="DY12" s="1160"/>
      <c r="DZ12" s="1160"/>
      <c r="EA12" s="1160"/>
      <c r="EB12" s="1160"/>
      <c r="EC12" s="1160"/>
      <c r="ED12" s="1160"/>
      <c r="EE12" s="1160"/>
      <c r="EF12" s="1160"/>
      <c r="EG12" s="1160"/>
      <c r="EH12" s="1160"/>
    </row>
    <row r="13" spans="1:150" ht="18" customHeight="1" x14ac:dyDescent="0.2">
      <c r="A13" s="1144" t="s">
        <v>587</v>
      </c>
      <c r="B13" s="1156">
        <v>0</v>
      </c>
      <c r="C13" s="1156">
        <v>0</v>
      </c>
      <c r="D13" s="1156">
        <v>2505</v>
      </c>
      <c r="E13" s="1159">
        <v>208</v>
      </c>
      <c r="F13" s="1159">
        <v>95</v>
      </c>
      <c r="G13" s="1159">
        <v>76</v>
      </c>
      <c r="H13" s="1159">
        <v>28</v>
      </c>
      <c r="I13" s="1159">
        <v>288</v>
      </c>
      <c r="J13" s="1159">
        <v>2582</v>
      </c>
      <c r="K13" s="1156">
        <v>4</v>
      </c>
      <c r="L13" s="1156">
        <v>14</v>
      </c>
      <c r="M13" s="1156">
        <v>2</v>
      </c>
      <c r="N13" s="1158">
        <v>27</v>
      </c>
      <c r="O13" s="1158">
        <v>4</v>
      </c>
      <c r="P13" s="1158">
        <v>2</v>
      </c>
      <c r="Q13" s="1158">
        <v>0</v>
      </c>
      <c r="R13" s="1158">
        <v>0</v>
      </c>
      <c r="S13" s="1159">
        <v>0</v>
      </c>
      <c r="T13" s="1156">
        <v>3</v>
      </c>
      <c r="U13" s="1156">
        <v>0</v>
      </c>
      <c r="V13" s="1156">
        <v>0</v>
      </c>
      <c r="W13" s="1156">
        <v>0</v>
      </c>
      <c r="X13" s="1156">
        <v>0</v>
      </c>
      <c r="Y13" s="1156">
        <v>0</v>
      </c>
      <c r="Z13" s="1156">
        <v>0</v>
      </c>
      <c r="AA13" s="1156">
        <v>0</v>
      </c>
      <c r="AB13" s="1159">
        <v>0</v>
      </c>
      <c r="AC13" s="1156">
        <v>0</v>
      </c>
      <c r="AD13" s="1156">
        <v>1</v>
      </c>
      <c r="AE13" s="1156">
        <v>0</v>
      </c>
      <c r="AF13" s="1157">
        <v>0</v>
      </c>
      <c r="AG13" s="1157">
        <v>55</v>
      </c>
      <c r="AH13" s="1157">
        <v>62</v>
      </c>
      <c r="AI13" s="1157">
        <v>0</v>
      </c>
      <c r="AJ13" s="1157">
        <v>1</v>
      </c>
      <c r="AK13" s="1159">
        <v>0</v>
      </c>
      <c r="AL13" s="1156">
        <v>0</v>
      </c>
      <c r="AM13" s="1159">
        <v>0</v>
      </c>
      <c r="AN13" s="1159">
        <v>0</v>
      </c>
      <c r="AO13" s="1159">
        <v>0</v>
      </c>
      <c r="AP13" s="1159">
        <v>0</v>
      </c>
      <c r="AQ13" s="1159">
        <v>0</v>
      </c>
      <c r="AR13" s="1159">
        <v>0</v>
      </c>
      <c r="AS13" s="1156">
        <v>0</v>
      </c>
      <c r="AT13" s="1156">
        <v>45</v>
      </c>
      <c r="AU13" s="1156">
        <v>45</v>
      </c>
      <c r="AV13" s="1159">
        <v>25</v>
      </c>
      <c r="AW13" s="1159">
        <v>0</v>
      </c>
      <c r="AX13" s="1159">
        <v>0</v>
      </c>
      <c r="AY13" s="1159">
        <v>0</v>
      </c>
      <c r="AZ13" s="1159">
        <v>0</v>
      </c>
      <c r="BA13" s="1159">
        <v>0</v>
      </c>
      <c r="BB13" s="1156">
        <v>0</v>
      </c>
      <c r="BC13" s="1156">
        <v>0</v>
      </c>
      <c r="BD13" s="1156">
        <v>186</v>
      </c>
      <c r="BE13" s="1157">
        <v>0</v>
      </c>
      <c r="BF13" s="1157">
        <v>0</v>
      </c>
      <c r="BG13" s="1157">
        <v>0</v>
      </c>
      <c r="BH13" s="1157">
        <v>0</v>
      </c>
      <c r="BI13" s="1157">
        <v>0</v>
      </c>
      <c r="BJ13" s="1159">
        <v>0</v>
      </c>
      <c r="BK13" s="1156">
        <v>3</v>
      </c>
      <c r="BL13" s="1156">
        <v>1</v>
      </c>
      <c r="BM13" s="1156">
        <v>0</v>
      </c>
      <c r="BN13" s="1159">
        <v>0</v>
      </c>
      <c r="BO13" s="1159">
        <v>0</v>
      </c>
      <c r="BP13" s="1159">
        <v>3</v>
      </c>
      <c r="BQ13" s="1159">
        <v>4</v>
      </c>
      <c r="BR13" s="1159">
        <v>0</v>
      </c>
      <c r="BS13" s="1159">
        <v>3</v>
      </c>
      <c r="BT13" s="1159">
        <v>11</v>
      </c>
      <c r="BU13" s="1159">
        <v>0</v>
      </c>
      <c r="BV13" s="1159">
        <v>1</v>
      </c>
      <c r="BW13" s="1159">
        <v>0</v>
      </c>
      <c r="BX13" s="1159">
        <v>11</v>
      </c>
      <c r="BY13" s="1159">
        <v>0</v>
      </c>
      <c r="BZ13" s="1159">
        <v>0</v>
      </c>
      <c r="CA13" s="1156">
        <v>2</v>
      </c>
      <c r="CB13" s="1156">
        <v>1</v>
      </c>
      <c r="CC13" s="1156">
        <v>2</v>
      </c>
      <c r="CD13" s="1156">
        <v>1</v>
      </c>
      <c r="CE13" s="1156">
        <v>3</v>
      </c>
      <c r="CF13" s="1156">
        <v>5</v>
      </c>
      <c r="CG13" s="1156">
        <v>0</v>
      </c>
      <c r="CH13" s="1156">
        <v>2</v>
      </c>
      <c r="CI13" s="1159">
        <v>2</v>
      </c>
      <c r="CJ13" s="1156">
        <v>0</v>
      </c>
      <c r="CK13" s="1156">
        <v>1</v>
      </c>
      <c r="CL13" s="1159">
        <v>1</v>
      </c>
      <c r="CM13" s="1159">
        <v>0</v>
      </c>
      <c r="CN13" s="1159">
        <v>1</v>
      </c>
      <c r="CO13" s="1159">
        <v>0</v>
      </c>
      <c r="CP13" s="1159">
        <v>0</v>
      </c>
      <c r="CQ13" s="1159">
        <v>0</v>
      </c>
      <c r="CR13" s="1156">
        <v>10</v>
      </c>
      <c r="CS13" s="1156">
        <v>8</v>
      </c>
      <c r="CT13" s="1156">
        <v>1</v>
      </c>
      <c r="CU13" s="1157">
        <v>3</v>
      </c>
      <c r="CV13" s="1157">
        <v>0</v>
      </c>
      <c r="CW13" s="1157">
        <v>0</v>
      </c>
      <c r="CX13" s="1157">
        <v>0</v>
      </c>
      <c r="CY13" s="1157">
        <v>0</v>
      </c>
      <c r="CZ13" s="1159">
        <v>1</v>
      </c>
      <c r="DA13" s="1156">
        <v>22</v>
      </c>
      <c r="DB13" s="1156">
        <v>70</v>
      </c>
      <c r="DC13" s="1156">
        <v>237</v>
      </c>
      <c r="DD13" s="1159">
        <v>57</v>
      </c>
      <c r="DE13" s="1159">
        <v>63</v>
      </c>
      <c r="DF13" s="1159">
        <v>73</v>
      </c>
      <c r="DG13" s="1159">
        <v>15</v>
      </c>
      <c r="DH13" s="1159">
        <v>3</v>
      </c>
      <c r="DI13" s="1159">
        <v>17</v>
      </c>
      <c r="DJ13" s="1156">
        <v>22</v>
      </c>
      <c r="DK13" s="1156">
        <v>70</v>
      </c>
      <c r="DL13" s="1150">
        <v>2742</v>
      </c>
      <c r="DM13" s="1159">
        <v>265</v>
      </c>
      <c r="DN13" s="1150">
        <v>158</v>
      </c>
      <c r="DO13" s="1150">
        <v>149</v>
      </c>
      <c r="DP13" s="1150">
        <v>43</v>
      </c>
      <c r="DQ13" s="1150">
        <v>291</v>
      </c>
      <c r="DR13" s="1159">
        <v>2599</v>
      </c>
      <c r="DS13" s="1143"/>
      <c r="DT13" s="1143"/>
      <c r="DU13" s="1143"/>
      <c r="DV13" s="1143"/>
      <c r="DX13" s="1143"/>
    </row>
    <row r="14" spans="1:150" ht="18" customHeight="1" x14ac:dyDescent="0.2">
      <c r="A14" s="1144" t="s">
        <v>577</v>
      </c>
      <c r="B14" s="1156">
        <v>0</v>
      </c>
      <c r="C14" s="1156">
        <v>0</v>
      </c>
      <c r="D14" s="1156">
        <v>0</v>
      </c>
      <c r="E14" s="1159">
        <v>23</v>
      </c>
      <c r="F14" s="1159">
        <v>6</v>
      </c>
      <c r="G14" s="1159">
        <v>2</v>
      </c>
      <c r="H14" s="1159">
        <v>10</v>
      </c>
      <c r="I14" s="1159">
        <v>16</v>
      </c>
      <c r="J14" s="1159">
        <v>2224</v>
      </c>
      <c r="K14" s="1156">
        <v>0</v>
      </c>
      <c r="L14" s="1156">
        <v>0</v>
      </c>
      <c r="M14" s="1156">
        <v>3</v>
      </c>
      <c r="N14" s="1158">
        <v>9</v>
      </c>
      <c r="O14" s="1158">
        <v>1</v>
      </c>
      <c r="P14" s="1158">
        <v>0</v>
      </c>
      <c r="Q14" s="1158">
        <v>0</v>
      </c>
      <c r="R14" s="1158">
        <v>0</v>
      </c>
      <c r="S14" s="1159">
        <v>0</v>
      </c>
      <c r="T14" s="1156">
        <v>0</v>
      </c>
      <c r="U14" s="1156">
        <v>0</v>
      </c>
      <c r="V14" s="1156">
        <v>0</v>
      </c>
      <c r="W14" s="1156">
        <v>0</v>
      </c>
      <c r="X14" s="1156">
        <v>0</v>
      </c>
      <c r="Y14" s="1156">
        <v>0</v>
      </c>
      <c r="Z14" s="1156">
        <v>0</v>
      </c>
      <c r="AA14" s="1156">
        <v>0</v>
      </c>
      <c r="AB14" s="1159">
        <v>0</v>
      </c>
      <c r="AC14" s="1156">
        <v>0</v>
      </c>
      <c r="AD14" s="1156">
        <v>0</v>
      </c>
      <c r="AE14" s="1156">
        <v>0</v>
      </c>
      <c r="AF14" s="1159">
        <v>0</v>
      </c>
      <c r="AG14" s="1159">
        <v>14</v>
      </c>
      <c r="AH14" s="1159">
        <v>2</v>
      </c>
      <c r="AI14" s="1159">
        <v>0</v>
      </c>
      <c r="AJ14" s="1159">
        <v>0</v>
      </c>
      <c r="AK14" s="1159">
        <v>0</v>
      </c>
      <c r="AL14" s="1156">
        <v>0</v>
      </c>
      <c r="AM14" s="1159">
        <v>0</v>
      </c>
      <c r="AN14" s="1159">
        <v>0</v>
      </c>
      <c r="AO14" s="1159">
        <v>0</v>
      </c>
      <c r="AP14" s="1159">
        <v>0</v>
      </c>
      <c r="AQ14" s="1159">
        <v>0</v>
      </c>
      <c r="AR14" s="1159">
        <v>0</v>
      </c>
      <c r="AS14" s="1156">
        <v>0</v>
      </c>
      <c r="AT14" s="1156">
        <v>10</v>
      </c>
      <c r="AU14" s="1156">
        <v>21</v>
      </c>
      <c r="AV14" s="1159">
        <v>12</v>
      </c>
      <c r="AW14" s="1159">
        <v>0</v>
      </c>
      <c r="AX14" s="1159">
        <v>0</v>
      </c>
      <c r="AY14" s="1159">
        <v>0</v>
      </c>
      <c r="AZ14" s="1159">
        <v>0</v>
      </c>
      <c r="BA14" s="1159">
        <v>0</v>
      </c>
      <c r="BB14" s="1156">
        <v>0</v>
      </c>
      <c r="BC14" s="1156">
        <v>0</v>
      </c>
      <c r="BD14" s="1156">
        <v>10</v>
      </c>
      <c r="BE14" s="1157">
        <v>0</v>
      </c>
      <c r="BF14" s="1157">
        <v>0</v>
      </c>
      <c r="BG14" s="1157">
        <v>0</v>
      </c>
      <c r="BH14" s="1157">
        <v>0</v>
      </c>
      <c r="BI14" s="1157">
        <v>0</v>
      </c>
      <c r="BJ14" s="1159">
        <v>0</v>
      </c>
      <c r="BK14" s="1156">
        <v>19</v>
      </c>
      <c r="BL14" s="1156">
        <v>0</v>
      </c>
      <c r="BM14" s="1156">
        <v>0</v>
      </c>
      <c r="BN14" s="1159">
        <v>0</v>
      </c>
      <c r="BO14" s="1159">
        <v>0</v>
      </c>
      <c r="BP14" s="1159">
        <v>0</v>
      </c>
      <c r="BQ14" s="1159">
        <v>0</v>
      </c>
      <c r="BR14" s="1159">
        <v>0</v>
      </c>
      <c r="BS14" s="1159">
        <v>0</v>
      </c>
      <c r="BT14" s="1159">
        <v>0</v>
      </c>
      <c r="BU14" s="1159">
        <v>0</v>
      </c>
      <c r="BV14" s="1159">
        <v>0</v>
      </c>
      <c r="BW14" s="1159">
        <v>0</v>
      </c>
      <c r="BX14" s="1159">
        <v>0</v>
      </c>
      <c r="BY14" s="1159">
        <v>0</v>
      </c>
      <c r="BZ14" s="1159">
        <v>0</v>
      </c>
      <c r="CA14" s="1156">
        <v>0</v>
      </c>
      <c r="CB14" s="1156">
        <v>0</v>
      </c>
      <c r="CC14" s="1156">
        <v>1</v>
      </c>
      <c r="CD14" s="1156">
        <v>1</v>
      </c>
      <c r="CE14" s="1156">
        <v>0</v>
      </c>
      <c r="CF14" s="1156">
        <v>0</v>
      </c>
      <c r="CG14" s="1156">
        <v>0</v>
      </c>
      <c r="CH14" s="1156">
        <v>0</v>
      </c>
      <c r="CI14" s="1159">
        <v>1</v>
      </c>
      <c r="CJ14" s="1156">
        <v>0</v>
      </c>
      <c r="CK14" s="1156">
        <v>0</v>
      </c>
      <c r="CL14" s="1159">
        <v>0</v>
      </c>
      <c r="CM14" s="1159">
        <v>0</v>
      </c>
      <c r="CN14" s="1159">
        <v>0</v>
      </c>
      <c r="CO14" s="1159">
        <v>0</v>
      </c>
      <c r="CP14" s="1159">
        <v>0</v>
      </c>
      <c r="CQ14" s="1159">
        <v>0</v>
      </c>
      <c r="CR14" s="1156">
        <v>1</v>
      </c>
      <c r="CS14" s="1156">
        <v>0</v>
      </c>
      <c r="CT14" s="1156">
        <v>0</v>
      </c>
      <c r="CU14" s="1157">
        <v>0</v>
      </c>
      <c r="CV14" s="1157">
        <v>0</v>
      </c>
      <c r="CW14" s="1157">
        <v>0</v>
      </c>
      <c r="CX14" s="1157">
        <v>0</v>
      </c>
      <c r="CY14" s="1157">
        <v>0</v>
      </c>
      <c r="CZ14" s="1159">
        <v>0</v>
      </c>
      <c r="DA14" s="1156">
        <v>20</v>
      </c>
      <c r="DB14" s="1156">
        <v>10</v>
      </c>
      <c r="DC14" s="1156">
        <v>35</v>
      </c>
      <c r="DD14" s="1159">
        <v>22</v>
      </c>
      <c r="DE14" s="1159">
        <v>15</v>
      </c>
      <c r="DF14" s="1159">
        <v>2</v>
      </c>
      <c r="DG14" s="1159">
        <v>0</v>
      </c>
      <c r="DH14" s="1159">
        <v>0</v>
      </c>
      <c r="DI14" s="1159">
        <v>1</v>
      </c>
      <c r="DJ14" s="1156">
        <v>20</v>
      </c>
      <c r="DK14" s="1156">
        <v>10</v>
      </c>
      <c r="DL14" s="1150">
        <v>35</v>
      </c>
      <c r="DM14" s="1159">
        <v>45</v>
      </c>
      <c r="DN14" s="1150">
        <v>21</v>
      </c>
      <c r="DO14" s="1150">
        <v>4</v>
      </c>
      <c r="DP14" s="1150">
        <v>10</v>
      </c>
      <c r="DQ14" s="1150">
        <v>16</v>
      </c>
      <c r="DR14" s="1159">
        <v>2225</v>
      </c>
      <c r="DS14" s="1143"/>
      <c r="DT14" s="1143"/>
      <c r="DU14" s="1143"/>
      <c r="DV14" s="1143"/>
      <c r="DX14" s="1143"/>
    </row>
    <row r="15" spans="1:150" ht="18" customHeight="1" x14ac:dyDescent="0.2">
      <c r="A15" s="1144" t="s">
        <v>578</v>
      </c>
      <c r="B15" s="1156">
        <v>0</v>
      </c>
      <c r="C15" s="1156">
        <v>0</v>
      </c>
      <c r="D15" s="1156">
        <v>0</v>
      </c>
      <c r="E15" s="1159">
        <v>1</v>
      </c>
      <c r="F15" s="1159">
        <v>9</v>
      </c>
      <c r="G15" s="1150">
        <v>0</v>
      </c>
      <c r="H15" s="1150">
        <v>0</v>
      </c>
      <c r="I15" s="1150">
        <v>74</v>
      </c>
      <c r="J15" s="1156">
        <v>1</v>
      </c>
      <c r="K15" s="1156">
        <v>0</v>
      </c>
      <c r="L15" s="1156">
        <v>0</v>
      </c>
      <c r="M15" s="1156">
        <v>0</v>
      </c>
      <c r="N15" s="1159">
        <v>1</v>
      </c>
      <c r="O15" s="1159">
        <v>0</v>
      </c>
      <c r="P15" s="1159">
        <v>0</v>
      </c>
      <c r="Q15" s="1159">
        <v>0</v>
      </c>
      <c r="R15" s="1159">
        <v>0</v>
      </c>
      <c r="S15" s="1156">
        <v>0</v>
      </c>
      <c r="T15" s="1156">
        <v>0</v>
      </c>
      <c r="U15" s="1156">
        <v>0</v>
      </c>
      <c r="V15" s="1156">
        <v>0</v>
      </c>
      <c r="W15" s="1156">
        <v>0</v>
      </c>
      <c r="X15" s="1156">
        <v>0</v>
      </c>
      <c r="Y15" s="1156">
        <v>0</v>
      </c>
      <c r="Z15" s="1156">
        <v>0</v>
      </c>
      <c r="AA15" s="1156">
        <v>0</v>
      </c>
      <c r="AB15" s="1156">
        <v>0</v>
      </c>
      <c r="AC15" s="1156">
        <v>0</v>
      </c>
      <c r="AD15" s="1156">
        <v>0</v>
      </c>
      <c r="AE15" s="1156">
        <v>0</v>
      </c>
      <c r="AF15" s="1159">
        <v>0</v>
      </c>
      <c r="AG15" s="1159">
        <v>0</v>
      </c>
      <c r="AH15" s="1159">
        <v>0</v>
      </c>
      <c r="AI15" s="1159">
        <v>0</v>
      </c>
      <c r="AJ15" s="1159">
        <v>0</v>
      </c>
      <c r="AK15" s="1156">
        <v>0</v>
      </c>
      <c r="AL15" s="1156">
        <v>0</v>
      </c>
      <c r="AM15" s="1159">
        <v>0</v>
      </c>
      <c r="AN15" s="1159">
        <v>0</v>
      </c>
      <c r="AO15" s="1159">
        <v>0</v>
      </c>
      <c r="AP15" s="1159">
        <v>0</v>
      </c>
      <c r="AQ15" s="1159">
        <v>0</v>
      </c>
      <c r="AR15" s="1156">
        <v>0</v>
      </c>
      <c r="AS15" s="1156">
        <v>0</v>
      </c>
      <c r="AT15" s="1156">
        <v>0</v>
      </c>
      <c r="AU15" s="1156">
        <v>0</v>
      </c>
      <c r="AV15" s="1159">
        <v>0</v>
      </c>
      <c r="AW15" s="1159">
        <v>0</v>
      </c>
      <c r="AX15" s="1159">
        <v>0</v>
      </c>
      <c r="AY15" s="1159">
        <v>0</v>
      </c>
      <c r="AZ15" s="1159">
        <v>0</v>
      </c>
      <c r="BA15" s="1156">
        <v>0</v>
      </c>
      <c r="BB15" s="1156">
        <v>0</v>
      </c>
      <c r="BC15" s="1156">
        <v>0</v>
      </c>
      <c r="BD15" s="1156">
        <v>0</v>
      </c>
      <c r="BE15" s="1159">
        <v>0</v>
      </c>
      <c r="BF15" s="1159">
        <v>0</v>
      </c>
      <c r="BG15" s="1159">
        <v>0</v>
      </c>
      <c r="BH15" s="1159">
        <v>0</v>
      </c>
      <c r="BI15" s="1159">
        <v>0</v>
      </c>
      <c r="BJ15" s="1156">
        <v>0</v>
      </c>
      <c r="BK15" s="1156">
        <v>1</v>
      </c>
      <c r="BL15" s="1156">
        <v>0</v>
      </c>
      <c r="BM15" s="1156">
        <v>0</v>
      </c>
      <c r="BN15" s="1159">
        <v>0</v>
      </c>
      <c r="BO15" s="1159">
        <v>0</v>
      </c>
      <c r="BP15" s="1159">
        <v>0</v>
      </c>
      <c r="BQ15" s="1159">
        <v>0</v>
      </c>
      <c r="BR15" s="1159">
        <v>0</v>
      </c>
      <c r="BS15" s="1156">
        <v>0</v>
      </c>
      <c r="BT15" s="1156">
        <v>0</v>
      </c>
      <c r="BU15" s="1159">
        <v>0</v>
      </c>
      <c r="BV15" s="1159">
        <v>0</v>
      </c>
      <c r="BW15" s="1159">
        <v>0</v>
      </c>
      <c r="BX15" s="1159">
        <v>0</v>
      </c>
      <c r="BY15" s="1159">
        <v>0</v>
      </c>
      <c r="BZ15" s="1156">
        <v>0</v>
      </c>
      <c r="CA15" s="1156">
        <v>0</v>
      </c>
      <c r="CB15" s="1156">
        <v>0</v>
      </c>
      <c r="CC15" s="1156">
        <v>0</v>
      </c>
      <c r="CD15" s="1156">
        <v>0</v>
      </c>
      <c r="CE15" s="1156">
        <v>0</v>
      </c>
      <c r="CF15" s="1156">
        <v>0</v>
      </c>
      <c r="CG15" s="1156">
        <v>0</v>
      </c>
      <c r="CH15" s="1156">
        <v>0</v>
      </c>
      <c r="CI15" s="1156">
        <v>0</v>
      </c>
      <c r="CJ15" s="1156">
        <v>0</v>
      </c>
      <c r="CK15" s="1156">
        <v>0</v>
      </c>
      <c r="CL15" s="1159">
        <v>0</v>
      </c>
      <c r="CM15" s="1159">
        <v>0</v>
      </c>
      <c r="CN15" s="1159">
        <v>0</v>
      </c>
      <c r="CO15" s="1159">
        <v>0</v>
      </c>
      <c r="CP15" s="1159">
        <v>0</v>
      </c>
      <c r="CQ15" s="1156">
        <v>0</v>
      </c>
      <c r="CR15" s="1156">
        <v>0</v>
      </c>
      <c r="CS15" s="1156">
        <v>0</v>
      </c>
      <c r="CT15" s="1156">
        <v>0</v>
      </c>
      <c r="CU15" s="1159">
        <v>0</v>
      </c>
      <c r="CV15" s="1159">
        <v>0</v>
      </c>
      <c r="CW15" s="1159">
        <v>0</v>
      </c>
      <c r="CX15" s="1159">
        <v>0</v>
      </c>
      <c r="CY15" s="1159">
        <v>0</v>
      </c>
      <c r="CZ15" s="1156">
        <v>0</v>
      </c>
      <c r="DA15" s="1156">
        <v>1</v>
      </c>
      <c r="DB15" s="1156">
        <v>0</v>
      </c>
      <c r="DC15" s="1156">
        <v>0</v>
      </c>
      <c r="DD15" s="1159">
        <v>1</v>
      </c>
      <c r="DE15" s="1159">
        <v>0</v>
      </c>
      <c r="DF15" s="1156">
        <v>0</v>
      </c>
      <c r="DG15" s="1156">
        <v>0</v>
      </c>
      <c r="DH15" s="1156">
        <v>0</v>
      </c>
      <c r="DI15" s="1156">
        <v>0</v>
      </c>
      <c r="DJ15" s="1156">
        <v>1</v>
      </c>
      <c r="DK15" s="1156">
        <v>0</v>
      </c>
      <c r="DL15" s="1150">
        <v>0</v>
      </c>
      <c r="DM15" s="1159">
        <v>2</v>
      </c>
      <c r="DN15" s="1150">
        <v>9</v>
      </c>
      <c r="DO15" s="1150">
        <v>0</v>
      </c>
      <c r="DP15" s="1150">
        <v>0</v>
      </c>
      <c r="DQ15" s="1150">
        <v>74</v>
      </c>
      <c r="DR15" s="1156">
        <v>1</v>
      </c>
      <c r="DS15" s="1143"/>
      <c r="DT15" s="1143"/>
      <c r="DU15" s="1143"/>
      <c r="DV15" s="1143"/>
      <c r="DX15" s="1143"/>
    </row>
    <row r="16" spans="1:150" ht="18" customHeight="1" x14ac:dyDescent="0.2">
      <c r="A16" s="1149" t="s">
        <v>579</v>
      </c>
      <c r="B16" s="1156">
        <v>0</v>
      </c>
      <c r="C16" s="1156">
        <v>0</v>
      </c>
      <c r="D16" s="1156">
        <v>0</v>
      </c>
      <c r="E16" s="1159">
        <v>5</v>
      </c>
      <c r="F16" s="1159">
        <v>14</v>
      </c>
      <c r="G16" s="1150">
        <v>0</v>
      </c>
      <c r="H16" s="1150">
        <v>0</v>
      </c>
      <c r="I16" s="1150">
        <v>4</v>
      </c>
      <c r="J16" s="1156">
        <v>0</v>
      </c>
      <c r="K16" s="1156">
        <v>9</v>
      </c>
      <c r="L16" s="1156">
        <v>2</v>
      </c>
      <c r="M16" s="1156">
        <v>0</v>
      </c>
      <c r="N16" s="1159">
        <v>0</v>
      </c>
      <c r="O16" s="1159">
        <v>0</v>
      </c>
      <c r="P16" s="1159">
        <v>0</v>
      </c>
      <c r="Q16" s="1159">
        <v>0</v>
      </c>
      <c r="R16" s="1159">
        <v>0</v>
      </c>
      <c r="S16" s="1156">
        <v>0</v>
      </c>
      <c r="T16" s="1156">
        <v>0</v>
      </c>
      <c r="U16" s="1156">
        <v>0</v>
      </c>
      <c r="V16" s="1156">
        <v>0</v>
      </c>
      <c r="W16" s="1156">
        <v>0</v>
      </c>
      <c r="X16" s="1156">
        <v>0</v>
      </c>
      <c r="Y16" s="1156">
        <v>0</v>
      </c>
      <c r="Z16" s="1156">
        <v>0</v>
      </c>
      <c r="AA16" s="1156">
        <v>0</v>
      </c>
      <c r="AB16" s="1156">
        <v>0</v>
      </c>
      <c r="AC16" s="1156">
        <v>0</v>
      </c>
      <c r="AD16" s="1156">
        <v>0</v>
      </c>
      <c r="AE16" s="1156">
        <v>0</v>
      </c>
      <c r="AF16" s="1159">
        <v>0</v>
      </c>
      <c r="AG16" s="1159">
        <v>0</v>
      </c>
      <c r="AH16" s="1159">
        <v>0</v>
      </c>
      <c r="AI16" s="1159">
        <v>0</v>
      </c>
      <c r="AJ16" s="1159">
        <v>0</v>
      </c>
      <c r="AK16" s="1156">
        <v>0</v>
      </c>
      <c r="AL16" s="1156">
        <v>0</v>
      </c>
      <c r="AM16" s="1159">
        <v>0</v>
      </c>
      <c r="AN16" s="1159">
        <v>0</v>
      </c>
      <c r="AO16" s="1159">
        <v>0</v>
      </c>
      <c r="AP16" s="1159">
        <v>0</v>
      </c>
      <c r="AQ16" s="1159">
        <v>0</v>
      </c>
      <c r="AR16" s="1156">
        <v>0</v>
      </c>
      <c r="AS16" s="1156">
        <v>0</v>
      </c>
      <c r="AT16" s="1156">
        <v>0</v>
      </c>
      <c r="AU16" s="1156">
        <v>0</v>
      </c>
      <c r="AV16" s="1159">
        <v>0</v>
      </c>
      <c r="AW16" s="1159">
        <v>0</v>
      </c>
      <c r="AX16" s="1159">
        <v>0</v>
      </c>
      <c r="AY16" s="1159">
        <v>0</v>
      </c>
      <c r="AZ16" s="1159">
        <v>0</v>
      </c>
      <c r="BA16" s="1156">
        <v>0</v>
      </c>
      <c r="BB16" s="1156">
        <v>0</v>
      </c>
      <c r="BC16" s="1156">
        <v>0</v>
      </c>
      <c r="BD16" s="1156">
        <v>0</v>
      </c>
      <c r="BE16" s="1159">
        <v>0</v>
      </c>
      <c r="BF16" s="1159">
        <v>0</v>
      </c>
      <c r="BG16" s="1159">
        <v>0</v>
      </c>
      <c r="BH16" s="1159">
        <v>0</v>
      </c>
      <c r="BI16" s="1159">
        <v>0</v>
      </c>
      <c r="BJ16" s="1156">
        <v>0</v>
      </c>
      <c r="BK16" s="1156">
        <v>0</v>
      </c>
      <c r="BL16" s="1156">
        <v>0</v>
      </c>
      <c r="BM16" s="1156">
        <v>0</v>
      </c>
      <c r="BN16" s="1159">
        <v>0</v>
      </c>
      <c r="BO16" s="1159">
        <v>0</v>
      </c>
      <c r="BP16" s="1159">
        <v>0</v>
      </c>
      <c r="BQ16" s="1159">
        <v>0</v>
      </c>
      <c r="BR16" s="1159">
        <v>0</v>
      </c>
      <c r="BS16" s="1156">
        <v>0</v>
      </c>
      <c r="BT16" s="1156">
        <v>0</v>
      </c>
      <c r="BU16" s="1159">
        <v>0</v>
      </c>
      <c r="BV16" s="1159">
        <v>0</v>
      </c>
      <c r="BW16" s="1159">
        <v>0</v>
      </c>
      <c r="BX16" s="1159">
        <v>0</v>
      </c>
      <c r="BY16" s="1159">
        <v>0</v>
      </c>
      <c r="BZ16" s="1156">
        <v>0</v>
      </c>
      <c r="CA16" s="1156">
        <v>0</v>
      </c>
      <c r="CB16" s="1156">
        <v>0</v>
      </c>
      <c r="CC16" s="1156">
        <v>0</v>
      </c>
      <c r="CD16" s="1156">
        <v>0</v>
      </c>
      <c r="CE16" s="1156">
        <v>0</v>
      </c>
      <c r="CF16" s="1156">
        <v>0</v>
      </c>
      <c r="CG16" s="1156">
        <v>0</v>
      </c>
      <c r="CH16" s="1156">
        <v>0</v>
      </c>
      <c r="CI16" s="1156">
        <v>0</v>
      </c>
      <c r="CJ16" s="1156">
        <v>0</v>
      </c>
      <c r="CK16" s="1156">
        <v>0</v>
      </c>
      <c r="CL16" s="1159">
        <v>0</v>
      </c>
      <c r="CM16" s="1159">
        <v>0</v>
      </c>
      <c r="CN16" s="1159">
        <v>0</v>
      </c>
      <c r="CO16" s="1159">
        <v>0</v>
      </c>
      <c r="CP16" s="1159">
        <v>0</v>
      </c>
      <c r="CQ16" s="1156">
        <v>0</v>
      </c>
      <c r="CR16" s="1156">
        <v>0</v>
      </c>
      <c r="CS16" s="1156">
        <v>0</v>
      </c>
      <c r="CT16" s="1156">
        <v>0</v>
      </c>
      <c r="CU16" s="1159">
        <v>0</v>
      </c>
      <c r="CV16" s="1159">
        <v>0</v>
      </c>
      <c r="CW16" s="1159">
        <v>0</v>
      </c>
      <c r="CX16" s="1159">
        <v>0</v>
      </c>
      <c r="CY16" s="1159">
        <v>0</v>
      </c>
      <c r="CZ16" s="1156">
        <v>0</v>
      </c>
      <c r="DA16" s="1156">
        <v>9</v>
      </c>
      <c r="DB16" s="1156">
        <v>2</v>
      </c>
      <c r="DC16" s="1156">
        <v>0</v>
      </c>
      <c r="DD16" s="1159">
        <v>0</v>
      </c>
      <c r="DE16" s="1159">
        <v>0</v>
      </c>
      <c r="DF16" s="1156">
        <v>0</v>
      </c>
      <c r="DG16" s="1156">
        <v>0</v>
      </c>
      <c r="DH16" s="1156">
        <v>0</v>
      </c>
      <c r="DI16" s="1156">
        <v>0</v>
      </c>
      <c r="DJ16" s="1156">
        <v>9</v>
      </c>
      <c r="DK16" s="1156">
        <v>2</v>
      </c>
      <c r="DL16" s="1150">
        <v>0</v>
      </c>
      <c r="DM16" s="1159">
        <v>5</v>
      </c>
      <c r="DN16" s="1150">
        <v>14</v>
      </c>
      <c r="DO16" s="1150">
        <v>0</v>
      </c>
      <c r="DP16" s="1150">
        <v>0</v>
      </c>
      <c r="DQ16" s="1150">
        <v>4</v>
      </c>
      <c r="DR16" s="1156">
        <v>0</v>
      </c>
      <c r="DS16" s="1143"/>
      <c r="DT16" s="1143"/>
      <c r="DU16" s="1143"/>
      <c r="DV16" s="1143"/>
      <c r="DX16" s="1143"/>
    </row>
    <row r="17" spans="1:128" ht="18" customHeight="1" x14ac:dyDescent="0.2">
      <c r="A17" s="1161" t="s">
        <v>303</v>
      </c>
      <c r="B17" s="1162">
        <v>12048</v>
      </c>
      <c r="C17" s="1162">
        <v>11365</v>
      </c>
      <c r="D17" s="1162">
        <v>9632</v>
      </c>
      <c r="E17" s="1163">
        <v>8470</v>
      </c>
      <c r="F17" s="1163">
        <v>7228</v>
      </c>
      <c r="G17" s="1163">
        <v>6707</v>
      </c>
      <c r="H17" s="1163">
        <v>6516</v>
      </c>
      <c r="I17" s="1163">
        <v>7140</v>
      </c>
      <c r="J17" s="1163">
        <v>9805</v>
      </c>
      <c r="K17" s="1162">
        <v>497</v>
      </c>
      <c r="L17" s="1162">
        <v>232</v>
      </c>
      <c r="M17" s="1162">
        <v>194</v>
      </c>
      <c r="N17" s="1163">
        <v>105</v>
      </c>
      <c r="O17" s="1163">
        <v>39</v>
      </c>
      <c r="P17" s="1163">
        <v>28</v>
      </c>
      <c r="Q17" s="1163">
        <v>20</v>
      </c>
      <c r="R17" s="1163">
        <v>5</v>
      </c>
      <c r="S17" s="1163">
        <v>0</v>
      </c>
      <c r="T17" s="1162">
        <v>43</v>
      </c>
      <c r="U17" s="1162">
        <v>26</v>
      </c>
      <c r="V17" s="1162">
        <v>19</v>
      </c>
      <c r="W17" s="1162">
        <v>3</v>
      </c>
      <c r="X17" s="1162">
        <v>3</v>
      </c>
      <c r="Y17" s="1162">
        <v>0</v>
      </c>
      <c r="Z17" s="1162">
        <v>0</v>
      </c>
      <c r="AA17" s="1162">
        <v>0</v>
      </c>
      <c r="AB17" s="1163">
        <v>0</v>
      </c>
      <c r="AC17" s="1162">
        <v>12</v>
      </c>
      <c r="AD17" s="1162">
        <v>14</v>
      </c>
      <c r="AE17" s="1162">
        <v>10</v>
      </c>
      <c r="AF17" s="1163">
        <v>44</v>
      </c>
      <c r="AG17" s="1163">
        <v>145</v>
      </c>
      <c r="AH17" s="1163">
        <v>231</v>
      </c>
      <c r="AI17" s="1163">
        <v>192</v>
      </c>
      <c r="AJ17" s="1163">
        <v>109</v>
      </c>
      <c r="AK17" s="1163">
        <v>103</v>
      </c>
      <c r="AL17" s="1162">
        <v>2</v>
      </c>
      <c r="AM17" s="1163">
        <v>4</v>
      </c>
      <c r="AN17" s="1163">
        <v>4</v>
      </c>
      <c r="AO17" s="1163">
        <v>4</v>
      </c>
      <c r="AP17" s="1163">
        <v>3</v>
      </c>
      <c r="AQ17" s="1163">
        <v>0</v>
      </c>
      <c r="AR17" s="1163">
        <v>1</v>
      </c>
      <c r="AS17" s="1162">
        <v>44</v>
      </c>
      <c r="AT17" s="1162">
        <v>301</v>
      </c>
      <c r="AU17" s="1162">
        <v>319</v>
      </c>
      <c r="AV17" s="1163">
        <v>272</v>
      </c>
      <c r="AW17" s="1163">
        <v>1</v>
      </c>
      <c r="AX17" s="1163">
        <v>0</v>
      </c>
      <c r="AY17" s="1163">
        <v>0</v>
      </c>
      <c r="AZ17" s="1163">
        <v>0</v>
      </c>
      <c r="BA17" s="1163">
        <v>0</v>
      </c>
      <c r="BB17" s="1162">
        <v>2013</v>
      </c>
      <c r="BC17" s="1162">
        <v>530</v>
      </c>
      <c r="BD17" s="1162">
        <v>3242</v>
      </c>
      <c r="BE17" s="1163">
        <v>3500</v>
      </c>
      <c r="BF17" s="1163">
        <v>2439</v>
      </c>
      <c r="BG17" s="1157">
        <v>2089</v>
      </c>
      <c r="BH17" s="1157">
        <v>1240</v>
      </c>
      <c r="BI17" s="1157">
        <v>710</v>
      </c>
      <c r="BJ17" s="1163">
        <v>220</v>
      </c>
      <c r="BK17" s="1162">
        <v>766</v>
      </c>
      <c r="BL17" s="1162">
        <v>476</v>
      </c>
      <c r="BM17" s="1162">
        <v>437</v>
      </c>
      <c r="BN17" s="1163">
        <v>101</v>
      </c>
      <c r="BO17" s="1163">
        <v>66</v>
      </c>
      <c r="BP17" s="1163">
        <v>62</v>
      </c>
      <c r="BQ17" s="1163">
        <v>69</v>
      </c>
      <c r="BR17" s="1163">
        <v>27</v>
      </c>
      <c r="BS17" s="1163">
        <v>25</v>
      </c>
      <c r="BT17" s="1163">
        <v>118</v>
      </c>
      <c r="BU17" s="1163">
        <v>5</v>
      </c>
      <c r="BV17" s="1163">
        <v>33</v>
      </c>
      <c r="BW17" s="1163">
        <v>68</v>
      </c>
      <c r="BX17" s="1163">
        <v>91</v>
      </c>
      <c r="BY17" s="1163">
        <v>106</v>
      </c>
      <c r="BZ17" s="1163">
        <v>234</v>
      </c>
      <c r="CA17" s="1162">
        <v>13</v>
      </c>
      <c r="CB17" s="1162">
        <v>14</v>
      </c>
      <c r="CC17" s="1162">
        <v>20</v>
      </c>
      <c r="CD17" s="1162">
        <v>10</v>
      </c>
      <c r="CE17" s="1162">
        <v>24</v>
      </c>
      <c r="CF17" s="1162">
        <v>14</v>
      </c>
      <c r="CG17" s="1162">
        <v>17</v>
      </c>
      <c r="CH17" s="1162">
        <v>25</v>
      </c>
      <c r="CI17" s="1163">
        <v>28</v>
      </c>
      <c r="CJ17" s="1162">
        <v>6</v>
      </c>
      <c r="CK17" s="1162">
        <v>12</v>
      </c>
      <c r="CL17" s="1163">
        <v>27</v>
      </c>
      <c r="CM17" s="1163">
        <v>32</v>
      </c>
      <c r="CN17" s="1163">
        <v>34</v>
      </c>
      <c r="CO17" s="1163">
        <v>23</v>
      </c>
      <c r="CP17" s="1163">
        <v>5</v>
      </c>
      <c r="CQ17" s="1163">
        <v>8</v>
      </c>
      <c r="CR17" s="1162">
        <v>174</v>
      </c>
      <c r="CS17" s="1162">
        <v>172</v>
      </c>
      <c r="CT17" s="1162">
        <v>174</v>
      </c>
      <c r="CU17" s="1163">
        <v>175</v>
      </c>
      <c r="CV17" s="1163">
        <v>123</v>
      </c>
      <c r="CW17" s="1157">
        <v>158</v>
      </c>
      <c r="CX17" s="1157">
        <v>150</v>
      </c>
      <c r="CY17" s="1157">
        <v>149</v>
      </c>
      <c r="CZ17" s="1163">
        <v>228</v>
      </c>
      <c r="DA17" s="1162">
        <v>3562</v>
      </c>
      <c r="DB17" s="1162">
        <v>1773</v>
      </c>
      <c r="DC17" s="1162">
        <v>4427</v>
      </c>
      <c r="DD17" s="1163">
        <v>4246</v>
      </c>
      <c r="DE17" s="1163">
        <v>2909</v>
      </c>
      <c r="DF17" s="1163">
        <v>2688</v>
      </c>
      <c r="DG17" s="1163">
        <v>1805</v>
      </c>
      <c r="DH17" s="1163">
        <v>1136</v>
      </c>
      <c r="DI17" s="1163">
        <v>965</v>
      </c>
      <c r="DJ17" s="1162">
        <v>15610</v>
      </c>
      <c r="DK17" s="1162">
        <v>13138</v>
      </c>
      <c r="DL17" s="1161">
        <v>14059</v>
      </c>
      <c r="DM17" s="1163">
        <v>12716</v>
      </c>
      <c r="DN17" s="1161">
        <v>10137</v>
      </c>
      <c r="DO17" s="1161">
        <v>9395</v>
      </c>
      <c r="DP17" s="1161">
        <v>8321</v>
      </c>
      <c r="DQ17" s="1161">
        <v>8276</v>
      </c>
      <c r="DR17" s="1163">
        <v>10770</v>
      </c>
      <c r="DS17" s="1143"/>
      <c r="DT17" s="1143"/>
      <c r="DU17" s="1143"/>
      <c r="DV17" s="1143"/>
      <c r="DX17" s="1143"/>
    </row>
    <row r="18" spans="1:128" x14ac:dyDescent="0.2">
      <c r="A18" s="1164" t="s">
        <v>747</v>
      </c>
      <c r="B18" s="1165"/>
      <c r="C18" s="1165"/>
      <c r="D18" s="1165"/>
      <c r="E18" s="1165"/>
      <c r="F18" s="1165"/>
      <c r="G18" s="1165"/>
      <c r="H18" s="1165"/>
      <c r="I18" s="1165"/>
      <c r="J18" s="1165"/>
      <c r="K18" s="1164"/>
      <c r="L18" s="1164"/>
      <c r="M18" s="1164"/>
      <c r="N18" s="1164"/>
      <c r="O18" s="1164"/>
      <c r="P18" s="1164"/>
      <c r="Q18" s="1164"/>
      <c r="R18" s="1164"/>
      <c r="S18" s="1165"/>
      <c r="T18" s="1164"/>
      <c r="U18" s="1164"/>
      <c r="V18" s="1164"/>
      <c r="W18" s="1164"/>
      <c r="X18" s="1164"/>
      <c r="Y18" s="1164"/>
      <c r="Z18" s="1164"/>
      <c r="AA18" s="1164"/>
      <c r="AB18" s="1165"/>
      <c r="AC18" s="1164"/>
      <c r="AD18" s="1164"/>
      <c r="AE18" s="1164"/>
      <c r="AF18" s="1166"/>
      <c r="AG18" s="1166"/>
      <c r="AH18" s="1166"/>
      <c r="AI18" s="1166"/>
      <c r="AJ18" s="1166"/>
      <c r="AK18" s="1165"/>
      <c r="AL18" s="1528"/>
      <c r="AM18" s="1528"/>
      <c r="AN18" s="1528"/>
      <c r="AO18" s="1528"/>
      <c r="AP18" s="1528"/>
      <c r="AQ18" s="1528"/>
      <c r="AR18" s="1528"/>
      <c r="AS18" s="1528"/>
      <c r="AT18" s="1528"/>
      <c r="AU18" s="1528"/>
      <c r="AV18" s="1167"/>
      <c r="AW18" s="1167"/>
      <c r="AX18" s="1167"/>
      <c r="AY18" s="1167"/>
      <c r="AZ18" s="1167"/>
      <c r="BA18" s="1167"/>
      <c r="BB18" s="1528"/>
      <c r="BC18" s="1528"/>
      <c r="BD18" s="1528"/>
      <c r="BE18" s="1528"/>
      <c r="BF18" s="1528"/>
      <c r="BG18" s="1528"/>
      <c r="BH18" s="1528"/>
      <c r="BI18" s="1528"/>
      <c r="BJ18" s="1528"/>
      <c r="BK18" s="1528"/>
      <c r="BL18" s="1528"/>
      <c r="BM18" s="1528"/>
      <c r="BN18" s="1167"/>
      <c r="BO18" s="1167"/>
      <c r="BP18" s="1167"/>
      <c r="BQ18" s="1167"/>
      <c r="BR18" s="1167"/>
      <c r="BS18" s="1167"/>
      <c r="BT18" s="1167"/>
      <c r="BU18" s="1167"/>
      <c r="BV18" s="1167"/>
      <c r="BW18" s="1167"/>
      <c r="BX18" s="1167"/>
      <c r="BY18" s="1167"/>
      <c r="BZ18" s="1167"/>
      <c r="CA18" s="1165"/>
      <c r="CB18" s="1165"/>
      <c r="CC18" s="1165"/>
      <c r="CD18" s="1165"/>
      <c r="CE18" s="1165"/>
      <c r="CF18" s="1165"/>
      <c r="CG18" s="1165"/>
      <c r="CH18" s="1165"/>
      <c r="CI18" s="1167"/>
      <c r="CJ18" s="1165"/>
      <c r="CK18" s="1165"/>
      <c r="CL18" s="1165"/>
      <c r="CM18" s="1165"/>
      <c r="CN18" s="1165"/>
      <c r="CO18" s="1165"/>
      <c r="CP18" s="1165"/>
      <c r="CQ18" s="1167"/>
      <c r="CR18" s="1528"/>
      <c r="CS18" s="1528"/>
      <c r="CT18" s="1528"/>
      <c r="CU18" s="1528"/>
      <c r="CV18" s="1528"/>
      <c r="CW18" s="1528"/>
      <c r="CX18" s="1528"/>
      <c r="CY18" s="1528"/>
      <c r="CZ18" s="1528"/>
      <c r="DA18" s="1528"/>
      <c r="DB18" s="1528"/>
      <c r="DC18" s="1528"/>
      <c r="DD18" s="1167"/>
      <c r="DE18" s="1167"/>
      <c r="DF18" s="1167"/>
      <c r="DG18" s="1167"/>
      <c r="DH18" s="1167"/>
      <c r="DI18" s="1167"/>
      <c r="DJ18" s="1165"/>
      <c r="DK18" s="1165"/>
      <c r="DL18" s="1165"/>
      <c r="DM18" s="1168"/>
      <c r="DN18" s="1168"/>
      <c r="DO18" s="1168"/>
      <c r="DP18" s="1143"/>
      <c r="DQ18" s="1143"/>
      <c r="DR18" s="1167"/>
      <c r="DS18" s="1143"/>
      <c r="DT18" s="1143"/>
      <c r="DU18" s="1143"/>
      <c r="DV18" s="1143"/>
      <c r="DX18" s="1143"/>
    </row>
    <row r="19" spans="1:128" x14ac:dyDescent="0.2">
      <c r="A19" s="1143"/>
      <c r="B19" s="1143"/>
      <c r="C19" s="1143"/>
      <c r="D19" s="1143"/>
      <c r="E19" s="1143"/>
      <c r="F19" s="1143"/>
      <c r="G19" s="1143"/>
      <c r="H19" s="1143"/>
      <c r="I19" s="1143"/>
      <c r="J19" s="1143"/>
      <c r="K19" s="1143"/>
      <c r="L19" s="1143"/>
      <c r="M19" s="1143"/>
      <c r="N19" s="1143"/>
      <c r="O19" s="1143"/>
      <c r="P19" s="1143"/>
      <c r="Q19" s="1143"/>
      <c r="R19" s="1143"/>
      <c r="S19" s="1143"/>
      <c r="T19" s="1143"/>
      <c r="U19" s="1143"/>
      <c r="V19" s="1143"/>
      <c r="W19" s="1143"/>
      <c r="X19" s="1143"/>
      <c r="Y19" s="1143"/>
      <c r="Z19" s="1143"/>
      <c r="AA19" s="1143"/>
      <c r="AB19" s="1143"/>
      <c r="AC19" s="1143"/>
      <c r="AD19" s="1143"/>
      <c r="AE19" s="1143"/>
      <c r="AF19" s="1143"/>
      <c r="AG19" s="1143"/>
      <c r="AH19" s="1143"/>
      <c r="AI19" s="1143"/>
      <c r="AJ19" s="1143"/>
      <c r="AK19" s="1143"/>
      <c r="AL19" s="1143"/>
      <c r="AM19" s="1143"/>
      <c r="AN19" s="1143"/>
      <c r="AO19" s="1143"/>
      <c r="AP19" s="1143"/>
      <c r="AQ19" s="1143"/>
      <c r="AR19" s="1143"/>
      <c r="AS19" s="1143"/>
      <c r="AT19" s="1143"/>
      <c r="AU19" s="1143"/>
      <c r="AV19" s="1143"/>
      <c r="AW19" s="1143"/>
      <c r="AX19" s="1143"/>
      <c r="AY19" s="1143"/>
      <c r="AZ19" s="1143"/>
      <c r="BA19" s="1143"/>
      <c r="BB19" s="1143"/>
      <c r="BC19" s="1143"/>
      <c r="BD19" s="1143"/>
      <c r="BE19" s="1143"/>
      <c r="BF19" s="1143"/>
      <c r="BG19" s="1143"/>
      <c r="BH19" s="1143"/>
      <c r="BI19" s="1143"/>
      <c r="BJ19" s="1143"/>
      <c r="BK19" s="1143"/>
      <c r="BL19" s="1143"/>
      <c r="BM19" s="1143"/>
      <c r="BN19" s="1143"/>
      <c r="BO19" s="1143"/>
      <c r="BP19" s="1143"/>
      <c r="BQ19" s="1143"/>
      <c r="BR19" s="1143"/>
      <c r="BS19" s="1143"/>
      <c r="BT19" s="1143"/>
      <c r="BU19" s="1143"/>
      <c r="BV19" s="1143"/>
      <c r="BW19" s="1143"/>
      <c r="BX19" s="1143"/>
      <c r="BY19" s="1143"/>
      <c r="BZ19" s="1143"/>
      <c r="CA19" s="1169"/>
      <c r="CB19" s="1169"/>
      <c r="CC19" s="1169"/>
      <c r="CD19" s="1169"/>
      <c r="CE19" s="1169"/>
      <c r="CF19" s="1169"/>
      <c r="CG19" s="1169"/>
      <c r="CH19" s="1169"/>
      <c r="CI19" s="1143"/>
      <c r="CJ19" s="1169"/>
      <c r="CK19" s="1169"/>
      <c r="CL19" s="1169"/>
      <c r="CM19" s="1169"/>
      <c r="CN19" s="1169"/>
      <c r="CO19" s="1169"/>
      <c r="CP19" s="1169"/>
      <c r="CQ19" s="1143"/>
      <c r="CR19" s="1143"/>
      <c r="CS19" s="1143"/>
      <c r="CT19" s="1143"/>
      <c r="CU19" s="1143"/>
      <c r="CV19" s="1143"/>
      <c r="CW19" s="1143"/>
      <c r="CX19" s="1143"/>
      <c r="CY19" s="1143"/>
      <c r="CZ19" s="1143"/>
      <c r="DA19" s="1143"/>
      <c r="DB19" s="1143"/>
      <c r="DC19" s="1143"/>
      <c r="DD19" s="1143"/>
      <c r="DE19" s="1143"/>
      <c r="DF19" s="1143"/>
      <c r="DG19" s="1143"/>
      <c r="DH19" s="1143"/>
      <c r="DI19" s="1143"/>
      <c r="DJ19" s="1143"/>
      <c r="DK19" s="1143"/>
      <c r="DL19" s="1143"/>
      <c r="DM19" s="1143"/>
      <c r="DN19" s="1143"/>
      <c r="DO19" s="1143"/>
      <c r="DP19" s="1143"/>
      <c r="DQ19" s="1143"/>
      <c r="DR19" s="1143"/>
      <c r="DS19" s="1143"/>
      <c r="DT19" s="1143"/>
      <c r="DU19" s="1143"/>
      <c r="DV19" s="1143"/>
      <c r="DX19" s="1143"/>
    </row>
    <row r="20" spans="1:128" x14ac:dyDescent="0.2">
      <c r="A20" s="1143"/>
      <c r="B20" s="1143"/>
      <c r="C20" s="1143"/>
      <c r="D20" s="1143"/>
      <c r="E20" s="1143"/>
      <c r="F20" s="1143"/>
      <c r="G20" s="1143"/>
      <c r="H20" s="1143"/>
      <c r="I20" s="1143"/>
      <c r="J20" s="1143"/>
      <c r="K20" s="1143"/>
      <c r="L20" s="1143"/>
      <c r="M20" s="1143"/>
      <c r="N20" s="1143"/>
      <c r="O20" s="1143"/>
      <c r="P20" s="1143"/>
      <c r="Q20" s="1143"/>
      <c r="R20" s="1143"/>
      <c r="S20" s="1143"/>
      <c r="T20" s="1143"/>
      <c r="U20" s="1143"/>
      <c r="V20" s="1143"/>
      <c r="W20" s="1143"/>
      <c r="X20" s="1143"/>
      <c r="Y20" s="1143"/>
      <c r="Z20" s="1143"/>
      <c r="AA20" s="1143"/>
      <c r="AB20" s="1143"/>
      <c r="AC20" s="1143"/>
      <c r="AD20" s="1143"/>
      <c r="AE20" s="1143"/>
      <c r="AF20" s="1143"/>
      <c r="AG20" s="1143"/>
      <c r="AH20" s="1143"/>
      <c r="AI20" s="1143"/>
      <c r="AJ20" s="1143"/>
      <c r="AK20" s="1143"/>
      <c r="AL20" s="1143"/>
      <c r="AM20" s="1143"/>
      <c r="AN20" s="1143"/>
      <c r="AO20" s="1143"/>
      <c r="AP20" s="1143"/>
      <c r="AQ20" s="1143"/>
      <c r="AR20" s="1143"/>
      <c r="AS20" s="1143"/>
      <c r="AT20" s="1143"/>
      <c r="AU20" s="1143"/>
      <c r="AV20" s="1143"/>
      <c r="AW20" s="1143"/>
      <c r="AX20" s="1143"/>
      <c r="AY20" s="1143"/>
      <c r="AZ20" s="1143"/>
      <c r="BA20" s="1143"/>
      <c r="BB20" s="1143"/>
      <c r="BC20" s="1143"/>
      <c r="BD20" s="1143"/>
      <c r="BE20" s="1143"/>
      <c r="BF20" s="1143"/>
      <c r="BG20" s="1143"/>
      <c r="BH20" s="1143"/>
      <c r="BI20" s="1143"/>
      <c r="BJ20" s="1143"/>
      <c r="BK20" s="1143"/>
      <c r="BL20" s="1143"/>
      <c r="BM20" s="1143"/>
      <c r="BN20" s="1143"/>
      <c r="BO20" s="1143"/>
      <c r="BP20" s="1143"/>
      <c r="BQ20" s="1143"/>
      <c r="BR20" s="1143"/>
      <c r="BS20" s="1143"/>
      <c r="BT20" s="1143"/>
      <c r="BU20" s="1143"/>
      <c r="BV20" s="1143"/>
      <c r="BW20" s="1143"/>
      <c r="BX20" s="1143"/>
      <c r="BY20" s="1143"/>
      <c r="BZ20" s="1143"/>
      <c r="CA20" s="1143"/>
      <c r="CB20" s="1143"/>
      <c r="CC20" s="1143"/>
      <c r="CD20" s="1143"/>
      <c r="CE20" s="1143"/>
      <c r="CF20" s="1143"/>
      <c r="CG20" s="1143"/>
      <c r="CH20" s="1143"/>
      <c r="CI20" s="1143"/>
      <c r="CJ20" s="1143"/>
      <c r="CK20" s="1143"/>
      <c r="CL20" s="1143"/>
      <c r="CM20" s="1143"/>
      <c r="CN20" s="1143"/>
      <c r="CO20" s="1143"/>
      <c r="CP20" s="1143"/>
      <c r="CQ20" s="1143"/>
      <c r="CR20" s="1143"/>
      <c r="CS20" s="1143"/>
      <c r="CT20" s="1143"/>
      <c r="CU20" s="1143"/>
      <c r="CV20" s="1143"/>
      <c r="CW20" s="1143"/>
      <c r="CX20" s="1143"/>
      <c r="CY20" s="1143"/>
      <c r="CZ20" s="1143"/>
      <c r="DA20" s="1143"/>
      <c r="DB20" s="1143"/>
      <c r="DC20" s="1143"/>
      <c r="DD20" s="1143"/>
      <c r="DE20" s="1143"/>
      <c r="DF20" s="1143"/>
      <c r="DG20" s="1143"/>
      <c r="DH20" s="1143"/>
      <c r="DI20" s="1143"/>
      <c r="DJ20" s="1143"/>
      <c r="DK20" s="1143"/>
      <c r="DL20" s="1143"/>
      <c r="DM20" s="1143"/>
      <c r="DN20" s="1143"/>
      <c r="DO20" s="1143"/>
      <c r="DP20" s="1143"/>
      <c r="DQ20" s="1143"/>
      <c r="DR20" s="1143"/>
      <c r="DS20" s="1143"/>
      <c r="DT20" s="1143"/>
      <c r="DU20" s="1143"/>
      <c r="DV20" s="1143"/>
      <c r="DX20" s="1143"/>
    </row>
    <row r="21" spans="1:128" x14ac:dyDescent="0.2">
      <c r="A21" s="1143"/>
      <c r="B21" s="1143"/>
      <c r="C21" s="1143"/>
      <c r="D21" s="1143"/>
      <c r="E21" s="1143"/>
      <c r="F21" s="1143"/>
      <c r="G21" s="1143"/>
      <c r="H21" s="1143"/>
      <c r="I21" s="1143"/>
      <c r="J21" s="1143"/>
      <c r="K21" s="1143"/>
      <c r="L21" s="1143"/>
      <c r="M21" s="1143"/>
      <c r="N21" s="1143"/>
      <c r="O21" s="1143"/>
      <c r="P21" s="1143"/>
      <c r="Q21" s="1143"/>
      <c r="R21" s="1143"/>
      <c r="S21" s="1143"/>
      <c r="T21" s="1143"/>
      <c r="U21" s="1143"/>
      <c r="V21" s="1143"/>
      <c r="W21" s="1143"/>
      <c r="X21" s="1143"/>
      <c r="Y21" s="1143"/>
      <c r="Z21" s="1143"/>
      <c r="AA21" s="1143"/>
      <c r="AB21" s="1143"/>
      <c r="AC21" s="1143"/>
      <c r="AD21" s="1143"/>
      <c r="AE21" s="1143"/>
      <c r="AF21" s="1143"/>
      <c r="AG21" s="1143"/>
      <c r="AH21" s="1143"/>
      <c r="AI21" s="1143"/>
      <c r="AJ21" s="1143"/>
      <c r="AK21" s="1143"/>
      <c r="AL21" s="1143"/>
      <c r="AM21" s="1143"/>
      <c r="AN21" s="1143"/>
      <c r="AO21" s="1143"/>
      <c r="AP21" s="1143"/>
      <c r="AQ21" s="1143"/>
      <c r="AR21" s="1143"/>
      <c r="AS21" s="1143"/>
      <c r="AT21" s="1143"/>
      <c r="AU21" s="1143"/>
      <c r="AV21" s="1143"/>
      <c r="AW21" s="1143"/>
      <c r="AX21" s="1143"/>
      <c r="AY21" s="1143"/>
      <c r="AZ21" s="1143"/>
      <c r="BA21" s="1143"/>
      <c r="BB21" s="1143"/>
      <c r="BC21" s="1143"/>
      <c r="BD21" s="1143"/>
      <c r="BE21" s="1143"/>
      <c r="BF21" s="1143"/>
      <c r="BG21" s="1143"/>
      <c r="BH21" s="1143"/>
      <c r="BI21" s="1143"/>
      <c r="BJ21" s="1143"/>
      <c r="BK21" s="1143"/>
      <c r="BL21" s="1143"/>
      <c r="BM21" s="1143"/>
      <c r="BN21" s="1143"/>
      <c r="BO21" s="1143"/>
      <c r="BP21" s="1143"/>
      <c r="BQ21" s="1143"/>
      <c r="BR21" s="1143"/>
      <c r="BS21" s="1143"/>
      <c r="BT21" s="1143"/>
      <c r="BU21" s="1143"/>
      <c r="BV21" s="1143"/>
      <c r="BW21" s="1143"/>
      <c r="BX21" s="1143"/>
      <c r="BY21" s="1143"/>
      <c r="BZ21" s="1143"/>
      <c r="CA21" s="1143"/>
      <c r="CB21" s="1143"/>
      <c r="CC21" s="1143"/>
      <c r="CD21" s="1143"/>
      <c r="CE21" s="1143"/>
      <c r="CF21" s="1143"/>
      <c r="CG21" s="1143"/>
      <c r="CH21" s="1143"/>
      <c r="CI21" s="1143"/>
      <c r="CJ21" s="1143"/>
      <c r="CK21" s="1143"/>
      <c r="CL21" s="1143"/>
      <c r="CM21" s="1143"/>
      <c r="CN21" s="1143"/>
      <c r="CO21" s="1143"/>
      <c r="CP21" s="1143"/>
      <c r="CQ21" s="1143"/>
      <c r="CR21" s="1143"/>
      <c r="CS21" s="1143"/>
      <c r="CT21" s="1143"/>
      <c r="CU21" s="1143"/>
      <c r="CV21" s="1143"/>
      <c r="CW21" s="1143"/>
      <c r="CX21" s="1143"/>
      <c r="CY21" s="1143"/>
      <c r="CZ21" s="1143"/>
      <c r="DA21" s="1143"/>
      <c r="DB21" s="1143"/>
      <c r="DC21" s="1143"/>
      <c r="DD21" s="1143"/>
      <c r="DE21" s="1143"/>
      <c r="DF21" s="1143"/>
      <c r="DG21" s="1143"/>
      <c r="DH21" s="1143"/>
      <c r="DI21" s="1143"/>
      <c r="DJ21" s="1143"/>
      <c r="DK21" s="1143"/>
      <c r="DL21" s="1143"/>
      <c r="DM21" s="1143"/>
      <c r="DN21" s="1143"/>
      <c r="DO21" s="1143"/>
      <c r="DP21" s="1143"/>
      <c r="DQ21" s="1143"/>
      <c r="DR21" s="1143"/>
      <c r="DS21" s="1143"/>
      <c r="DT21" s="1143"/>
      <c r="DU21" s="1143"/>
      <c r="DV21" s="1143"/>
      <c r="DX21" s="1143"/>
    </row>
    <row r="22" spans="1:128" x14ac:dyDescent="0.2">
      <c r="A22" s="1143"/>
      <c r="B22" s="1143"/>
      <c r="C22" s="1143"/>
      <c r="D22" s="1143"/>
      <c r="E22" s="1143"/>
      <c r="F22" s="1143"/>
      <c r="G22" s="1143"/>
      <c r="H22" s="1143"/>
      <c r="I22" s="1143"/>
      <c r="J22" s="1143"/>
      <c r="K22" s="1143"/>
      <c r="L22" s="1143"/>
      <c r="M22" s="1143"/>
      <c r="N22" s="1143"/>
      <c r="O22" s="1143"/>
      <c r="P22" s="1143"/>
      <c r="Q22" s="1143"/>
      <c r="R22" s="1143"/>
      <c r="S22" s="1143"/>
      <c r="T22" s="1143"/>
      <c r="U22" s="1143"/>
      <c r="V22" s="1143"/>
      <c r="W22" s="1143"/>
      <c r="X22" s="1143"/>
      <c r="Y22" s="1143"/>
      <c r="Z22" s="1143"/>
      <c r="AA22" s="1143"/>
      <c r="AB22" s="1143"/>
      <c r="AC22" s="1143"/>
      <c r="AD22" s="1143"/>
      <c r="AE22" s="1143"/>
      <c r="AF22" s="1143"/>
      <c r="AG22" s="1143"/>
      <c r="AH22" s="1143"/>
      <c r="AI22" s="1143"/>
      <c r="AJ22" s="1143"/>
      <c r="AK22" s="1143"/>
      <c r="AL22" s="1143"/>
      <c r="AM22" s="1143"/>
      <c r="AN22" s="1143"/>
      <c r="AO22" s="1143"/>
      <c r="AP22" s="1143"/>
      <c r="AQ22" s="1143"/>
      <c r="AR22" s="1143"/>
      <c r="AS22" s="1143"/>
      <c r="AT22" s="1143"/>
      <c r="AU22" s="1143"/>
      <c r="AV22" s="1143"/>
      <c r="AW22" s="1143"/>
      <c r="AX22" s="1143"/>
      <c r="AY22" s="1143"/>
      <c r="AZ22" s="1143"/>
      <c r="BA22" s="1143"/>
      <c r="BB22" s="1143"/>
      <c r="BC22" s="1143"/>
      <c r="BD22" s="1143"/>
      <c r="BE22" s="1143"/>
      <c r="BF22" s="1143"/>
      <c r="BG22" s="1143"/>
      <c r="BH22" s="1143"/>
      <c r="BI22" s="1143"/>
      <c r="BJ22" s="1143"/>
      <c r="BK22" s="1143"/>
      <c r="BL22" s="1143"/>
      <c r="BM22" s="1143"/>
      <c r="BN22" s="1143"/>
      <c r="BO22" s="1143"/>
      <c r="BP22" s="1143"/>
      <c r="BQ22" s="1143"/>
      <c r="BR22" s="1143"/>
      <c r="BS22" s="1143"/>
      <c r="BT22" s="1143"/>
      <c r="BU22" s="1143"/>
      <c r="BV22" s="1143"/>
      <c r="BW22" s="1143"/>
      <c r="BX22" s="1143"/>
      <c r="BY22" s="1143"/>
      <c r="BZ22" s="1143"/>
      <c r="CA22" s="1143"/>
      <c r="CB22" s="1143"/>
      <c r="CC22" s="1143"/>
      <c r="CD22" s="1143"/>
      <c r="CE22" s="1143"/>
      <c r="CF22" s="1143"/>
      <c r="CG22" s="1143"/>
      <c r="CH22" s="1143"/>
      <c r="CI22" s="1143"/>
      <c r="CJ22" s="1143"/>
      <c r="CK22" s="1143"/>
      <c r="CL22" s="1143"/>
      <c r="CM22" s="1143"/>
      <c r="CN22" s="1143"/>
      <c r="CO22" s="1143"/>
      <c r="CP22" s="1143"/>
      <c r="CQ22" s="1143"/>
      <c r="CR22" s="1143"/>
      <c r="CS22" s="1143"/>
      <c r="CT22" s="1143"/>
      <c r="CU22" s="1143"/>
      <c r="CV22" s="1143"/>
      <c r="CW22" s="1143"/>
      <c r="CX22" s="1143"/>
      <c r="CY22" s="1143"/>
      <c r="CZ22" s="1143"/>
      <c r="DA22" s="1143"/>
      <c r="DB22" s="1143"/>
      <c r="DC22" s="1143"/>
      <c r="DD22" s="1143"/>
      <c r="DE22" s="1143"/>
      <c r="DF22" s="1143"/>
      <c r="DG22" s="1143"/>
      <c r="DH22" s="1143"/>
      <c r="DI22" s="1143"/>
      <c r="DJ22" s="1143"/>
      <c r="DK22" s="1143"/>
      <c r="DL22" s="1143"/>
      <c r="DM22" s="1143"/>
      <c r="DN22" s="1143"/>
      <c r="DO22" s="1143"/>
      <c r="DP22" s="1143"/>
      <c r="DQ22" s="1143"/>
      <c r="DR22" s="1143"/>
      <c r="DS22" s="1143"/>
      <c r="DT22" s="1143"/>
      <c r="DU22" s="1143"/>
      <c r="DV22" s="1143"/>
      <c r="DX22" s="1143"/>
    </row>
    <row r="23" spans="1:128" x14ac:dyDescent="0.2">
      <c r="A23" s="1143"/>
      <c r="B23" s="1143"/>
      <c r="C23" s="1143"/>
      <c r="D23" s="1143"/>
      <c r="E23" s="1143"/>
      <c r="F23" s="1143"/>
      <c r="G23" s="1143"/>
      <c r="H23" s="1143"/>
      <c r="I23" s="1143"/>
      <c r="J23" s="1143"/>
      <c r="K23" s="1143"/>
      <c r="L23" s="1143"/>
      <c r="M23" s="1143"/>
      <c r="N23" s="1143"/>
      <c r="O23" s="1143"/>
      <c r="P23" s="1143"/>
      <c r="Q23" s="1143"/>
      <c r="R23" s="1143"/>
      <c r="S23" s="1143"/>
      <c r="T23" s="1143"/>
      <c r="U23" s="1143"/>
      <c r="V23" s="1143"/>
      <c r="W23" s="1143"/>
      <c r="X23" s="1143"/>
      <c r="Y23" s="1143"/>
      <c r="Z23" s="1143"/>
      <c r="AA23" s="1143"/>
      <c r="AB23" s="1143"/>
      <c r="AC23" s="1143"/>
      <c r="AD23" s="1143"/>
      <c r="AE23" s="1143"/>
      <c r="AF23" s="1143"/>
      <c r="AG23" s="1143"/>
      <c r="AH23" s="1143"/>
      <c r="AI23" s="1143"/>
      <c r="AJ23" s="1143"/>
      <c r="AK23" s="1143"/>
      <c r="AL23" s="1143"/>
      <c r="AM23" s="1143"/>
      <c r="AN23" s="1143"/>
      <c r="AO23" s="1143"/>
      <c r="AP23" s="1143"/>
      <c r="AQ23" s="1143"/>
      <c r="AR23" s="1143"/>
      <c r="AS23" s="1143"/>
      <c r="AT23" s="1143"/>
      <c r="AU23" s="1143"/>
      <c r="AV23" s="1143"/>
      <c r="AW23" s="1143"/>
      <c r="AX23" s="1143"/>
      <c r="AY23" s="1143"/>
      <c r="AZ23" s="1143"/>
      <c r="BA23" s="1143"/>
      <c r="BB23" s="1143"/>
      <c r="BC23" s="1143"/>
      <c r="BD23" s="1143"/>
      <c r="BE23" s="1143"/>
      <c r="BF23" s="1143"/>
      <c r="BG23" s="1143"/>
      <c r="BH23" s="1143"/>
      <c r="BI23" s="1143"/>
      <c r="BJ23" s="1143"/>
      <c r="BK23" s="1143"/>
      <c r="BL23" s="1143"/>
      <c r="BM23" s="1143"/>
      <c r="BN23" s="1143"/>
      <c r="BO23" s="1143"/>
      <c r="BP23" s="1143"/>
      <c r="BQ23" s="1143"/>
      <c r="BR23" s="1143"/>
      <c r="BS23" s="1143"/>
      <c r="BT23" s="1143"/>
      <c r="BU23" s="1143"/>
      <c r="BV23" s="1143"/>
      <c r="BW23" s="1143"/>
      <c r="BX23" s="1143"/>
      <c r="BY23" s="1143"/>
      <c r="BZ23" s="1143"/>
      <c r="CA23" s="1143"/>
      <c r="CB23" s="1143"/>
      <c r="CC23" s="1143"/>
      <c r="CD23" s="1143"/>
      <c r="CE23" s="1143"/>
      <c r="CF23" s="1143"/>
      <c r="CG23" s="1143"/>
      <c r="CH23" s="1143"/>
      <c r="CI23" s="1143"/>
      <c r="CJ23" s="1143"/>
      <c r="CK23" s="1143"/>
      <c r="CL23" s="1143"/>
      <c r="CM23" s="1143"/>
      <c r="CN23" s="1143"/>
      <c r="CO23" s="1143"/>
      <c r="CP23" s="1143"/>
      <c r="CQ23" s="1143"/>
      <c r="CR23" s="1143"/>
      <c r="CS23" s="1143"/>
      <c r="CT23" s="1143"/>
      <c r="CU23" s="1143"/>
      <c r="CV23" s="1143"/>
      <c r="CW23" s="1143"/>
      <c r="CX23" s="1143"/>
      <c r="CY23" s="1143"/>
      <c r="CZ23" s="1143"/>
      <c r="DA23" s="1143"/>
      <c r="DB23" s="1143"/>
      <c r="DC23" s="1143"/>
      <c r="DD23" s="1143"/>
      <c r="DE23" s="1143"/>
      <c r="DF23" s="1143"/>
      <c r="DG23" s="1143"/>
      <c r="DH23" s="1143"/>
      <c r="DI23" s="1143"/>
      <c r="DJ23" s="1143"/>
      <c r="DK23" s="1143"/>
      <c r="DL23" s="1143"/>
      <c r="DM23" s="1143"/>
      <c r="DN23" s="1143"/>
      <c r="DO23" s="1143"/>
      <c r="DP23" s="1143"/>
      <c r="DQ23" s="1143"/>
      <c r="DR23" s="1143"/>
      <c r="DS23" s="1143"/>
      <c r="DT23" s="1143"/>
      <c r="DU23" s="1143"/>
      <c r="DV23" s="1143"/>
      <c r="DX23" s="1143"/>
    </row>
    <row r="24" spans="1:128" x14ac:dyDescent="0.2">
      <c r="A24" s="1143"/>
      <c r="B24" s="1143"/>
      <c r="C24" s="1143"/>
      <c r="D24" s="1143"/>
      <c r="E24" s="1143"/>
      <c r="F24" s="1143"/>
      <c r="G24" s="1143"/>
      <c r="H24" s="1143"/>
      <c r="I24" s="1143"/>
      <c r="J24" s="1143"/>
      <c r="K24" s="1143"/>
      <c r="L24" s="1143"/>
      <c r="M24" s="1143"/>
      <c r="N24" s="1143"/>
      <c r="O24" s="1143"/>
      <c r="P24" s="1143"/>
      <c r="Q24" s="1143"/>
      <c r="R24" s="1143"/>
      <c r="S24" s="1143"/>
      <c r="T24" s="1143"/>
      <c r="U24" s="1143"/>
      <c r="V24" s="1143"/>
      <c r="W24" s="1143"/>
      <c r="X24" s="1143"/>
      <c r="Y24" s="1143"/>
      <c r="Z24" s="1143"/>
      <c r="AA24" s="1143"/>
      <c r="AB24" s="1143"/>
      <c r="AC24" s="1143"/>
      <c r="AD24" s="1143"/>
      <c r="AE24" s="1143"/>
      <c r="AF24" s="1143"/>
      <c r="AG24" s="1143"/>
      <c r="AH24" s="1143"/>
      <c r="AI24" s="1143"/>
      <c r="AJ24" s="1143"/>
      <c r="AK24" s="1143"/>
      <c r="AL24" s="1143"/>
      <c r="AM24" s="1143"/>
      <c r="AN24" s="1143"/>
      <c r="AO24" s="1143"/>
      <c r="AP24" s="1143"/>
      <c r="AQ24" s="1143"/>
      <c r="AR24" s="1143"/>
      <c r="AS24" s="1143"/>
      <c r="AT24" s="1143"/>
      <c r="AU24" s="1143"/>
      <c r="AV24" s="1143"/>
      <c r="AW24" s="1143"/>
      <c r="AX24" s="1143"/>
      <c r="AY24" s="1143"/>
      <c r="AZ24" s="1143"/>
      <c r="BA24" s="1143"/>
      <c r="BB24" s="1143"/>
      <c r="BC24" s="1143"/>
      <c r="BD24" s="1143"/>
      <c r="BE24" s="1143"/>
      <c r="BF24" s="1143"/>
      <c r="BG24" s="1143"/>
      <c r="BH24" s="1143"/>
      <c r="BI24" s="1143"/>
      <c r="BJ24" s="1143"/>
      <c r="BK24" s="1143"/>
      <c r="BL24" s="1143"/>
      <c r="BM24" s="1143"/>
      <c r="BN24" s="1143"/>
      <c r="BO24" s="1143"/>
      <c r="BP24" s="1143"/>
      <c r="BQ24" s="1143"/>
      <c r="BR24" s="1143"/>
      <c r="BS24" s="1143"/>
      <c r="BT24" s="1143"/>
      <c r="BU24" s="1143"/>
      <c r="BV24" s="1143"/>
      <c r="BW24" s="1143"/>
      <c r="BX24" s="1143"/>
      <c r="BY24" s="1143"/>
      <c r="BZ24" s="1143"/>
      <c r="CA24" s="1143"/>
      <c r="CB24" s="1143"/>
      <c r="CC24" s="1143"/>
      <c r="CD24" s="1143"/>
      <c r="CE24" s="1143"/>
      <c r="CF24" s="1143"/>
      <c r="CG24" s="1143"/>
      <c r="CH24" s="1143"/>
      <c r="CI24" s="1143"/>
      <c r="CJ24" s="1143"/>
      <c r="CK24" s="1143"/>
      <c r="CL24" s="1143"/>
      <c r="CM24" s="1143"/>
      <c r="CN24" s="1143"/>
      <c r="CO24" s="1143"/>
      <c r="CP24" s="1143"/>
      <c r="CQ24" s="1143"/>
      <c r="CR24" s="1143"/>
      <c r="CS24" s="1143"/>
      <c r="CT24" s="1143"/>
      <c r="CU24" s="1143"/>
      <c r="CV24" s="1143"/>
      <c r="CW24" s="1143"/>
      <c r="CX24" s="1143"/>
      <c r="CY24" s="1143"/>
      <c r="CZ24" s="1143"/>
      <c r="DA24" s="1143"/>
      <c r="DB24" s="1143"/>
      <c r="DC24" s="1143"/>
      <c r="DD24" s="1143"/>
      <c r="DE24" s="1143"/>
      <c r="DF24" s="1143"/>
      <c r="DG24" s="1143"/>
      <c r="DH24" s="1143"/>
      <c r="DI24" s="1143"/>
      <c r="DJ24" s="1143"/>
      <c r="DK24" s="1143"/>
      <c r="DL24" s="1143"/>
      <c r="DM24" s="1143"/>
      <c r="DN24" s="1143"/>
      <c r="DO24" s="1143"/>
      <c r="DP24" s="1143"/>
      <c r="DQ24" s="1143"/>
      <c r="DR24" s="1143"/>
      <c r="DS24" s="1143"/>
      <c r="DT24" s="1143"/>
      <c r="DU24" s="1143"/>
      <c r="DV24" s="1143"/>
      <c r="DX24" s="1143"/>
    </row>
    <row r="25" spans="1:128" x14ac:dyDescent="0.2">
      <c r="A25" s="1143"/>
      <c r="B25" s="1143"/>
      <c r="C25" s="1143"/>
      <c r="D25" s="1143"/>
      <c r="E25" s="1143"/>
      <c r="F25" s="1143"/>
      <c r="G25" s="1143"/>
      <c r="H25" s="1143"/>
      <c r="I25" s="1143"/>
      <c r="J25" s="1143"/>
      <c r="K25" s="1143"/>
      <c r="L25" s="1143"/>
      <c r="M25" s="1143"/>
      <c r="N25" s="1143"/>
      <c r="O25" s="1143"/>
      <c r="P25" s="1143"/>
      <c r="Q25" s="1143"/>
      <c r="R25" s="1143"/>
      <c r="S25" s="1143"/>
      <c r="T25" s="1143"/>
      <c r="U25" s="1143"/>
      <c r="V25" s="1143"/>
      <c r="W25" s="1143"/>
      <c r="X25" s="1143"/>
      <c r="Y25" s="1143"/>
      <c r="Z25" s="1143"/>
      <c r="AA25" s="1143"/>
      <c r="AB25" s="1143"/>
      <c r="AC25" s="1143"/>
      <c r="AD25" s="1143"/>
      <c r="AE25" s="1143"/>
      <c r="AF25" s="1143"/>
      <c r="AG25" s="1143"/>
      <c r="AH25" s="1143"/>
      <c r="AI25" s="1143"/>
      <c r="AJ25" s="1143"/>
      <c r="AK25" s="1143"/>
      <c r="AL25" s="1143"/>
      <c r="AM25" s="1143"/>
      <c r="AN25" s="1143"/>
      <c r="AO25" s="1143"/>
      <c r="AP25" s="1143"/>
      <c r="AQ25" s="1143"/>
      <c r="AR25" s="1143"/>
      <c r="AS25" s="1143"/>
      <c r="AT25" s="1143"/>
      <c r="AU25" s="1143"/>
      <c r="AV25" s="1143"/>
      <c r="AW25" s="1143"/>
      <c r="AX25" s="1143"/>
      <c r="AY25" s="1143"/>
      <c r="AZ25" s="1143"/>
      <c r="BA25" s="1143"/>
      <c r="BB25" s="1143"/>
      <c r="BC25" s="1143"/>
      <c r="BD25" s="1143"/>
      <c r="BE25" s="1143"/>
      <c r="BF25" s="1143"/>
      <c r="BG25" s="1143"/>
      <c r="BH25" s="1143"/>
      <c r="BI25" s="1143"/>
      <c r="BJ25" s="1143"/>
      <c r="BK25" s="1143"/>
      <c r="BL25" s="1143"/>
      <c r="BM25" s="1143"/>
      <c r="BN25" s="1143"/>
      <c r="BO25" s="1143"/>
      <c r="BP25" s="1143"/>
      <c r="BQ25" s="1143"/>
      <c r="BR25" s="1143"/>
      <c r="BS25" s="1143"/>
      <c r="BT25" s="1143"/>
      <c r="BU25" s="1143"/>
      <c r="BV25" s="1143"/>
      <c r="BW25" s="1143"/>
      <c r="BX25" s="1143"/>
      <c r="BY25" s="1143"/>
      <c r="BZ25" s="1143"/>
      <c r="CA25" s="1143"/>
      <c r="CB25" s="1143"/>
      <c r="CC25" s="1143"/>
      <c r="CD25" s="1143"/>
      <c r="CE25" s="1143"/>
      <c r="CF25" s="1143"/>
      <c r="CG25" s="1143"/>
      <c r="CH25" s="1143"/>
      <c r="CI25" s="1143"/>
      <c r="CJ25" s="1143"/>
      <c r="CK25" s="1143"/>
      <c r="CL25" s="1143"/>
      <c r="CM25" s="1143"/>
      <c r="CN25" s="1143"/>
      <c r="CO25" s="1143"/>
      <c r="CP25" s="1143"/>
      <c r="CQ25" s="1143"/>
      <c r="CR25" s="1143"/>
      <c r="CS25" s="1143"/>
      <c r="CT25" s="1143"/>
      <c r="CU25" s="1143"/>
      <c r="CV25" s="1143"/>
      <c r="CW25" s="1143"/>
      <c r="CX25" s="1143"/>
      <c r="CY25" s="1143"/>
      <c r="CZ25" s="1143"/>
      <c r="DA25" s="1143"/>
      <c r="DB25" s="1143"/>
      <c r="DC25" s="1143"/>
      <c r="DD25" s="1143"/>
      <c r="DE25" s="1143"/>
      <c r="DF25" s="1143"/>
      <c r="DG25" s="1143"/>
      <c r="DH25" s="1143"/>
      <c r="DI25" s="1143"/>
      <c r="DJ25" s="1143"/>
      <c r="DK25" s="1143"/>
      <c r="DL25" s="1143"/>
      <c r="DM25" s="1143"/>
      <c r="DN25" s="1143"/>
      <c r="DO25" s="1143"/>
      <c r="DP25" s="1143"/>
      <c r="DQ25" s="1143"/>
      <c r="DR25" s="1143"/>
      <c r="DS25" s="1143"/>
      <c r="DT25" s="1143"/>
      <c r="DU25" s="1143"/>
      <c r="DV25" s="1143"/>
      <c r="DX25" s="1143"/>
    </row>
    <row r="26" spans="1:128" x14ac:dyDescent="0.2">
      <c r="A26" s="1143"/>
      <c r="B26" s="1143"/>
      <c r="C26" s="1143"/>
      <c r="D26" s="1143"/>
      <c r="E26" s="1143"/>
      <c r="F26" s="1143"/>
      <c r="G26" s="1143"/>
      <c r="H26" s="1143"/>
      <c r="I26" s="1143"/>
      <c r="J26" s="1143"/>
      <c r="K26" s="1143"/>
      <c r="L26" s="1143"/>
      <c r="M26" s="1143"/>
      <c r="N26" s="1143"/>
      <c r="O26" s="1143"/>
      <c r="P26" s="1143"/>
      <c r="Q26" s="1143"/>
      <c r="R26" s="1143"/>
      <c r="S26" s="1143"/>
      <c r="T26" s="1143"/>
      <c r="U26" s="1143"/>
      <c r="V26" s="1143"/>
      <c r="W26" s="1143"/>
      <c r="X26" s="1143"/>
      <c r="Y26" s="1143"/>
      <c r="Z26" s="1143"/>
      <c r="AA26" s="1143"/>
      <c r="AB26" s="1143"/>
      <c r="AC26" s="1143"/>
      <c r="AD26" s="1143"/>
      <c r="AE26" s="1143"/>
      <c r="AF26" s="1143"/>
      <c r="AG26" s="1143"/>
      <c r="AH26" s="1143"/>
      <c r="AI26" s="1143"/>
      <c r="AJ26" s="1143"/>
      <c r="AK26" s="1143"/>
      <c r="AL26" s="1143"/>
      <c r="AM26" s="1143"/>
      <c r="AN26" s="1143"/>
      <c r="AO26" s="1143"/>
      <c r="AP26" s="1143"/>
      <c r="AQ26" s="1143"/>
      <c r="AR26" s="1143"/>
      <c r="AS26" s="1143"/>
      <c r="AT26" s="1143"/>
      <c r="AU26" s="1143"/>
      <c r="AV26" s="1143"/>
      <c r="AW26" s="1143"/>
      <c r="AX26" s="1143"/>
      <c r="AY26" s="1143"/>
      <c r="AZ26" s="1143"/>
      <c r="BA26" s="1143"/>
      <c r="BB26" s="1143"/>
      <c r="BC26" s="1143"/>
      <c r="BD26" s="1143"/>
      <c r="BE26" s="1143"/>
      <c r="BF26" s="1143"/>
      <c r="BG26" s="1143"/>
      <c r="BH26" s="1143"/>
      <c r="BI26" s="1143"/>
      <c r="BJ26" s="1143"/>
      <c r="BK26" s="1143"/>
      <c r="BL26" s="1143"/>
      <c r="BM26" s="1143"/>
      <c r="BN26" s="1143"/>
      <c r="BO26" s="1143"/>
      <c r="BP26" s="1143"/>
      <c r="BQ26" s="1143"/>
      <c r="BR26" s="1143"/>
      <c r="BS26" s="1143"/>
      <c r="BT26" s="1143"/>
      <c r="BU26" s="1143"/>
      <c r="BV26" s="1143"/>
      <c r="BW26" s="1143"/>
      <c r="BX26" s="1143"/>
      <c r="BY26" s="1143"/>
      <c r="BZ26" s="1143"/>
      <c r="CA26" s="1143"/>
      <c r="CB26" s="1143"/>
      <c r="CC26" s="1143"/>
      <c r="CD26" s="1143"/>
      <c r="CE26" s="1143"/>
      <c r="CF26" s="1143"/>
      <c r="CG26" s="1143"/>
      <c r="CH26" s="1143"/>
      <c r="CI26" s="1143"/>
      <c r="CJ26" s="1143"/>
      <c r="CK26" s="1143"/>
      <c r="CL26" s="1143"/>
      <c r="CM26" s="1143"/>
      <c r="CN26" s="1143"/>
      <c r="CO26" s="1143"/>
      <c r="CP26" s="1143"/>
      <c r="CQ26" s="1143"/>
      <c r="CR26" s="1143"/>
      <c r="CS26" s="1143"/>
      <c r="CT26" s="1143"/>
      <c r="CU26" s="1143"/>
      <c r="CV26" s="1143"/>
      <c r="CW26" s="1143"/>
      <c r="CX26" s="1143"/>
      <c r="CY26" s="1143"/>
      <c r="CZ26" s="1143"/>
      <c r="DA26" s="1143"/>
      <c r="DB26" s="1143"/>
      <c r="DC26" s="1143"/>
      <c r="DD26" s="1143"/>
      <c r="DE26" s="1143"/>
      <c r="DF26" s="1143"/>
      <c r="DG26" s="1143"/>
      <c r="DH26" s="1143"/>
      <c r="DI26" s="1143"/>
      <c r="DJ26" s="1143"/>
      <c r="DK26" s="1143"/>
      <c r="DL26" s="1143"/>
      <c r="DM26" s="1143"/>
      <c r="DN26" s="1143"/>
      <c r="DO26" s="1143"/>
      <c r="DP26" s="1143"/>
      <c r="DQ26" s="1143"/>
      <c r="DR26" s="1143"/>
      <c r="DS26" s="1143"/>
      <c r="DT26" s="1143"/>
      <c r="DU26" s="1143"/>
      <c r="DV26" s="1143"/>
      <c r="DX26" s="1143"/>
    </row>
    <row r="27" spans="1:128" x14ac:dyDescent="0.2">
      <c r="A27" s="1143"/>
      <c r="B27" s="1143"/>
      <c r="C27" s="1143"/>
      <c r="D27" s="1143"/>
      <c r="E27" s="1143"/>
      <c r="F27" s="1143"/>
      <c r="G27" s="1143"/>
      <c r="H27" s="1143"/>
      <c r="I27" s="1143"/>
      <c r="J27" s="1143"/>
      <c r="K27" s="1143"/>
      <c r="L27" s="1143"/>
      <c r="M27" s="1143"/>
      <c r="N27" s="1143"/>
      <c r="O27" s="1143"/>
      <c r="P27" s="1143"/>
      <c r="Q27" s="1143"/>
      <c r="R27" s="1143"/>
      <c r="S27" s="1143"/>
      <c r="T27" s="1143"/>
      <c r="U27" s="1143"/>
      <c r="V27" s="1143"/>
      <c r="W27" s="1143"/>
      <c r="X27" s="1143"/>
      <c r="Y27" s="1143"/>
      <c r="Z27" s="1143"/>
      <c r="AA27" s="1143"/>
      <c r="AB27" s="1143"/>
      <c r="AC27" s="1143"/>
      <c r="AD27" s="1143"/>
      <c r="AE27" s="1143"/>
      <c r="AF27" s="1143"/>
      <c r="AG27" s="1143"/>
      <c r="AH27" s="1143"/>
      <c r="AI27" s="1143"/>
      <c r="AJ27" s="1143"/>
      <c r="AK27" s="1143"/>
      <c r="AL27" s="1143"/>
      <c r="AM27" s="1143"/>
      <c r="AN27" s="1143"/>
      <c r="AO27" s="1143"/>
      <c r="AP27" s="1143"/>
      <c r="AQ27" s="1143"/>
      <c r="AR27" s="1143"/>
      <c r="AS27" s="1143"/>
      <c r="AT27" s="1143"/>
      <c r="AU27" s="1143"/>
      <c r="AV27" s="1143"/>
      <c r="AW27" s="1143"/>
      <c r="AX27" s="1143"/>
      <c r="AY27" s="1143"/>
      <c r="AZ27" s="1143"/>
      <c r="BA27" s="1143"/>
      <c r="BB27" s="1143"/>
      <c r="BC27" s="1143"/>
      <c r="BD27" s="1143"/>
      <c r="BE27" s="1143"/>
      <c r="BF27" s="1143"/>
      <c r="BG27" s="1143"/>
      <c r="BH27" s="1143"/>
      <c r="BI27" s="1143"/>
      <c r="BJ27" s="1143"/>
      <c r="BK27" s="1143"/>
      <c r="BL27" s="1143"/>
      <c r="BM27" s="1143"/>
      <c r="BN27" s="1143"/>
      <c r="BO27" s="1143"/>
      <c r="BP27" s="1143"/>
      <c r="BQ27" s="1143"/>
      <c r="BR27" s="1143"/>
      <c r="BS27" s="1143"/>
      <c r="BT27" s="1143"/>
      <c r="BU27" s="1143"/>
      <c r="BV27" s="1143"/>
      <c r="BW27" s="1143"/>
      <c r="BX27" s="1143"/>
      <c r="BY27" s="1143"/>
      <c r="BZ27" s="1143"/>
      <c r="CA27" s="1143"/>
      <c r="CB27" s="1143"/>
      <c r="CC27" s="1143"/>
      <c r="CD27" s="1143"/>
      <c r="CE27" s="1143"/>
      <c r="CF27" s="1143"/>
      <c r="CG27" s="1143"/>
      <c r="CH27" s="1143"/>
      <c r="CI27" s="1143"/>
      <c r="CJ27" s="1143"/>
      <c r="CK27" s="1143"/>
      <c r="CL27" s="1143"/>
      <c r="CM27" s="1143"/>
      <c r="CN27" s="1143"/>
      <c r="CO27" s="1143"/>
      <c r="CP27" s="1143"/>
      <c r="CQ27" s="1143"/>
      <c r="CR27" s="1143"/>
      <c r="CS27" s="1143"/>
      <c r="CT27" s="1143"/>
      <c r="CU27" s="1143"/>
      <c r="CV27" s="1143"/>
      <c r="CW27" s="1143"/>
      <c r="CX27" s="1143"/>
      <c r="CY27" s="1143"/>
      <c r="CZ27" s="1143"/>
      <c r="DA27" s="1143"/>
      <c r="DB27" s="1143"/>
      <c r="DC27" s="1143"/>
      <c r="DD27" s="1143"/>
      <c r="DE27" s="1143"/>
      <c r="DF27" s="1143"/>
      <c r="DG27" s="1143"/>
      <c r="DH27" s="1143"/>
      <c r="DI27" s="1143"/>
      <c r="DJ27" s="1143"/>
      <c r="DK27" s="1143"/>
      <c r="DL27" s="1143"/>
      <c r="DM27" s="1143"/>
      <c r="DN27" s="1143"/>
      <c r="DO27" s="1143"/>
      <c r="DP27" s="1143"/>
      <c r="DQ27" s="1143"/>
      <c r="DR27" s="1143"/>
      <c r="DS27" s="1143"/>
      <c r="DT27" s="1143"/>
      <c r="DU27" s="1143"/>
      <c r="DV27" s="1143"/>
      <c r="DX27" s="1143"/>
    </row>
    <row r="28" spans="1:128" x14ac:dyDescent="0.2">
      <c r="A28" s="1143"/>
      <c r="B28" s="1143"/>
      <c r="C28" s="1143"/>
      <c r="D28" s="1143"/>
      <c r="E28" s="1143"/>
      <c r="F28" s="1143"/>
      <c r="G28" s="1143"/>
      <c r="H28" s="1143"/>
      <c r="I28" s="1143"/>
      <c r="J28" s="1143"/>
      <c r="K28" s="1143"/>
      <c r="L28" s="1143"/>
      <c r="M28" s="1143"/>
      <c r="N28" s="1143"/>
      <c r="O28" s="1143"/>
      <c r="P28" s="1143"/>
      <c r="Q28" s="1143"/>
      <c r="R28" s="1143"/>
      <c r="S28" s="1143"/>
      <c r="T28" s="1143"/>
      <c r="U28" s="1143"/>
      <c r="V28" s="1143"/>
      <c r="W28" s="1143"/>
      <c r="X28" s="1143"/>
      <c r="Y28" s="1143"/>
      <c r="Z28" s="1143"/>
      <c r="AA28" s="1143"/>
      <c r="AB28" s="1143"/>
      <c r="AC28" s="1143"/>
      <c r="AD28" s="1143"/>
      <c r="AE28" s="1143"/>
      <c r="AF28" s="1143"/>
      <c r="AG28" s="1143"/>
      <c r="AH28" s="1143"/>
      <c r="AI28" s="1143"/>
      <c r="AJ28" s="1143"/>
      <c r="AK28" s="1143"/>
      <c r="AL28" s="1143"/>
      <c r="AM28" s="1143"/>
      <c r="AN28" s="1143"/>
      <c r="AO28" s="1143"/>
      <c r="AP28" s="1143"/>
      <c r="AQ28" s="1143"/>
      <c r="AR28" s="1143"/>
      <c r="AS28" s="1143"/>
      <c r="AT28" s="1143"/>
      <c r="AU28" s="1143"/>
      <c r="AV28" s="1143"/>
      <c r="AW28" s="1143"/>
      <c r="AX28" s="1143"/>
      <c r="AY28" s="1143"/>
      <c r="AZ28" s="1143"/>
      <c r="BA28" s="1143"/>
      <c r="BB28" s="1143"/>
      <c r="BC28" s="1143"/>
      <c r="BD28" s="1143"/>
      <c r="BE28" s="1143"/>
      <c r="BF28" s="1143"/>
      <c r="BG28" s="1143"/>
      <c r="BH28" s="1143"/>
      <c r="BI28" s="1143"/>
      <c r="BJ28" s="1143"/>
      <c r="BK28" s="1143"/>
      <c r="BL28" s="1143"/>
      <c r="BM28" s="1143"/>
      <c r="BN28" s="1143"/>
      <c r="BO28" s="1143"/>
      <c r="BP28" s="1143"/>
      <c r="BQ28" s="1143"/>
      <c r="BR28" s="1143"/>
      <c r="BS28" s="1143"/>
      <c r="BT28" s="1143"/>
      <c r="BU28" s="1143"/>
      <c r="BV28" s="1143"/>
      <c r="BW28" s="1143"/>
      <c r="BX28" s="1143"/>
      <c r="BY28" s="1143"/>
      <c r="BZ28" s="1143"/>
      <c r="CA28" s="1143"/>
      <c r="CB28" s="1143"/>
      <c r="CC28" s="1143"/>
      <c r="CD28" s="1143"/>
      <c r="CE28" s="1143"/>
      <c r="CF28" s="1143"/>
      <c r="CG28" s="1143"/>
      <c r="CH28" s="1143"/>
      <c r="CI28" s="1143"/>
      <c r="CJ28" s="1143"/>
      <c r="CK28" s="1143"/>
      <c r="CL28" s="1143"/>
      <c r="CM28" s="1143"/>
      <c r="CN28" s="1143"/>
      <c r="CO28" s="1143"/>
      <c r="CP28" s="1143"/>
      <c r="CQ28" s="1143"/>
      <c r="CR28" s="1143"/>
      <c r="CS28" s="1143"/>
      <c r="CT28" s="1143"/>
      <c r="CU28" s="1143"/>
      <c r="CV28" s="1143"/>
      <c r="CW28" s="1143"/>
      <c r="CX28" s="1143"/>
      <c r="CY28" s="1143"/>
      <c r="CZ28" s="1143"/>
      <c r="DA28" s="1143"/>
      <c r="DB28" s="1143"/>
      <c r="DC28" s="1143"/>
      <c r="DD28" s="1143"/>
      <c r="DE28" s="1143"/>
      <c r="DF28" s="1143"/>
      <c r="DG28" s="1143"/>
      <c r="DH28" s="1143"/>
      <c r="DI28" s="1143"/>
      <c r="DJ28" s="1143"/>
      <c r="DK28" s="1143"/>
      <c r="DL28" s="1143"/>
      <c r="DM28" s="1143"/>
      <c r="DN28" s="1143"/>
      <c r="DO28" s="1143"/>
      <c r="DP28" s="1143"/>
      <c r="DQ28" s="1143"/>
      <c r="DR28" s="1143"/>
      <c r="DS28" s="1143"/>
      <c r="DT28" s="1143"/>
      <c r="DU28" s="1143"/>
      <c r="DV28" s="1143"/>
      <c r="DX28" s="1143"/>
    </row>
    <row r="29" spans="1:128" x14ac:dyDescent="0.2">
      <c r="A29" s="1143"/>
      <c r="B29" s="1143"/>
      <c r="C29" s="1143"/>
      <c r="D29" s="1143"/>
      <c r="E29" s="1143"/>
      <c r="F29" s="1143"/>
      <c r="G29" s="1143"/>
      <c r="H29" s="1143"/>
      <c r="I29" s="1143"/>
      <c r="J29" s="1143"/>
      <c r="K29" s="1143"/>
      <c r="L29" s="1143"/>
      <c r="M29" s="1143"/>
      <c r="N29" s="1143"/>
      <c r="O29" s="1143"/>
      <c r="P29" s="1143"/>
      <c r="Q29" s="1143"/>
      <c r="R29" s="1143"/>
      <c r="S29" s="1143"/>
      <c r="T29" s="1143"/>
      <c r="U29" s="1143"/>
      <c r="V29" s="1143"/>
      <c r="W29" s="1143"/>
      <c r="X29" s="1143"/>
      <c r="Y29" s="1143"/>
      <c r="Z29" s="1143"/>
      <c r="AA29" s="1143"/>
      <c r="AB29" s="1143"/>
      <c r="AC29" s="1143"/>
      <c r="AD29" s="1143"/>
      <c r="AE29" s="1143"/>
      <c r="AF29" s="1143"/>
      <c r="AG29" s="1143"/>
      <c r="AH29" s="1143"/>
      <c r="AI29" s="1143"/>
      <c r="AJ29" s="1143"/>
      <c r="AK29" s="1143"/>
      <c r="AL29" s="1143"/>
      <c r="AM29" s="1143"/>
      <c r="AN29" s="1143"/>
      <c r="AO29" s="1143"/>
      <c r="AP29" s="1143"/>
      <c r="AQ29" s="1143"/>
      <c r="AR29" s="1143"/>
      <c r="AS29" s="1143"/>
      <c r="AT29" s="1143"/>
      <c r="AU29" s="1143"/>
      <c r="AV29" s="1143"/>
      <c r="AW29" s="1143"/>
      <c r="AX29" s="1143"/>
      <c r="AY29" s="1143"/>
      <c r="AZ29" s="1143"/>
      <c r="BA29" s="1143"/>
      <c r="BB29" s="1143"/>
      <c r="BC29" s="1143"/>
      <c r="BD29" s="1143"/>
      <c r="BE29" s="1143"/>
      <c r="BF29" s="1143"/>
      <c r="BG29" s="1143"/>
      <c r="BH29" s="1143"/>
      <c r="BI29" s="1143"/>
      <c r="BJ29" s="1143"/>
      <c r="BK29" s="1143"/>
      <c r="BL29" s="1143"/>
      <c r="BM29" s="1143"/>
      <c r="BN29" s="1143"/>
      <c r="BO29" s="1143"/>
      <c r="BP29" s="1143"/>
      <c r="BQ29" s="1143"/>
      <c r="BR29" s="1143"/>
      <c r="BS29" s="1143"/>
      <c r="BT29" s="1143"/>
      <c r="BU29" s="1143"/>
      <c r="BV29" s="1143"/>
      <c r="BW29" s="1143"/>
      <c r="BX29" s="1143"/>
      <c r="BY29" s="1143"/>
      <c r="BZ29" s="1143"/>
      <c r="CA29" s="1143"/>
      <c r="CB29" s="1143"/>
      <c r="CC29" s="1143"/>
      <c r="CD29" s="1143"/>
      <c r="CE29" s="1143"/>
      <c r="CF29" s="1143"/>
      <c r="CG29" s="1143"/>
      <c r="CH29" s="1143"/>
      <c r="CI29" s="1143"/>
      <c r="CJ29" s="1143"/>
      <c r="CK29" s="1143"/>
      <c r="CL29" s="1143"/>
      <c r="CM29" s="1143"/>
      <c r="CN29" s="1143"/>
      <c r="CO29" s="1143"/>
      <c r="CP29" s="1143"/>
      <c r="CQ29" s="1143"/>
      <c r="CR29" s="1143"/>
      <c r="CS29" s="1143"/>
      <c r="CT29" s="1143"/>
      <c r="CU29" s="1143"/>
      <c r="CV29" s="1143"/>
      <c r="CW29" s="1143"/>
      <c r="CX29" s="1143"/>
      <c r="CY29" s="1143"/>
      <c r="CZ29" s="1143"/>
      <c r="DA29" s="1143"/>
      <c r="DB29" s="1143"/>
      <c r="DC29" s="1143"/>
      <c r="DD29" s="1143"/>
      <c r="DE29" s="1143"/>
      <c r="DF29" s="1143"/>
      <c r="DG29" s="1143"/>
      <c r="DH29" s="1143"/>
      <c r="DI29" s="1143"/>
      <c r="DJ29" s="1143"/>
      <c r="DK29" s="1143"/>
      <c r="DL29" s="1143"/>
      <c r="DM29" s="1143"/>
      <c r="DN29" s="1143"/>
      <c r="DO29" s="1143"/>
      <c r="DP29" s="1143"/>
      <c r="DQ29" s="1143"/>
      <c r="DR29" s="1143"/>
      <c r="DS29" s="1143"/>
      <c r="DT29" s="1143"/>
      <c r="DU29" s="1143"/>
      <c r="DV29" s="1143"/>
      <c r="DX29" s="1143"/>
    </row>
    <row r="30" spans="1:128" x14ac:dyDescent="0.2">
      <c r="A30" s="1143"/>
      <c r="B30" s="1143"/>
      <c r="C30" s="1143"/>
      <c r="D30" s="1143"/>
      <c r="E30" s="1143"/>
      <c r="F30" s="1143"/>
      <c r="G30" s="1143"/>
      <c r="H30" s="1143"/>
      <c r="I30" s="1143"/>
      <c r="J30" s="1143"/>
      <c r="K30" s="1143"/>
      <c r="L30" s="1143"/>
      <c r="M30" s="1143"/>
      <c r="N30" s="1143"/>
      <c r="O30" s="1143"/>
      <c r="P30" s="1143"/>
      <c r="Q30" s="1143"/>
      <c r="R30" s="1143"/>
      <c r="S30" s="1143"/>
      <c r="T30" s="1143"/>
      <c r="U30" s="1143"/>
      <c r="V30" s="1143"/>
      <c r="W30" s="1143"/>
      <c r="X30" s="1143"/>
      <c r="Y30" s="1143"/>
      <c r="Z30" s="1143"/>
      <c r="AA30" s="1143"/>
      <c r="AB30" s="1143"/>
      <c r="AC30" s="1143"/>
      <c r="AD30" s="1143"/>
      <c r="AE30" s="1143"/>
      <c r="AF30" s="1143"/>
      <c r="AG30" s="1143"/>
      <c r="AH30" s="1143"/>
      <c r="AI30" s="1143"/>
      <c r="AJ30" s="1143"/>
      <c r="AK30" s="1143"/>
      <c r="AL30" s="1143"/>
      <c r="AM30" s="1143"/>
      <c r="AN30" s="1143"/>
      <c r="AO30" s="1143"/>
      <c r="AP30" s="1143"/>
      <c r="AQ30" s="1143"/>
      <c r="AR30" s="1143"/>
      <c r="AS30" s="1143"/>
      <c r="AT30" s="1143"/>
      <c r="AU30" s="1143"/>
      <c r="AV30" s="1143"/>
      <c r="AW30" s="1143"/>
      <c r="AX30" s="1143"/>
      <c r="AY30" s="1143"/>
      <c r="AZ30" s="1143"/>
      <c r="BA30" s="1143"/>
      <c r="BB30" s="1143"/>
      <c r="BC30" s="1143"/>
      <c r="BD30" s="1143"/>
      <c r="BE30" s="1143"/>
      <c r="BF30" s="1143"/>
      <c r="BG30" s="1143"/>
      <c r="BH30" s="1143"/>
      <c r="BI30" s="1143"/>
      <c r="BJ30" s="1143"/>
      <c r="BK30" s="1143"/>
      <c r="BL30" s="1143"/>
      <c r="BM30" s="1143"/>
      <c r="BN30" s="1143"/>
      <c r="BO30" s="1143"/>
      <c r="BP30" s="1143"/>
      <c r="BQ30" s="1143"/>
      <c r="BR30" s="1143"/>
      <c r="BS30" s="1143"/>
      <c r="BT30" s="1143"/>
      <c r="BU30" s="1143"/>
      <c r="BV30" s="1143"/>
      <c r="BW30" s="1143"/>
      <c r="BX30" s="1143"/>
      <c r="BY30" s="1143"/>
      <c r="BZ30" s="1143"/>
      <c r="CA30" s="1143"/>
      <c r="CB30" s="1143"/>
      <c r="CC30" s="1143"/>
      <c r="CD30" s="1143"/>
      <c r="CE30" s="1143"/>
      <c r="CF30" s="1143"/>
      <c r="CG30" s="1143"/>
      <c r="CH30" s="1143"/>
      <c r="CI30" s="1143"/>
      <c r="CJ30" s="1143"/>
      <c r="CK30" s="1143"/>
      <c r="CL30" s="1143"/>
      <c r="CM30" s="1143"/>
      <c r="CN30" s="1143"/>
      <c r="CO30" s="1143"/>
      <c r="CP30" s="1143"/>
      <c r="CQ30" s="1143"/>
      <c r="CR30" s="1143"/>
      <c r="CS30" s="1143"/>
      <c r="CT30" s="1143"/>
      <c r="CU30" s="1143"/>
      <c r="CV30" s="1143"/>
      <c r="CW30" s="1143"/>
      <c r="CX30" s="1143"/>
      <c r="CY30" s="1143"/>
      <c r="CZ30" s="1143"/>
      <c r="DA30" s="1143"/>
      <c r="DB30" s="1143"/>
      <c r="DC30" s="1143"/>
      <c r="DD30" s="1143"/>
      <c r="DE30" s="1143"/>
      <c r="DF30" s="1143"/>
      <c r="DG30" s="1143"/>
      <c r="DH30" s="1143"/>
      <c r="DI30" s="1143"/>
      <c r="DJ30" s="1143"/>
      <c r="DK30" s="1143"/>
      <c r="DL30" s="1143"/>
      <c r="DM30" s="1143"/>
      <c r="DN30" s="1143"/>
      <c r="DO30" s="1143"/>
      <c r="DP30" s="1143"/>
      <c r="DQ30" s="1143"/>
      <c r="DR30" s="1143"/>
      <c r="DS30" s="1143"/>
      <c r="DT30" s="1143"/>
      <c r="DU30" s="1143"/>
      <c r="DV30" s="1143"/>
      <c r="DX30" s="1143"/>
    </row>
    <row r="31" spans="1:128" x14ac:dyDescent="0.2">
      <c r="A31" s="1143"/>
      <c r="B31" s="1143"/>
      <c r="C31" s="1143"/>
      <c r="D31" s="1143"/>
      <c r="E31" s="1143"/>
      <c r="F31" s="1143"/>
      <c r="G31" s="1143"/>
      <c r="H31" s="1143"/>
      <c r="I31" s="1143"/>
      <c r="J31" s="1143"/>
      <c r="K31" s="1143"/>
      <c r="L31" s="1143"/>
      <c r="M31" s="1143"/>
      <c r="N31" s="1143"/>
      <c r="O31" s="1143"/>
      <c r="P31" s="1143"/>
      <c r="Q31" s="1143"/>
      <c r="R31" s="1143"/>
      <c r="S31" s="1143"/>
      <c r="T31" s="1143"/>
      <c r="U31" s="1143"/>
      <c r="V31" s="1143"/>
      <c r="W31" s="1143"/>
      <c r="X31" s="1143"/>
      <c r="Y31" s="1143"/>
      <c r="Z31" s="1143"/>
      <c r="AA31" s="1143"/>
      <c r="AB31" s="1143"/>
      <c r="AC31" s="1143"/>
      <c r="AD31" s="1143"/>
      <c r="AE31" s="1143"/>
      <c r="AF31" s="1143"/>
      <c r="AG31" s="1143"/>
      <c r="AH31" s="1143"/>
      <c r="AI31" s="1143"/>
      <c r="AJ31" s="1143"/>
      <c r="AK31" s="1143"/>
      <c r="AL31" s="1143"/>
      <c r="AM31" s="1143"/>
      <c r="AN31" s="1143"/>
      <c r="AO31" s="1143"/>
      <c r="AP31" s="1143"/>
      <c r="AQ31" s="1143"/>
      <c r="AR31" s="1143"/>
      <c r="AS31" s="1143"/>
      <c r="AT31" s="1143"/>
      <c r="AU31" s="1143"/>
      <c r="AV31" s="1143"/>
      <c r="AW31" s="1143"/>
      <c r="AX31" s="1143"/>
      <c r="AY31" s="1143"/>
      <c r="AZ31" s="1143"/>
      <c r="BA31" s="1143"/>
      <c r="BB31" s="1143"/>
      <c r="BC31" s="1143"/>
      <c r="BD31" s="1143"/>
      <c r="BE31" s="1143"/>
      <c r="BF31" s="1143"/>
      <c r="BG31" s="1143"/>
      <c r="BH31" s="1143"/>
      <c r="BI31" s="1143"/>
      <c r="BJ31" s="1143"/>
      <c r="BK31" s="1143"/>
      <c r="BL31" s="1143"/>
      <c r="BM31" s="1143"/>
      <c r="BN31" s="1143"/>
      <c r="BO31" s="1143"/>
      <c r="BP31" s="1143"/>
      <c r="BQ31" s="1143"/>
      <c r="BR31" s="1143"/>
      <c r="BS31" s="1143"/>
      <c r="BT31" s="1143"/>
      <c r="BU31" s="1143"/>
      <c r="BV31" s="1143"/>
      <c r="BW31" s="1143"/>
      <c r="BX31" s="1143"/>
      <c r="BY31" s="1143"/>
      <c r="BZ31" s="1143"/>
      <c r="CA31" s="1143"/>
      <c r="CB31" s="1143"/>
      <c r="CC31" s="1143"/>
      <c r="CD31" s="1143"/>
      <c r="CE31" s="1143"/>
      <c r="CF31" s="1143"/>
      <c r="CG31" s="1143"/>
      <c r="CH31" s="1143"/>
      <c r="CI31" s="1143"/>
      <c r="CJ31" s="1143"/>
      <c r="CK31" s="1143"/>
      <c r="CL31" s="1143"/>
      <c r="CM31" s="1143"/>
      <c r="CN31" s="1143"/>
      <c r="CO31" s="1143"/>
      <c r="CP31" s="1143"/>
      <c r="CQ31" s="1143"/>
      <c r="CR31" s="1143"/>
      <c r="CS31" s="1143"/>
      <c r="CT31" s="1143"/>
      <c r="CU31" s="1143"/>
      <c r="CV31" s="1143"/>
      <c r="CW31" s="1143"/>
      <c r="CX31" s="1143"/>
      <c r="CY31" s="1143"/>
      <c r="CZ31" s="1143"/>
      <c r="DA31" s="1143"/>
      <c r="DB31" s="1143"/>
      <c r="DC31" s="1143"/>
      <c r="DD31" s="1143"/>
      <c r="DE31" s="1143"/>
      <c r="DF31" s="1143"/>
      <c r="DG31" s="1143"/>
      <c r="DH31" s="1143"/>
      <c r="DI31" s="1143"/>
      <c r="DJ31" s="1143"/>
      <c r="DK31" s="1143"/>
      <c r="DL31" s="1143"/>
      <c r="DM31" s="1143"/>
      <c r="DN31" s="1143"/>
      <c r="DO31" s="1143"/>
      <c r="DP31" s="1143"/>
      <c r="DQ31" s="1143"/>
      <c r="DR31" s="1143"/>
      <c r="DS31" s="1143"/>
      <c r="DT31" s="1143"/>
      <c r="DU31" s="1143"/>
      <c r="DV31" s="1143"/>
      <c r="DX31" s="1143"/>
    </row>
    <row r="32" spans="1:128" x14ac:dyDescent="0.2">
      <c r="A32" s="1143"/>
      <c r="B32" s="1143"/>
      <c r="C32" s="1143"/>
      <c r="D32" s="1143"/>
      <c r="E32" s="1143"/>
      <c r="F32" s="1143"/>
      <c r="G32" s="1143"/>
      <c r="H32" s="1143"/>
      <c r="I32" s="1143"/>
      <c r="J32" s="1143"/>
      <c r="K32" s="1143"/>
      <c r="L32" s="1143"/>
      <c r="M32" s="1143"/>
      <c r="N32" s="1143"/>
      <c r="O32" s="1143"/>
      <c r="P32" s="1143"/>
      <c r="Q32" s="1143"/>
      <c r="R32" s="1143"/>
      <c r="S32" s="1143"/>
      <c r="T32" s="1143"/>
      <c r="U32" s="1143"/>
      <c r="V32" s="1143"/>
      <c r="W32" s="1143"/>
      <c r="X32" s="1143"/>
      <c r="Y32" s="1143"/>
      <c r="Z32" s="1143"/>
      <c r="AA32" s="1143"/>
      <c r="AB32" s="1143"/>
      <c r="AC32" s="1143"/>
      <c r="AD32" s="1143"/>
      <c r="AE32" s="1143"/>
      <c r="AF32" s="1143"/>
      <c r="AG32" s="1143"/>
      <c r="AH32" s="1143"/>
      <c r="AI32" s="1143"/>
      <c r="AJ32" s="1143"/>
      <c r="AK32" s="1143"/>
      <c r="AL32" s="1143"/>
      <c r="AM32" s="1143"/>
      <c r="AN32" s="1143"/>
      <c r="AO32" s="1143"/>
      <c r="AP32" s="1143"/>
      <c r="AQ32" s="1143"/>
      <c r="AR32" s="1143"/>
      <c r="AS32" s="1143"/>
      <c r="AT32" s="1143"/>
      <c r="AU32" s="1143"/>
      <c r="AV32" s="1143"/>
      <c r="AW32" s="1143"/>
      <c r="AX32" s="1143"/>
      <c r="AY32" s="1143"/>
      <c r="AZ32" s="1143"/>
      <c r="BA32" s="1143"/>
      <c r="BB32" s="1143"/>
      <c r="BC32" s="1143"/>
      <c r="BD32" s="1143"/>
      <c r="BE32" s="1143"/>
      <c r="BF32" s="1143"/>
      <c r="BG32" s="1143"/>
      <c r="BH32" s="1143"/>
      <c r="BI32" s="1143"/>
      <c r="BJ32" s="1143"/>
      <c r="BK32" s="1143"/>
      <c r="BL32" s="1143"/>
      <c r="BM32" s="1143"/>
      <c r="BN32" s="1143"/>
      <c r="BO32" s="1143"/>
      <c r="BP32" s="1143"/>
      <c r="BQ32" s="1143"/>
      <c r="BR32" s="1143"/>
      <c r="BS32" s="1143"/>
      <c r="BT32" s="1143"/>
      <c r="BU32" s="1143"/>
      <c r="BV32" s="1143"/>
      <c r="BW32" s="1143"/>
      <c r="BX32" s="1143"/>
      <c r="BY32" s="1143"/>
      <c r="BZ32" s="1143"/>
      <c r="CA32" s="1143"/>
      <c r="CB32" s="1143"/>
      <c r="CC32" s="1143"/>
      <c r="CD32" s="1143"/>
      <c r="CE32" s="1143"/>
      <c r="CF32" s="1143"/>
      <c r="CG32" s="1143"/>
      <c r="CH32" s="1143"/>
      <c r="CI32" s="1143"/>
      <c r="CJ32" s="1143"/>
      <c r="CK32" s="1143"/>
      <c r="CL32" s="1143"/>
      <c r="CM32" s="1143"/>
      <c r="CN32" s="1143"/>
      <c r="CO32" s="1143"/>
      <c r="CP32" s="1143"/>
      <c r="CQ32" s="1143"/>
      <c r="CR32" s="1143"/>
      <c r="CS32" s="1143"/>
      <c r="CT32" s="1143"/>
      <c r="CU32" s="1143"/>
      <c r="CV32" s="1143"/>
      <c r="CW32" s="1143"/>
      <c r="CX32" s="1143"/>
      <c r="CY32" s="1143"/>
      <c r="CZ32" s="1143"/>
      <c r="DA32" s="1143"/>
      <c r="DB32" s="1143"/>
      <c r="DC32" s="1143"/>
      <c r="DD32" s="1143"/>
      <c r="DE32" s="1143"/>
      <c r="DF32" s="1143"/>
      <c r="DG32" s="1143"/>
      <c r="DH32" s="1143"/>
      <c r="DI32" s="1143"/>
      <c r="DJ32" s="1143"/>
      <c r="DK32" s="1143"/>
      <c r="DL32" s="1143"/>
      <c r="DM32" s="1143"/>
      <c r="DN32" s="1143"/>
      <c r="DO32" s="1143"/>
      <c r="DP32" s="1143"/>
      <c r="DQ32" s="1143"/>
      <c r="DR32" s="1143"/>
      <c r="DS32" s="1143"/>
      <c r="DT32" s="1143"/>
      <c r="DU32" s="1143"/>
      <c r="DV32" s="1143"/>
      <c r="DX32" s="1143"/>
    </row>
    <row r="33" spans="1:128" x14ac:dyDescent="0.2">
      <c r="A33" s="1143"/>
      <c r="B33" s="1143"/>
      <c r="C33" s="1143"/>
      <c r="D33" s="1143"/>
      <c r="E33" s="1143"/>
      <c r="F33" s="1143"/>
      <c r="G33" s="1143"/>
      <c r="H33" s="1143"/>
      <c r="I33" s="1143"/>
      <c r="J33" s="1143"/>
      <c r="K33" s="1143"/>
      <c r="L33" s="1143"/>
      <c r="M33" s="1143"/>
      <c r="N33" s="1143"/>
      <c r="O33" s="1143"/>
      <c r="P33" s="1143"/>
      <c r="Q33" s="1143"/>
      <c r="R33" s="1143"/>
      <c r="S33" s="1143"/>
      <c r="T33" s="1143"/>
      <c r="U33" s="1143"/>
      <c r="V33" s="1143"/>
      <c r="W33" s="1143"/>
      <c r="X33" s="1143"/>
      <c r="Y33" s="1143"/>
      <c r="Z33" s="1143"/>
      <c r="AA33" s="1143"/>
      <c r="AB33" s="1143"/>
      <c r="AC33" s="1143"/>
      <c r="AD33" s="1143"/>
      <c r="AE33" s="1143"/>
      <c r="AF33" s="1143"/>
      <c r="AG33" s="1143"/>
      <c r="AH33" s="1143"/>
      <c r="AI33" s="1143"/>
      <c r="AJ33" s="1143"/>
      <c r="AK33" s="1143"/>
      <c r="AL33" s="1143"/>
      <c r="AM33" s="1143"/>
      <c r="AN33" s="1143"/>
      <c r="AO33" s="1143"/>
      <c r="AP33" s="1143"/>
      <c r="AQ33" s="1143"/>
      <c r="AR33" s="1143"/>
      <c r="AS33" s="1143"/>
      <c r="AT33" s="1143"/>
      <c r="AU33" s="1143"/>
      <c r="AV33" s="1143"/>
      <c r="AW33" s="1143"/>
      <c r="AX33" s="1143"/>
      <c r="AY33" s="1143"/>
      <c r="AZ33" s="1143"/>
      <c r="BA33" s="1143"/>
      <c r="BB33" s="1143"/>
      <c r="BC33" s="1143"/>
      <c r="BD33" s="1143"/>
      <c r="BE33" s="1143"/>
      <c r="BF33" s="1143"/>
      <c r="BG33" s="1143"/>
      <c r="BH33" s="1143"/>
      <c r="BI33" s="1143"/>
      <c r="BJ33" s="1143"/>
      <c r="BK33" s="1143"/>
      <c r="BL33" s="1143"/>
      <c r="BM33" s="1143"/>
      <c r="BN33" s="1143"/>
      <c r="BO33" s="1143"/>
      <c r="BP33" s="1143"/>
      <c r="BQ33" s="1143"/>
      <c r="BR33" s="1143"/>
      <c r="BS33" s="1143"/>
      <c r="BT33" s="1143"/>
      <c r="BU33" s="1143"/>
      <c r="BV33" s="1143"/>
      <c r="BW33" s="1143"/>
      <c r="BX33" s="1143"/>
      <c r="BY33" s="1143"/>
      <c r="BZ33" s="1143"/>
      <c r="CA33" s="1143"/>
      <c r="CB33" s="1143"/>
      <c r="CC33" s="1143"/>
      <c r="CD33" s="1143"/>
      <c r="CE33" s="1143"/>
      <c r="CF33" s="1143"/>
      <c r="CG33" s="1143"/>
      <c r="CH33" s="1143"/>
      <c r="CI33" s="1143"/>
      <c r="CJ33" s="1143"/>
      <c r="CK33" s="1143"/>
      <c r="CL33" s="1143"/>
      <c r="CM33" s="1143"/>
      <c r="CN33" s="1143"/>
      <c r="CO33" s="1143"/>
      <c r="CP33" s="1143"/>
      <c r="CQ33" s="1143"/>
      <c r="CR33" s="1143"/>
      <c r="CS33" s="1143"/>
      <c r="CT33" s="1143"/>
      <c r="CU33" s="1143"/>
      <c r="CV33" s="1143"/>
      <c r="CW33" s="1143"/>
      <c r="CX33" s="1143"/>
      <c r="CY33" s="1143"/>
      <c r="CZ33" s="1143"/>
      <c r="DA33" s="1143"/>
      <c r="DB33" s="1143"/>
      <c r="DC33" s="1143"/>
      <c r="DD33" s="1143"/>
      <c r="DE33" s="1143"/>
      <c r="DF33" s="1143"/>
      <c r="DG33" s="1143"/>
      <c r="DH33" s="1143"/>
      <c r="DI33" s="1143"/>
      <c r="DJ33" s="1143"/>
      <c r="DK33" s="1143"/>
      <c r="DL33" s="1143"/>
      <c r="DM33" s="1143"/>
      <c r="DN33" s="1143"/>
      <c r="DO33" s="1143"/>
      <c r="DP33" s="1143"/>
      <c r="DQ33" s="1143"/>
      <c r="DR33" s="1143"/>
      <c r="DS33" s="1143"/>
      <c r="DT33" s="1143"/>
      <c r="DU33" s="1143"/>
      <c r="DV33" s="1143"/>
      <c r="DX33" s="1143"/>
    </row>
    <row r="34" spans="1:128" x14ac:dyDescent="0.2">
      <c r="A34" s="1143"/>
      <c r="B34" s="1143"/>
      <c r="C34" s="1143"/>
      <c r="D34" s="1143"/>
      <c r="E34" s="1143"/>
      <c r="F34" s="1143"/>
      <c r="G34" s="1143"/>
      <c r="H34" s="1143"/>
      <c r="I34" s="1143"/>
      <c r="J34" s="1143"/>
      <c r="K34" s="1143"/>
      <c r="L34" s="1143"/>
      <c r="M34" s="1143"/>
      <c r="N34" s="1143"/>
      <c r="O34" s="1143"/>
      <c r="P34" s="1143"/>
      <c r="Q34" s="1143"/>
      <c r="R34" s="1143"/>
      <c r="S34" s="1143"/>
      <c r="T34" s="1143"/>
      <c r="U34" s="1143"/>
      <c r="V34" s="1143"/>
      <c r="W34" s="1143"/>
      <c r="X34" s="1143"/>
      <c r="Y34" s="1143"/>
      <c r="Z34" s="1143"/>
      <c r="AA34" s="1143"/>
      <c r="AB34" s="1143"/>
      <c r="AC34" s="1143"/>
      <c r="AD34" s="1143"/>
      <c r="AE34" s="1143"/>
      <c r="AF34" s="1143"/>
      <c r="AG34" s="1143"/>
      <c r="AH34" s="1143"/>
      <c r="AI34" s="1143"/>
      <c r="AJ34" s="1143"/>
      <c r="AK34" s="1143"/>
      <c r="AL34" s="1143"/>
      <c r="AM34" s="1143"/>
      <c r="AN34" s="1143"/>
      <c r="AO34" s="1143"/>
      <c r="AP34" s="1143"/>
      <c r="AQ34" s="1143"/>
      <c r="AR34" s="1143"/>
      <c r="AS34" s="1143"/>
      <c r="AT34" s="1143"/>
      <c r="AU34" s="1143"/>
      <c r="AV34" s="1143"/>
      <c r="AW34" s="1143"/>
      <c r="AX34" s="1143"/>
      <c r="AY34" s="1143"/>
      <c r="AZ34" s="1143"/>
      <c r="BA34" s="1143"/>
      <c r="BB34" s="1143"/>
      <c r="BC34" s="1143"/>
      <c r="BD34" s="1143"/>
      <c r="BE34" s="1143"/>
      <c r="BF34" s="1143"/>
      <c r="BG34" s="1143"/>
      <c r="BH34" s="1143"/>
      <c r="BI34" s="1143"/>
      <c r="BJ34" s="1143"/>
      <c r="BK34" s="1143"/>
      <c r="BL34" s="1143"/>
      <c r="BM34" s="1143"/>
      <c r="BN34" s="1143"/>
      <c r="BO34" s="1143"/>
      <c r="BP34" s="1143"/>
      <c r="BQ34" s="1143"/>
      <c r="BR34" s="1143"/>
      <c r="BS34" s="1143"/>
      <c r="BT34" s="1143"/>
      <c r="BU34" s="1143"/>
      <c r="BV34" s="1143"/>
      <c r="BW34" s="1143"/>
      <c r="BX34" s="1143"/>
      <c r="BY34" s="1143"/>
      <c r="BZ34" s="1143"/>
      <c r="CA34" s="1143"/>
      <c r="CB34" s="1143"/>
      <c r="CC34" s="1143"/>
      <c r="CD34" s="1143"/>
      <c r="CE34" s="1143"/>
      <c r="CF34" s="1143"/>
      <c r="CG34" s="1143"/>
      <c r="CH34" s="1143"/>
      <c r="CI34" s="1143"/>
      <c r="CJ34" s="1143"/>
      <c r="CK34" s="1143"/>
      <c r="CL34" s="1143"/>
      <c r="CM34" s="1143"/>
      <c r="CN34" s="1143"/>
      <c r="CO34" s="1143"/>
      <c r="CP34" s="1143"/>
      <c r="CQ34" s="1143"/>
      <c r="CR34" s="1143"/>
      <c r="CS34" s="1143"/>
      <c r="CT34" s="1143"/>
      <c r="CU34" s="1143"/>
      <c r="CV34" s="1143"/>
      <c r="CW34" s="1143"/>
      <c r="CX34" s="1143"/>
      <c r="CY34" s="1143"/>
      <c r="CZ34" s="1143"/>
      <c r="DA34" s="1143"/>
      <c r="DB34" s="1143"/>
      <c r="DC34" s="1143"/>
      <c r="DD34" s="1143"/>
      <c r="DE34" s="1143"/>
      <c r="DF34" s="1143"/>
      <c r="DG34" s="1143"/>
      <c r="DH34" s="1143"/>
      <c r="DI34" s="1143"/>
      <c r="DJ34" s="1143"/>
      <c r="DK34" s="1143"/>
      <c r="DL34" s="1143"/>
      <c r="DM34" s="1143"/>
      <c r="DN34" s="1143"/>
      <c r="DO34" s="1143"/>
      <c r="DP34" s="1143"/>
      <c r="DQ34" s="1143"/>
      <c r="DR34" s="1143"/>
      <c r="DS34" s="1143"/>
      <c r="DT34" s="1143"/>
      <c r="DU34" s="1143"/>
      <c r="DV34" s="1143"/>
      <c r="DX34" s="1143"/>
    </row>
    <row r="35" spans="1:128" x14ac:dyDescent="0.2">
      <c r="A35" s="1143"/>
      <c r="B35" s="1143"/>
      <c r="C35" s="1143"/>
      <c r="D35" s="1143"/>
      <c r="E35" s="1143"/>
      <c r="F35" s="1143"/>
      <c r="G35" s="1143"/>
      <c r="H35" s="1143"/>
      <c r="I35" s="1143"/>
      <c r="J35" s="1143"/>
      <c r="K35" s="1143"/>
      <c r="L35" s="1143"/>
      <c r="M35" s="1143"/>
      <c r="N35" s="1143"/>
      <c r="O35" s="1143"/>
      <c r="P35" s="1143"/>
      <c r="Q35" s="1143"/>
      <c r="R35" s="1143"/>
      <c r="S35" s="1143"/>
      <c r="T35" s="1143"/>
      <c r="U35" s="1143"/>
      <c r="V35" s="1143"/>
      <c r="W35" s="1143"/>
      <c r="X35" s="1143"/>
      <c r="Y35" s="1143"/>
      <c r="Z35" s="1143"/>
      <c r="AA35" s="1143"/>
      <c r="AB35" s="1143"/>
      <c r="AC35" s="1143"/>
      <c r="AD35" s="1143"/>
      <c r="AE35" s="1143"/>
      <c r="AF35" s="1143"/>
      <c r="AG35" s="1143"/>
      <c r="AH35" s="1143"/>
      <c r="AI35" s="1143"/>
      <c r="AJ35" s="1143"/>
      <c r="AK35" s="1143"/>
      <c r="AL35" s="1143"/>
      <c r="AM35" s="1143"/>
      <c r="AN35" s="1143"/>
      <c r="AO35" s="1143"/>
      <c r="AP35" s="1143"/>
      <c r="AQ35" s="1143"/>
      <c r="AR35" s="1143"/>
      <c r="AS35" s="1143"/>
      <c r="AT35" s="1143"/>
      <c r="AU35" s="1143"/>
      <c r="AV35" s="1143"/>
      <c r="AW35" s="1143"/>
      <c r="AX35" s="1143"/>
      <c r="AY35" s="1143"/>
      <c r="AZ35" s="1143"/>
      <c r="BA35" s="1143"/>
      <c r="BB35" s="1143"/>
      <c r="BC35" s="1143"/>
      <c r="BD35" s="1143"/>
      <c r="BE35" s="1143"/>
      <c r="BF35" s="1143"/>
      <c r="BG35" s="1143"/>
      <c r="BH35" s="1143"/>
      <c r="BI35" s="1143"/>
      <c r="BJ35" s="1143"/>
      <c r="BK35" s="1143"/>
      <c r="BL35" s="1143"/>
      <c r="BM35" s="1143"/>
      <c r="BN35" s="1143"/>
      <c r="BO35" s="1143"/>
      <c r="BP35" s="1143"/>
      <c r="BQ35" s="1143"/>
      <c r="BR35" s="1143"/>
      <c r="BS35" s="1143"/>
      <c r="BT35" s="1143"/>
      <c r="BU35" s="1143"/>
      <c r="BV35" s="1143"/>
      <c r="BW35" s="1143"/>
      <c r="BX35" s="1143"/>
      <c r="BY35" s="1143"/>
      <c r="BZ35" s="1143"/>
      <c r="CA35" s="1143"/>
      <c r="CB35" s="1143"/>
      <c r="CC35" s="1143"/>
      <c r="CD35" s="1143"/>
      <c r="CE35" s="1143"/>
      <c r="CF35" s="1143"/>
      <c r="CG35" s="1143"/>
      <c r="CH35" s="1143"/>
      <c r="CI35" s="1143"/>
      <c r="CJ35" s="1143"/>
      <c r="CK35" s="1143"/>
      <c r="CL35" s="1143"/>
      <c r="CM35" s="1143"/>
      <c r="CN35" s="1143"/>
      <c r="CO35" s="1143"/>
      <c r="CP35" s="1143"/>
      <c r="CQ35" s="1143"/>
      <c r="CR35" s="1143"/>
      <c r="CS35" s="1143"/>
      <c r="CT35" s="1143"/>
      <c r="CU35" s="1143"/>
      <c r="CV35" s="1143"/>
      <c r="CW35" s="1143"/>
      <c r="CX35" s="1143"/>
      <c r="CY35" s="1143"/>
      <c r="CZ35" s="1143"/>
      <c r="DA35" s="1143"/>
      <c r="DB35" s="1143"/>
      <c r="DC35" s="1143"/>
      <c r="DD35" s="1143"/>
      <c r="DE35" s="1143"/>
      <c r="DF35" s="1143"/>
      <c r="DG35" s="1143"/>
      <c r="DH35" s="1143"/>
      <c r="DI35" s="1143"/>
      <c r="DJ35" s="1143"/>
      <c r="DK35" s="1143"/>
      <c r="DL35" s="1143"/>
      <c r="DM35" s="1143"/>
      <c r="DN35" s="1143"/>
      <c r="DO35" s="1143"/>
      <c r="DP35" s="1143"/>
      <c r="DQ35" s="1143"/>
      <c r="DR35" s="1143"/>
      <c r="DS35" s="1143"/>
      <c r="DT35" s="1143"/>
      <c r="DU35" s="1143"/>
      <c r="DV35" s="1143"/>
      <c r="DX35" s="1143"/>
    </row>
    <row r="36" spans="1:128" x14ac:dyDescent="0.2">
      <c r="A36" s="1143"/>
      <c r="B36" s="1143"/>
      <c r="C36" s="1143"/>
      <c r="D36" s="1143"/>
      <c r="E36" s="1143"/>
      <c r="F36" s="1143"/>
      <c r="G36" s="1143"/>
      <c r="H36" s="1143"/>
      <c r="I36" s="1143"/>
      <c r="J36" s="1143"/>
      <c r="K36" s="1143"/>
      <c r="L36" s="1143"/>
      <c r="M36" s="1143"/>
      <c r="N36" s="1143"/>
      <c r="O36" s="1143"/>
      <c r="P36" s="1143"/>
      <c r="Q36" s="1143"/>
      <c r="R36" s="1143"/>
      <c r="S36" s="1143"/>
      <c r="T36" s="1143"/>
      <c r="U36" s="1143"/>
      <c r="V36" s="1143"/>
      <c r="W36" s="1143"/>
      <c r="X36" s="1143"/>
      <c r="Y36" s="1143"/>
      <c r="Z36" s="1143"/>
      <c r="AA36" s="1143"/>
      <c r="AB36" s="1143"/>
      <c r="AC36" s="1143"/>
      <c r="AD36" s="1143"/>
      <c r="AE36" s="1143"/>
      <c r="AF36" s="1143"/>
      <c r="AG36" s="1143"/>
      <c r="AH36" s="1143"/>
      <c r="AI36" s="1143"/>
      <c r="AJ36" s="1143"/>
      <c r="AK36" s="1143"/>
      <c r="AL36" s="1143"/>
      <c r="AM36" s="1143"/>
      <c r="AN36" s="1143"/>
      <c r="AO36" s="1143"/>
      <c r="AP36" s="1143"/>
      <c r="AQ36" s="1143"/>
      <c r="AR36" s="1143"/>
      <c r="AS36" s="1143"/>
      <c r="AT36" s="1143"/>
      <c r="AU36" s="1143"/>
      <c r="AV36" s="1143"/>
      <c r="AW36" s="1143"/>
      <c r="AX36" s="1143"/>
      <c r="AY36" s="1143"/>
      <c r="AZ36" s="1143"/>
      <c r="BA36" s="1143"/>
      <c r="BB36" s="1143"/>
      <c r="BC36" s="1143"/>
      <c r="BD36" s="1143"/>
      <c r="BE36" s="1143"/>
      <c r="BF36" s="1143"/>
      <c r="BG36" s="1143"/>
      <c r="BH36" s="1143"/>
      <c r="BI36" s="1143"/>
      <c r="BJ36" s="1143"/>
      <c r="BK36" s="1143"/>
      <c r="BL36" s="1143"/>
      <c r="BM36" s="1143"/>
      <c r="BN36" s="1143"/>
      <c r="BO36" s="1143"/>
      <c r="BP36" s="1143"/>
      <c r="BQ36" s="1143"/>
      <c r="BR36" s="1143"/>
      <c r="BS36" s="1143"/>
      <c r="BT36" s="1143"/>
      <c r="BU36" s="1143"/>
      <c r="BV36" s="1143"/>
      <c r="BW36" s="1143"/>
      <c r="BX36" s="1143"/>
      <c r="BY36" s="1143"/>
      <c r="BZ36" s="1143"/>
      <c r="CA36" s="1143"/>
      <c r="CB36" s="1143"/>
      <c r="CC36" s="1143"/>
      <c r="CD36" s="1143"/>
      <c r="CE36" s="1143"/>
      <c r="CF36" s="1143"/>
      <c r="CG36" s="1143"/>
      <c r="CH36" s="1143"/>
      <c r="CI36" s="1143"/>
      <c r="CJ36" s="1143"/>
      <c r="CK36" s="1143"/>
      <c r="CL36" s="1143"/>
      <c r="CM36" s="1143"/>
      <c r="CN36" s="1143"/>
      <c r="CO36" s="1143"/>
      <c r="CP36" s="1143"/>
      <c r="CQ36" s="1143"/>
      <c r="CR36" s="1143"/>
      <c r="CS36" s="1143"/>
      <c r="CT36" s="1143"/>
      <c r="CU36" s="1143"/>
      <c r="CV36" s="1143"/>
      <c r="CW36" s="1143"/>
      <c r="CX36" s="1143"/>
      <c r="CY36" s="1143"/>
      <c r="CZ36" s="1143"/>
      <c r="DA36" s="1143"/>
      <c r="DB36" s="1143"/>
      <c r="DC36" s="1143"/>
      <c r="DD36" s="1143"/>
      <c r="DE36" s="1143"/>
      <c r="DF36" s="1143"/>
      <c r="DG36" s="1143"/>
      <c r="DH36" s="1143"/>
      <c r="DI36" s="1143"/>
      <c r="DJ36" s="1143"/>
      <c r="DK36" s="1143"/>
      <c r="DL36" s="1143"/>
      <c r="DM36" s="1143"/>
      <c r="DN36" s="1143"/>
      <c r="DO36" s="1143"/>
      <c r="DP36" s="1143"/>
      <c r="DQ36" s="1143"/>
      <c r="DR36" s="1143"/>
      <c r="DS36" s="1143"/>
      <c r="DT36" s="1143"/>
      <c r="DU36" s="1143"/>
      <c r="DV36" s="1143"/>
      <c r="DX36" s="1143"/>
    </row>
    <row r="37" spans="1:128" x14ac:dyDescent="0.2">
      <c r="A37" s="1143"/>
      <c r="B37" s="1143"/>
      <c r="C37" s="1143"/>
      <c r="D37" s="1143"/>
      <c r="E37" s="1143"/>
      <c r="F37" s="1143"/>
      <c r="G37" s="1143"/>
      <c r="H37" s="1143"/>
      <c r="I37" s="1143"/>
      <c r="J37" s="1143"/>
      <c r="K37" s="1143"/>
      <c r="L37" s="1143"/>
      <c r="M37" s="1143"/>
      <c r="N37" s="1143"/>
      <c r="O37" s="1143"/>
      <c r="P37" s="1143"/>
      <c r="Q37" s="1143"/>
      <c r="R37" s="1143"/>
      <c r="S37" s="1143"/>
      <c r="T37" s="1143"/>
      <c r="U37" s="1143"/>
      <c r="V37" s="1143"/>
      <c r="W37" s="1143"/>
      <c r="X37" s="1143"/>
      <c r="Y37" s="1143"/>
      <c r="Z37" s="1143"/>
      <c r="AA37" s="1143"/>
      <c r="AB37" s="1143"/>
      <c r="AC37" s="1143"/>
      <c r="AD37" s="1143"/>
      <c r="AE37" s="1143"/>
      <c r="AF37" s="1143"/>
      <c r="AG37" s="1143"/>
      <c r="AH37" s="1143"/>
      <c r="AI37" s="1143"/>
      <c r="AJ37" s="1143"/>
      <c r="AK37" s="1143"/>
      <c r="AL37" s="1143"/>
      <c r="AM37" s="1143"/>
      <c r="AN37" s="1143"/>
      <c r="AO37" s="1143"/>
      <c r="AP37" s="1143"/>
      <c r="AQ37" s="1143"/>
      <c r="AR37" s="1143"/>
      <c r="AS37" s="1143"/>
      <c r="AT37" s="1143"/>
      <c r="AU37" s="1143"/>
      <c r="AV37" s="1143"/>
      <c r="AW37" s="1143"/>
      <c r="AX37" s="1143"/>
      <c r="AY37" s="1143"/>
      <c r="AZ37" s="1143"/>
      <c r="BA37" s="1143"/>
      <c r="BB37" s="1143"/>
      <c r="BC37" s="1143"/>
      <c r="BD37" s="1143"/>
      <c r="BE37" s="1143"/>
      <c r="BF37" s="1143"/>
      <c r="BG37" s="1143"/>
      <c r="BH37" s="1143"/>
      <c r="BI37" s="1143"/>
      <c r="BJ37" s="1143"/>
      <c r="BK37" s="1143"/>
      <c r="BL37" s="1143"/>
      <c r="BM37" s="1143"/>
      <c r="BN37" s="1143"/>
      <c r="BO37" s="1143"/>
      <c r="BP37" s="1143"/>
      <c r="BQ37" s="1143"/>
      <c r="BR37" s="1143"/>
      <c r="BS37" s="1143"/>
      <c r="BT37" s="1143"/>
      <c r="BU37" s="1143"/>
      <c r="BV37" s="1143"/>
      <c r="BW37" s="1143"/>
      <c r="BX37" s="1143"/>
      <c r="BY37" s="1143"/>
      <c r="BZ37" s="1143"/>
      <c r="CA37" s="1143"/>
      <c r="CB37" s="1143"/>
      <c r="CC37" s="1143"/>
      <c r="CD37" s="1143"/>
      <c r="CE37" s="1143"/>
      <c r="CF37" s="1143"/>
      <c r="CG37" s="1143"/>
      <c r="CH37" s="1143"/>
      <c r="CI37" s="1143"/>
      <c r="CJ37" s="1143"/>
      <c r="CK37" s="1143"/>
      <c r="CL37" s="1143"/>
      <c r="CM37" s="1143"/>
      <c r="CN37" s="1143"/>
      <c r="CO37" s="1143"/>
      <c r="CP37" s="1143"/>
      <c r="CQ37" s="1143"/>
      <c r="CR37" s="1143"/>
      <c r="CS37" s="1143"/>
      <c r="CT37" s="1143"/>
      <c r="CU37" s="1143"/>
      <c r="CV37" s="1143"/>
      <c r="CW37" s="1143"/>
      <c r="CX37" s="1143"/>
      <c r="CY37" s="1143"/>
      <c r="CZ37" s="1143"/>
      <c r="DA37" s="1143"/>
      <c r="DB37" s="1143"/>
      <c r="DC37" s="1143"/>
      <c r="DD37" s="1143"/>
      <c r="DE37" s="1143"/>
      <c r="DF37" s="1143"/>
      <c r="DG37" s="1143"/>
      <c r="DH37" s="1143"/>
      <c r="DI37" s="1143"/>
      <c r="DJ37" s="1143"/>
      <c r="DK37" s="1143"/>
      <c r="DL37" s="1143"/>
      <c r="DM37" s="1143"/>
      <c r="DN37" s="1143"/>
      <c r="DO37" s="1143"/>
      <c r="DP37" s="1143"/>
      <c r="DQ37" s="1143"/>
      <c r="DR37" s="1143"/>
      <c r="DS37" s="1143"/>
      <c r="DT37" s="1143"/>
      <c r="DU37" s="1143"/>
      <c r="DV37" s="1143"/>
      <c r="DX37" s="1143"/>
    </row>
    <row r="38" spans="1:128" x14ac:dyDescent="0.2">
      <c r="DP38" s="1170"/>
      <c r="DQ38" s="1143"/>
      <c r="DS38" s="1143"/>
      <c r="DT38" s="1143"/>
      <c r="DU38" s="1143"/>
      <c r="DV38" s="1143"/>
      <c r="DX38" s="1143"/>
    </row>
    <row r="39" spans="1:128" x14ac:dyDescent="0.2">
      <c r="DP39" s="1170"/>
      <c r="DQ39" s="1143"/>
      <c r="DS39" s="1143"/>
      <c r="DT39" s="1143"/>
      <c r="DU39" s="1143"/>
      <c r="DV39" s="1143"/>
      <c r="DX39" s="1143"/>
    </row>
    <row r="40" spans="1:128" x14ac:dyDescent="0.2">
      <c r="DP40" s="1170"/>
      <c r="DQ40" s="1143"/>
      <c r="DS40" s="1143"/>
      <c r="DT40" s="1143"/>
      <c r="DU40" s="1143"/>
      <c r="DV40" s="1143"/>
      <c r="DX40" s="1143"/>
    </row>
    <row r="41" spans="1:128" x14ac:dyDescent="0.2">
      <c r="DP41" s="1170"/>
      <c r="DQ41" s="1143"/>
      <c r="DS41" s="1143"/>
      <c r="DT41" s="1143"/>
      <c r="DU41" s="1143"/>
      <c r="DV41" s="1143"/>
      <c r="DX41" s="1143"/>
    </row>
    <row r="42" spans="1:128" x14ac:dyDescent="0.2">
      <c r="DP42" s="1170"/>
      <c r="DQ42" s="1143"/>
      <c r="DS42" s="1143"/>
      <c r="DT42" s="1143"/>
      <c r="DU42" s="1143"/>
      <c r="DV42" s="1143"/>
      <c r="DX42" s="1143"/>
    </row>
    <row r="43" spans="1:128" x14ac:dyDescent="0.2">
      <c r="DP43" s="1170"/>
      <c r="DQ43" s="1143"/>
      <c r="DS43" s="1143"/>
      <c r="DT43" s="1143"/>
      <c r="DU43" s="1143"/>
      <c r="DV43" s="1143"/>
      <c r="DX43" s="1143"/>
    </row>
    <row r="44" spans="1:128" x14ac:dyDescent="0.2">
      <c r="DP44" s="1170"/>
      <c r="DQ44" s="1143"/>
      <c r="DS44" s="1143"/>
      <c r="DT44" s="1143"/>
      <c r="DU44" s="1143"/>
      <c r="DV44" s="1143"/>
      <c r="DX44" s="1143"/>
    </row>
    <row r="45" spans="1:128" x14ac:dyDescent="0.2">
      <c r="DP45" s="1170"/>
      <c r="DQ45" s="1143"/>
      <c r="DS45" s="1143"/>
      <c r="DT45" s="1143"/>
      <c r="DU45" s="1143"/>
      <c r="DV45" s="1143"/>
      <c r="DX45" s="1143"/>
    </row>
    <row r="46" spans="1:128" x14ac:dyDescent="0.2">
      <c r="DP46" s="1170"/>
      <c r="DQ46" s="1143"/>
      <c r="DS46" s="1143"/>
      <c r="DT46" s="1143"/>
      <c r="DU46" s="1143"/>
      <c r="DV46" s="1143"/>
      <c r="DX46" s="1143"/>
    </row>
    <row r="47" spans="1:128" x14ac:dyDescent="0.2">
      <c r="DP47" s="1170"/>
      <c r="DQ47" s="1143"/>
      <c r="DS47" s="1143"/>
      <c r="DT47" s="1143"/>
      <c r="DU47" s="1143"/>
      <c r="DV47" s="1143"/>
      <c r="DX47" s="1143"/>
    </row>
    <row r="48" spans="1:128" x14ac:dyDescent="0.2">
      <c r="DP48" s="1170"/>
      <c r="DQ48" s="1143"/>
      <c r="DS48" s="1143"/>
      <c r="DT48" s="1143"/>
      <c r="DU48" s="1143"/>
      <c r="DV48" s="1143"/>
      <c r="DX48" s="1143"/>
    </row>
  </sheetData>
  <mergeCells count="18">
    <mergeCell ref="CR2:CZ2"/>
    <mergeCell ref="DA2:DI2"/>
    <mergeCell ref="DJ2:DR2"/>
    <mergeCell ref="AL18:AU18"/>
    <mergeCell ref="BB18:BM18"/>
    <mergeCell ref="CR18:DC18"/>
    <mergeCell ref="AS2:BA2"/>
    <mergeCell ref="BB2:BJ2"/>
    <mergeCell ref="BK2:BS2"/>
    <mergeCell ref="BU2:BZ2"/>
    <mergeCell ref="CA2:CI2"/>
    <mergeCell ref="CJ2:CQ2"/>
    <mergeCell ref="AL2:AR2"/>
    <mergeCell ref="A2:A3"/>
    <mergeCell ref="B2:J2"/>
    <mergeCell ref="K2:S2"/>
    <mergeCell ref="T2:AB2"/>
    <mergeCell ref="AC2:AK2"/>
  </mergeCells>
  <printOptions horizontalCentered="1" verticalCentered="1"/>
  <pageMargins left="0.23622047244094499" right="0.23622047244094499" top="0.23622047244094499" bottom="2.59842519685039" header="0.31496062992126" footer="0.31496062992126"/>
  <pageSetup paperSize="9" scale="9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8"/>
  <sheetViews>
    <sheetView zoomScaleNormal="100" workbookViewId="0">
      <pane xSplit="1" ySplit="3" topLeftCell="B4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27.28515625" style="1199" customWidth="1"/>
    <col min="2" max="6" width="8.5703125" style="1199" bestFit="1" customWidth="1"/>
    <col min="7" max="8" width="7.5703125" style="1199" bestFit="1" customWidth="1"/>
    <col min="9" max="10" width="8.5703125" style="1199" customWidth="1"/>
    <col min="11" max="14" width="7.5703125" style="1199" bestFit="1" customWidth="1"/>
    <col min="15" max="17" width="7.5703125" style="1199" customWidth="1"/>
    <col min="18" max="18" width="8.5703125" style="1199" customWidth="1"/>
    <col min="19" max="23" width="7.5703125" style="1199" bestFit="1" customWidth="1"/>
    <col min="24" max="26" width="7.5703125" style="1199" customWidth="1"/>
    <col min="27" max="27" width="8.5703125" style="1199" customWidth="1"/>
    <col min="28" max="31" width="7.5703125" style="1199" bestFit="1" customWidth="1"/>
    <col min="32" max="34" width="7.5703125" style="1199" customWidth="1"/>
    <col min="35" max="35" width="8.5703125" style="1199" customWidth="1"/>
    <col min="36" max="36" width="7.5703125" style="1199" customWidth="1"/>
    <col min="37" max="39" width="8.42578125" style="1199" customWidth="1"/>
    <col min="40" max="40" width="8.5703125" style="1199" customWidth="1"/>
    <col min="41" max="41" width="9.5703125" style="1199" customWidth="1"/>
    <col min="42" max="45" width="7.5703125" style="1199" bestFit="1" customWidth="1"/>
    <col min="46" max="48" width="7.5703125" style="1199" customWidth="1"/>
    <col min="49" max="49" width="8.5703125" style="1199" customWidth="1"/>
    <col min="50" max="51" width="8.42578125" style="1199" customWidth="1"/>
    <col min="52" max="52" width="8.5703125" style="1199" customWidth="1"/>
    <col min="53" max="57" width="7.5703125" style="1199" bestFit="1" customWidth="1"/>
    <col min="58" max="60" width="7.5703125" style="1199" customWidth="1"/>
    <col min="61" max="61" width="8.5703125" style="1199" customWidth="1"/>
    <col min="62" max="63" width="7.5703125" style="1199" bestFit="1" customWidth="1"/>
    <col min="64" max="67" width="8.5703125" style="1199" customWidth="1"/>
    <col min="68" max="68" width="7.5703125" style="1199" bestFit="1" customWidth="1"/>
    <col min="69" max="70" width="8.5703125" style="1199" bestFit="1" customWidth="1"/>
    <col min="71" max="73" width="8.5703125" style="1199" customWidth="1"/>
    <col min="74" max="75" width="7.5703125" style="1199" bestFit="1" customWidth="1"/>
    <col min="76" max="77" width="8.5703125" style="1199" bestFit="1" customWidth="1"/>
    <col min="78" max="78" width="8.5703125" style="1199" customWidth="1"/>
    <col min="79" max="79" width="7.5703125" style="1199" bestFit="1" customWidth="1"/>
    <col min="80" max="80" width="8.5703125" style="1199" customWidth="1"/>
    <col min="81" max="82" width="7.5703125" style="1199" bestFit="1" customWidth="1"/>
    <col min="83" max="83" width="8.5703125" style="1199" customWidth="1"/>
    <col min="84" max="87" width="7.5703125" style="1199" bestFit="1" customWidth="1"/>
    <col min="88" max="90" width="8.28515625" style="1199" customWidth="1"/>
    <col min="91" max="91" width="8.5703125" style="1199" customWidth="1"/>
    <col min="92" max="94" width="7.5703125" style="1199" bestFit="1" customWidth="1"/>
    <col min="95" max="97" width="7.5703125" style="1199" customWidth="1"/>
    <col min="98" max="98" width="8.5703125" style="1199" customWidth="1"/>
    <col min="99" max="103" width="7.5703125" style="1199" bestFit="1" customWidth="1"/>
    <col min="104" max="106" width="7.5703125" style="1199" customWidth="1"/>
    <col min="107" max="107" width="8.5703125" style="1199" customWidth="1"/>
    <col min="108" max="112" width="7.5703125" style="1199" bestFit="1" customWidth="1"/>
    <col min="113" max="115" width="7.5703125" style="1199" customWidth="1"/>
    <col min="116" max="116" width="8.5703125" style="1199" customWidth="1"/>
    <col min="117" max="120" width="7.5703125" style="1199" bestFit="1" customWidth="1"/>
    <col min="121" max="121" width="8.5703125" style="1199" bestFit="1" customWidth="1"/>
    <col min="122" max="122" width="8.5703125" style="1199" customWidth="1"/>
    <col min="123" max="124" width="9.42578125" style="1199" customWidth="1"/>
    <col min="125" max="125" width="9.5703125" style="1199" bestFit="1" customWidth="1"/>
    <col min="126" max="127" width="8.5703125" style="1199" bestFit="1" customWidth="1"/>
    <col min="128" max="128" width="9" style="1199" bestFit="1" customWidth="1"/>
    <col min="129" max="129" width="8.5703125" style="1199" bestFit="1" customWidth="1"/>
    <col min="130" max="131" width="9.85546875" style="1199" customWidth="1"/>
    <col min="132" max="132" width="9.5703125" style="1199" bestFit="1" customWidth="1"/>
    <col min="133" max="133" width="9.5703125" style="1199" customWidth="1"/>
    <col min="134" max="134" width="9.5703125" style="1199" bestFit="1" customWidth="1"/>
    <col min="135" max="16384" width="9.140625" style="1199"/>
  </cols>
  <sheetData>
    <row r="1" spans="1:172" s="1172" customFormat="1" ht="20.25" customHeight="1" x14ac:dyDescent="0.2">
      <c r="A1" s="1171" t="s">
        <v>912</v>
      </c>
      <c r="B1" s="1171"/>
      <c r="C1" s="1171"/>
      <c r="D1" s="1171"/>
      <c r="E1" s="1171"/>
      <c r="F1" s="1171"/>
      <c r="G1" s="1171"/>
      <c r="H1" s="1171"/>
      <c r="I1" s="1171"/>
      <c r="J1" s="1171"/>
      <c r="K1" s="1171"/>
      <c r="L1" s="1171"/>
      <c r="M1" s="1171"/>
      <c r="N1" s="1171"/>
      <c r="O1" s="1171"/>
      <c r="P1" s="1171"/>
      <c r="Q1" s="1171"/>
      <c r="R1" s="1171"/>
      <c r="S1" s="1171"/>
      <c r="T1" s="1171"/>
      <c r="U1" s="1171"/>
      <c r="V1" s="1171"/>
      <c r="W1" s="1171"/>
      <c r="X1" s="1171"/>
      <c r="Y1" s="1171"/>
      <c r="Z1" s="1171"/>
      <c r="AA1" s="1171"/>
      <c r="AB1" s="1171"/>
      <c r="AC1" s="1171"/>
      <c r="AD1" s="1171"/>
      <c r="AE1" s="1171"/>
      <c r="AF1" s="1171"/>
      <c r="AG1" s="1171"/>
      <c r="AH1" s="1171"/>
      <c r="AI1" s="1171"/>
      <c r="AJ1" s="1171"/>
      <c r="AK1" s="1171"/>
      <c r="AL1" s="1171"/>
      <c r="AM1" s="1171"/>
      <c r="AN1" s="1171"/>
      <c r="AO1" s="1171"/>
      <c r="AP1" s="1171"/>
      <c r="AQ1" s="1171"/>
      <c r="AR1" s="1171"/>
      <c r="AS1" s="1171"/>
      <c r="AT1" s="1171"/>
      <c r="AU1" s="1171"/>
      <c r="AV1" s="1171"/>
      <c r="AW1" s="1171"/>
      <c r="AX1" s="1171"/>
      <c r="AY1" s="1171"/>
      <c r="AZ1" s="1171"/>
      <c r="BA1" s="1171"/>
      <c r="BB1" s="1171"/>
      <c r="BC1" s="1171"/>
      <c r="BD1" s="1171"/>
      <c r="BE1" s="1171"/>
      <c r="BF1" s="1171"/>
      <c r="BG1" s="1171"/>
      <c r="BH1" s="1171"/>
      <c r="BI1" s="1171"/>
      <c r="BJ1" s="1171"/>
      <c r="BK1" s="1171"/>
      <c r="BL1" s="1171"/>
      <c r="BM1" s="1171"/>
      <c r="BN1" s="1171"/>
      <c r="BO1" s="1171"/>
      <c r="BP1" s="1171"/>
      <c r="BQ1" s="1171"/>
      <c r="BR1" s="1171"/>
      <c r="BS1" s="1171"/>
      <c r="BT1" s="1171"/>
      <c r="BU1" s="1171"/>
      <c r="BV1" s="1171"/>
      <c r="BW1" s="1171"/>
      <c r="BX1" s="1171"/>
      <c r="BY1" s="1171"/>
      <c r="BZ1" s="1171"/>
      <c r="CA1" s="1171"/>
      <c r="CB1" s="1171"/>
      <c r="CC1" s="1171"/>
      <c r="CD1" s="1171"/>
      <c r="CE1" s="1171"/>
      <c r="CF1" s="1171"/>
      <c r="CG1" s="1171"/>
      <c r="CH1" s="1171"/>
      <c r="CI1" s="1171"/>
      <c r="CJ1" s="1171"/>
      <c r="CK1" s="1171"/>
      <c r="CL1" s="1171"/>
      <c r="CM1" s="1171"/>
      <c r="CN1" s="1171"/>
      <c r="CO1" s="1171"/>
      <c r="CP1" s="1171"/>
      <c r="CQ1" s="1171"/>
      <c r="CR1" s="1171"/>
      <c r="CS1" s="1171"/>
      <c r="CT1" s="1171"/>
      <c r="CU1" s="1171"/>
      <c r="CV1" s="1171"/>
      <c r="CW1" s="1171"/>
      <c r="CX1" s="1171"/>
      <c r="CY1" s="1171"/>
      <c r="CZ1" s="1171"/>
      <c r="DA1" s="1171"/>
      <c r="DB1" s="1171"/>
      <c r="DC1" s="1171"/>
      <c r="DD1" s="1171"/>
      <c r="DE1" s="1171"/>
      <c r="DF1" s="1171"/>
      <c r="DG1" s="1171"/>
      <c r="DH1" s="1171"/>
      <c r="DI1" s="1171"/>
      <c r="DJ1" s="1171"/>
      <c r="DK1" s="1171"/>
      <c r="DL1" s="1171"/>
      <c r="DM1" s="1171"/>
      <c r="DN1" s="1171"/>
      <c r="DO1" s="1171"/>
      <c r="DP1" s="1171"/>
      <c r="DQ1" s="1171"/>
      <c r="DR1" s="1171"/>
      <c r="DS1" s="1171"/>
      <c r="DT1" s="1171"/>
      <c r="DU1" s="1171"/>
      <c r="DV1" s="1171"/>
      <c r="DW1" s="1171"/>
      <c r="DX1" s="1171"/>
      <c r="ED1" s="1171"/>
    </row>
    <row r="2" spans="1:172" s="1174" customFormat="1" ht="12.75" customHeight="1" x14ac:dyDescent="0.2">
      <c r="A2" s="1532" t="s">
        <v>276</v>
      </c>
      <c r="B2" s="1529" t="s">
        <v>297</v>
      </c>
      <c r="C2" s="1530"/>
      <c r="D2" s="1530"/>
      <c r="E2" s="1530"/>
      <c r="F2" s="1530"/>
      <c r="G2" s="1530"/>
      <c r="H2" s="1530"/>
      <c r="I2" s="1530"/>
      <c r="J2" s="1531"/>
      <c r="K2" s="1529" t="s">
        <v>89</v>
      </c>
      <c r="L2" s="1530"/>
      <c r="M2" s="1530"/>
      <c r="N2" s="1530"/>
      <c r="O2" s="1530"/>
      <c r="P2" s="1530"/>
      <c r="Q2" s="1530"/>
      <c r="R2" s="1531"/>
      <c r="S2" s="1529" t="s">
        <v>655</v>
      </c>
      <c r="T2" s="1530"/>
      <c r="U2" s="1530"/>
      <c r="V2" s="1530"/>
      <c r="W2" s="1530"/>
      <c r="X2" s="1530"/>
      <c r="Y2" s="1530"/>
      <c r="Z2" s="1530"/>
      <c r="AA2" s="1531"/>
      <c r="AB2" s="1529" t="s">
        <v>333</v>
      </c>
      <c r="AC2" s="1530"/>
      <c r="AD2" s="1530"/>
      <c r="AE2" s="1530"/>
      <c r="AF2" s="1530"/>
      <c r="AG2" s="1530"/>
      <c r="AH2" s="1530"/>
      <c r="AI2" s="1531"/>
      <c r="AJ2" s="1529" t="s">
        <v>580</v>
      </c>
      <c r="AK2" s="1530"/>
      <c r="AL2" s="1530"/>
      <c r="AM2" s="1530"/>
      <c r="AN2" s="1531"/>
      <c r="AO2" s="1173" t="s">
        <v>769</v>
      </c>
      <c r="AP2" s="1529" t="s">
        <v>94</v>
      </c>
      <c r="AQ2" s="1530"/>
      <c r="AR2" s="1530"/>
      <c r="AS2" s="1530"/>
      <c r="AT2" s="1530"/>
      <c r="AU2" s="1530"/>
      <c r="AV2" s="1530"/>
      <c r="AW2" s="1531"/>
      <c r="AX2" s="1529" t="s">
        <v>95</v>
      </c>
      <c r="AY2" s="1530"/>
      <c r="AZ2" s="1531"/>
      <c r="BA2" s="1529" t="s">
        <v>96</v>
      </c>
      <c r="BB2" s="1530"/>
      <c r="BC2" s="1530"/>
      <c r="BD2" s="1530"/>
      <c r="BE2" s="1530"/>
      <c r="BF2" s="1530"/>
      <c r="BG2" s="1530"/>
      <c r="BH2" s="1530"/>
      <c r="BI2" s="1531"/>
      <c r="BJ2" s="1529" t="s">
        <v>98</v>
      </c>
      <c r="BK2" s="1530"/>
      <c r="BL2" s="1530"/>
      <c r="BM2" s="1530"/>
      <c r="BN2" s="1530"/>
      <c r="BO2" s="1531"/>
      <c r="BP2" s="1500" t="s">
        <v>99</v>
      </c>
      <c r="BQ2" s="1501"/>
      <c r="BR2" s="1501"/>
      <c r="BS2" s="1502"/>
      <c r="BT2" s="1374" t="s">
        <v>550</v>
      </c>
      <c r="BU2" s="1376"/>
      <c r="BV2" s="1529" t="s">
        <v>101</v>
      </c>
      <c r="BW2" s="1530"/>
      <c r="BX2" s="1530"/>
      <c r="BY2" s="1530"/>
      <c r="BZ2" s="1531"/>
      <c r="CA2" s="1374" t="s">
        <v>102</v>
      </c>
      <c r="CB2" s="1376"/>
      <c r="CC2" s="1529" t="s">
        <v>581</v>
      </c>
      <c r="CD2" s="1530"/>
      <c r="CE2" s="1531"/>
      <c r="CF2" s="1529" t="s">
        <v>103</v>
      </c>
      <c r="CG2" s="1530"/>
      <c r="CH2" s="1530"/>
      <c r="CI2" s="1530"/>
      <c r="CJ2" s="1530"/>
      <c r="CK2" s="1530"/>
      <c r="CL2" s="1530"/>
      <c r="CM2" s="1531"/>
      <c r="CN2" s="1529" t="s">
        <v>105</v>
      </c>
      <c r="CO2" s="1530"/>
      <c r="CP2" s="1530"/>
      <c r="CQ2" s="1530"/>
      <c r="CR2" s="1530"/>
      <c r="CS2" s="1530"/>
      <c r="CT2" s="1531"/>
      <c r="CU2" s="1529" t="s">
        <v>334</v>
      </c>
      <c r="CV2" s="1530"/>
      <c r="CW2" s="1530"/>
      <c r="CX2" s="1530"/>
      <c r="CY2" s="1530"/>
      <c r="CZ2" s="1530"/>
      <c r="DA2" s="1530"/>
      <c r="DB2" s="1530"/>
      <c r="DC2" s="1531"/>
      <c r="DD2" s="1534" t="s">
        <v>361</v>
      </c>
      <c r="DE2" s="1535"/>
      <c r="DF2" s="1535"/>
      <c r="DG2" s="1535"/>
      <c r="DH2" s="1535"/>
      <c r="DI2" s="1535"/>
      <c r="DJ2" s="1535"/>
      <c r="DK2" s="1535"/>
      <c r="DL2" s="1536"/>
      <c r="DM2" s="1529" t="s">
        <v>706</v>
      </c>
      <c r="DN2" s="1530"/>
      <c r="DO2" s="1530"/>
      <c r="DP2" s="1530"/>
      <c r="DQ2" s="1530"/>
      <c r="DR2" s="1530"/>
      <c r="DS2" s="1530"/>
      <c r="DT2" s="1530"/>
      <c r="DU2" s="1531"/>
      <c r="DV2" s="1533" t="s">
        <v>186</v>
      </c>
      <c r="DW2" s="1533"/>
      <c r="DX2" s="1533"/>
      <c r="DY2" s="1533"/>
      <c r="DZ2" s="1533"/>
      <c r="EA2" s="1533"/>
      <c r="EB2" s="1533"/>
      <c r="EC2" s="1533"/>
      <c r="ED2" s="1533"/>
    </row>
    <row r="3" spans="1:172" s="1201" customFormat="1" x14ac:dyDescent="0.2">
      <c r="A3" s="1532"/>
      <c r="B3" s="1175" t="s">
        <v>83</v>
      </c>
      <c r="C3" s="1175" t="s">
        <v>84</v>
      </c>
      <c r="D3" s="1175" t="s">
        <v>85</v>
      </c>
      <c r="E3" s="1175" t="s">
        <v>86</v>
      </c>
      <c r="F3" s="1175" t="s">
        <v>117</v>
      </c>
      <c r="G3" s="1175" t="s">
        <v>87</v>
      </c>
      <c r="H3" s="1175" t="s">
        <v>88</v>
      </c>
      <c r="I3" s="1175" t="s">
        <v>652</v>
      </c>
      <c r="J3" s="1175" t="s">
        <v>755</v>
      </c>
      <c r="K3" s="1175" t="s">
        <v>84</v>
      </c>
      <c r="L3" s="1175" t="s">
        <v>85</v>
      </c>
      <c r="M3" s="1175" t="s">
        <v>86</v>
      </c>
      <c r="N3" s="1175" t="s">
        <v>117</v>
      </c>
      <c r="O3" s="1175" t="s">
        <v>87</v>
      </c>
      <c r="P3" s="1175" t="s">
        <v>88</v>
      </c>
      <c r="Q3" s="1175" t="s">
        <v>652</v>
      </c>
      <c r="R3" s="1175" t="s">
        <v>755</v>
      </c>
      <c r="S3" s="1175" t="s">
        <v>83</v>
      </c>
      <c r="T3" s="1175" t="s">
        <v>84</v>
      </c>
      <c r="U3" s="1175" t="s">
        <v>85</v>
      </c>
      <c r="V3" s="1175" t="s">
        <v>86</v>
      </c>
      <c r="W3" s="1175" t="s">
        <v>117</v>
      </c>
      <c r="X3" s="1175" t="s">
        <v>87</v>
      </c>
      <c r="Y3" s="1175" t="s">
        <v>88</v>
      </c>
      <c r="Z3" s="1175" t="s">
        <v>652</v>
      </c>
      <c r="AA3" s="1175" t="s">
        <v>755</v>
      </c>
      <c r="AB3" s="1175" t="s">
        <v>83</v>
      </c>
      <c r="AC3" s="1175" t="s">
        <v>84</v>
      </c>
      <c r="AD3" s="1175" t="s">
        <v>86</v>
      </c>
      <c r="AE3" s="1175" t="s">
        <v>117</v>
      </c>
      <c r="AF3" s="1175" t="s">
        <v>87</v>
      </c>
      <c r="AG3" s="1175" t="s">
        <v>88</v>
      </c>
      <c r="AH3" s="1175" t="s">
        <v>652</v>
      </c>
      <c r="AI3" s="1175" t="s">
        <v>755</v>
      </c>
      <c r="AJ3" s="1175" t="s">
        <v>117</v>
      </c>
      <c r="AK3" s="1175" t="s">
        <v>87</v>
      </c>
      <c r="AL3" s="1175" t="s">
        <v>88</v>
      </c>
      <c r="AM3" s="1175" t="s">
        <v>652</v>
      </c>
      <c r="AN3" s="1175" t="s">
        <v>755</v>
      </c>
      <c r="AO3" s="1175" t="s">
        <v>755</v>
      </c>
      <c r="AP3" s="1175" t="s">
        <v>84</v>
      </c>
      <c r="AQ3" s="1175" t="s">
        <v>85</v>
      </c>
      <c r="AR3" s="1175" t="s">
        <v>86</v>
      </c>
      <c r="AS3" s="1175" t="s">
        <v>117</v>
      </c>
      <c r="AT3" s="1175" t="s">
        <v>87</v>
      </c>
      <c r="AU3" s="1175" t="s">
        <v>88</v>
      </c>
      <c r="AV3" s="1175" t="s">
        <v>652</v>
      </c>
      <c r="AW3" s="1175" t="s">
        <v>755</v>
      </c>
      <c r="AX3" s="1175" t="s">
        <v>88</v>
      </c>
      <c r="AY3" s="1175" t="s">
        <v>652</v>
      </c>
      <c r="AZ3" s="1175" t="s">
        <v>755</v>
      </c>
      <c r="BA3" s="1175" t="s">
        <v>83</v>
      </c>
      <c r="BB3" s="1175" t="s">
        <v>84</v>
      </c>
      <c r="BC3" s="1175" t="s">
        <v>85</v>
      </c>
      <c r="BD3" s="1175" t="s">
        <v>86</v>
      </c>
      <c r="BE3" s="1175" t="s">
        <v>117</v>
      </c>
      <c r="BF3" s="1175" t="s">
        <v>87</v>
      </c>
      <c r="BG3" s="1175" t="s">
        <v>88</v>
      </c>
      <c r="BH3" s="1175" t="s">
        <v>652</v>
      </c>
      <c r="BI3" s="1175" t="s">
        <v>755</v>
      </c>
      <c r="BJ3" s="1175" t="s">
        <v>86</v>
      </c>
      <c r="BK3" s="1175" t="s">
        <v>117</v>
      </c>
      <c r="BL3" s="1175" t="s">
        <v>87</v>
      </c>
      <c r="BM3" s="1175" t="s">
        <v>88</v>
      </c>
      <c r="BN3" s="1175" t="s">
        <v>652</v>
      </c>
      <c r="BO3" s="1175" t="s">
        <v>755</v>
      </c>
      <c r="BP3" s="1175" t="s">
        <v>87</v>
      </c>
      <c r="BQ3" s="1175" t="s">
        <v>88</v>
      </c>
      <c r="BR3" s="1175" t="s">
        <v>652</v>
      </c>
      <c r="BS3" s="1175" t="s">
        <v>755</v>
      </c>
      <c r="BT3" s="1175" t="s">
        <v>652</v>
      </c>
      <c r="BU3" s="1175" t="s">
        <v>755</v>
      </c>
      <c r="BV3" s="1175" t="s">
        <v>117</v>
      </c>
      <c r="BW3" s="1175" t="s">
        <v>87</v>
      </c>
      <c r="BX3" s="1175" t="s">
        <v>88</v>
      </c>
      <c r="BY3" s="1175" t="s">
        <v>652</v>
      </c>
      <c r="BZ3" s="1175" t="s">
        <v>755</v>
      </c>
      <c r="CA3" s="1175" t="s">
        <v>652</v>
      </c>
      <c r="CB3" s="1175" t="s">
        <v>755</v>
      </c>
      <c r="CC3" s="1175" t="s">
        <v>88</v>
      </c>
      <c r="CD3" s="1175" t="s">
        <v>652</v>
      </c>
      <c r="CE3" s="1175" t="s">
        <v>755</v>
      </c>
      <c r="CF3" s="1175" t="s">
        <v>84</v>
      </c>
      <c r="CG3" s="1175" t="s">
        <v>85</v>
      </c>
      <c r="CH3" s="1175" t="s">
        <v>86</v>
      </c>
      <c r="CI3" s="1175" t="s">
        <v>117</v>
      </c>
      <c r="CJ3" s="1175" t="s">
        <v>87</v>
      </c>
      <c r="CK3" s="1175" t="s">
        <v>88</v>
      </c>
      <c r="CL3" s="1175" t="s">
        <v>652</v>
      </c>
      <c r="CM3" s="1175" t="s">
        <v>755</v>
      </c>
      <c r="CN3" s="1175" t="s">
        <v>85</v>
      </c>
      <c r="CO3" s="1175" t="s">
        <v>86</v>
      </c>
      <c r="CP3" s="1175" t="s">
        <v>117</v>
      </c>
      <c r="CQ3" s="1175" t="s">
        <v>87</v>
      </c>
      <c r="CR3" s="1175" t="s">
        <v>88</v>
      </c>
      <c r="CS3" s="1175" t="s">
        <v>652</v>
      </c>
      <c r="CT3" s="1175" t="s">
        <v>755</v>
      </c>
      <c r="CU3" s="1175" t="s">
        <v>83</v>
      </c>
      <c r="CV3" s="1175" t="s">
        <v>84</v>
      </c>
      <c r="CW3" s="1175" t="s">
        <v>85</v>
      </c>
      <c r="CX3" s="1175" t="s">
        <v>86</v>
      </c>
      <c r="CY3" s="1175" t="s">
        <v>117</v>
      </c>
      <c r="CZ3" s="1175" t="s">
        <v>87</v>
      </c>
      <c r="DA3" s="1175" t="s">
        <v>88</v>
      </c>
      <c r="DB3" s="1175" t="s">
        <v>652</v>
      </c>
      <c r="DC3" s="1175" t="s">
        <v>755</v>
      </c>
      <c r="DD3" s="1175" t="s">
        <v>83</v>
      </c>
      <c r="DE3" s="1175" t="s">
        <v>84</v>
      </c>
      <c r="DF3" s="1175" t="s">
        <v>85</v>
      </c>
      <c r="DG3" s="1175" t="s">
        <v>86</v>
      </c>
      <c r="DH3" s="1175" t="s">
        <v>117</v>
      </c>
      <c r="DI3" s="1175" t="s">
        <v>87</v>
      </c>
      <c r="DJ3" s="1175" t="s">
        <v>88</v>
      </c>
      <c r="DK3" s="1175" t="s">
        <v>652</v>
      </c>
      <c r="DL3" s="1175" t="s">
        <v>755</v>
      </c>
      <c r="DM3" s="1175" t="s">
        <v>83</v>
      </c>
      <c r="DN3" s="1175" t="s">
        <v>84</v>
      </c>
      <c r="DO3" s="1175" t="s">
        <v>85</v>
      </c>
      <c r="DP3" s="1175" t="s">
        <v>86</v>
      </c>
      <c r="DQ3" s="1175" t="s">
        <v>117</v>
      </c>
      <c r="DR3" s="1175" t="s">
        <v>87</v>
      </c>
      <c r="DS3" s="1175" t="s">
        <v>88</v>
      </c>
      <c r="DT3" s="1175" t="s">
        <v>652</v>
      </c>
      <c r="DU3" s="1175" t="s">
        <v>755</v>
      </c>
      <c r="DV3" s="1175" t="s">
        <v>83</v>
      </c>
      <c r="DW3" s="1175" t="s">
        <v>84</v>
      </c>
      <c r="DX3" s="1200" t="s">
        <v>85</v>
      </c>
      <c r="DY3" s="1175" t="s">
        <v>86</v>
      </c>
      <c r="DZ3" s="1175" t="s">
        <v>117</v>
      </c>
      <c r="EA3" s="1175" t="s">
        <v>87</v>
      </c>
      <c r="EB3" s="1175" t="s">
        <v>88</v>
      </c>
      <c r="EC3" s="1175" t="s">
        <v>652</v>
      </c>
      <c r="ED3" s="1175" t="s">
        <v>755</v>
      </c>
    </row>
    <row r="4" spans="1:172" s="1181" customFormat="1" ht="27" customHeight="1" x14ac:dyDescent="0.2">
      <c r="A4" s="1140" t="s">
        <v>768</v>
      </c>
      <c r="B4" s="1177"/>
      <c r="C4" s="1177"/>
      <c r="D4" s="1177"/>
      <c r="E4" s="1177"/>
      <c r="F4" s="1177"/>
      <c r="G4" s="1177"/>
      <c r="H4" s="1177"/>
      <c r="I4" s="1177"/>
      <c r="J4" s="1177"/>
      <c r="K4" s="1177"/>
      <c r="L4" s="1177"/>
      <c r="M4" s="1177"/>
      <c r="N4" s="1177"/>
      <c r="O4" s="1177"/>
      <c r="P4" s="1177"/>
      <c r="Q4" s="1177"/>
      <c r="R4" s="1177"/>
      <c r="S4" s="1177"/>
      <c r="T4" s="1177"/>
      <c r="U4" s="1177"/>
      <c r="V4" s="1177"/>
      <c r="W4" s="1177"/>
      <c r="X4" s="1177"/>
      <c r="Y4" s="1177"/>
      <c r="Z4" s="1177"/>
      <c r="AA4" s="1177"/>
      <c r="AB4" s="1177"/>
      <c r="AC4" s="1177"/>
      <c r="AD4" s="1177"/>
      <c r="AE4" s="1177"/>
      <c r="AF4" s="1177"/>
      <c r="AG4" s="1177"/>
      <c r="AH4" s="1177"/>
      <c r="AI4" s="1177"/>
      <c r="AJ4" s="1177"/>
      <c r="AK4" s="1177"/>
      <c r="AL4" s="1177"/>
      <c r="AM4" s="1177"/>
      <c r="AN4" s="1177"/>
      <c r="AO4" s="1177"/>
      <c r="AP4" s="1177"/>
      <c r="AQ4" s="1177"/>
      <c r="AR4" s="1177"/>
      <c r="AS4" s="1177"/>
      <c r="AT4" s="1177"/>
      <c r="AU4" s="1177"/>
      <c r="AV4" s="1177"/>
      <c r="AW4" s="1177"/>
      <c r="AX4" s="1177"/>
      <c r="AY4" s="1177"/>
      <c r="AZ4" s="1177"/>
      <c r="BA4" s="1177"/>
      <c r="BB4" s="1177"/>
      <c r="BC4" s="1177"/>
      <c r="BD4" s="1177"/>
      <c r="BE4" s="1177"/>
      <c r="BF4" s="1177"/>
      <c r="BG4" s="1177"/>
      <c r="BH4" s="1177"/>
      <c r="BI4" s="1177"/>
      <c r="BJ4" s="1177"/>
      <c r="BK4" s="1177"/>
      <c r="BL4" s="1177"/>
      <c r="BM4" s="1177"/>
      <c r="BN4" s="1177"/>
      <c r="BO4" s="1177"/>
      <c r="BP4" s="1177"/>
      <c r="BQ4" s="1177"/>
      <c r="BR4" s="1177"/>
      <c r="BS4" s="1177"/>
      <c r="BT4" s="1177"/>
      <c r="BU4" s="1177"/>
      <c r="BV4" s="1177"/>
      <c r="BW4" s="1177"/>
      <c r="BX4" s="1177"/>
      <c r="BY4" s="1177"/>
      <c r="BZ4" s="1177"/>
      <c r="CA4" s="1177"/>
      <c r="CB4" s="1177"/>
      <c r="CC4" s="1177"/>
      <c r="CD4" s="1177"/>
      <c r="CE4" s="1177"/>
      <c r="CF4" s="1177"/>
      <c r="CG4" s="1177"/>
      <c r="CH4" s="1177"/>
      <c r="CI4" s="1177"/>
      <c r="CJ4" s="1177"/>
      <c r="CK4" s="1177"/>
      <c r="CL4" s="1177"/>
      <c r="CM4" s="1177"/>
      <c r="CN4" s="1177"/>
      <c r="CO4" s="1177"/>
      <c r="CP4" s="1177"/>
      <c r="CQ4" s="1177"/>
      <c r="CR4" s="1177"/>
      <c r="CS4" s="1177"/>
      <c r="CT4" s="1177"/>
      <c r="CU4" s="1177"/>
      <c r="CV4" s="1177"/>
      <c r="CW4" s="1177"/>
      <c r="CX4" s="1177"/>
      <c r="CY4" s="1177"/>
      <c r="CZ4" s="1177"/>
      <c r="DA4" s="1177"/>
      <c r="DB4" s="1177"/>
      <c r="DC4" s="1177"/>
      <c r="DD4" s="1177"/>
      <c r="DE4" s="1177"/>
      <c r="DF4" s="1177"/>
      <c r="DG4" s="1177"/>
      <c r="DH4" s="1177"/>
      <c r="DI4" s="1177"/>
      <c r="DJ4" s="1177"/>
      <c r="DK4" s="1177"/>
      <c r="DL4" s="1177"/>
      <c r="DM4" s="1177"/>
      <c r="DN4" s="1177"/>
      <c r="DO4" s="1177"/>
      <c r="DP4" s="1177"/>
      <c r="DQ4" s="1177"/>
      <c r="DR4" s="1177"/>
      <c r="DS4" s="1177"/>
      <c r="DT4" s="1177"/>
      <c r="DU4" s="1177"/>
      <c r="DV4" s="1177"/>
      <c r="DW4" s="1177"/>
      <c r="DX4" s="1177"/>
      <c r="DY4" s="1177"/>
      <c r="DZ4" s="1178"/>
      <c r="EA4" s="1178"/>
      <c r="EB4" s="1179"/>
      <c r="EC4" s="1180"/>
      <c r="ED4" s="1177"/>
    </row>
    <row r="5" spans="1:172" s="1181" customFormat="1" ht="18" customHeight="1" x14ac:dyDescent="0.2">
      <c r="A5" s="1182" t="s">
        <v>586</v>
      </c>
      <c r="B5" s="1183">
        <v>43458.12</v>
      </c>
      <c r="C5" s="1180">
        <v>41228.79</v>
      </c>
      <c r="D5" s="1180">
        <v>38108.870000000003</v>
      </c>
      <c r="E5" s="1184">
        <v>46865.1</v>
      </c>
      <c r="F5" s="1184">
        <v>97397.31</v>
      </c>
      <c r="G5" s="1183">
        <v>0</v>
      </c>
      <c r="H5" s="1183">
        <v>0</v>
      </c>
      <c r="I5" s="1183">
        <v>11224.72</v>
      </c>
      <c r="J5" s="1183">
        <v>20064.286039999999</v>
      </c>
      <c r="K5" s="1180">
        <v>1.55</v>
      </c>
      <c r="L5" s="1180">
        <v>1.5</v>
      </c>
      <c r="M5" s="1183">
        <v>0</v>
      </c>
      <c r="N5" s="1183">
        <v>0</v>
      </c>
      <c r="O5" s="1183">
        <v>0</v>
      </c>
      <c r="P5" s="1183">
        <v>0</v>
      </c>
      <c r="Q5" s="1183">
        <v>0</v>
      </c>
      <c r="R5" s="1183">
        <v>0</v>
      </c>
      <c r="S5" s="1180">
        <v>55.465000000000003</v>
      </c>
      <c r="T5" s="1180">
        <v>117.29949999999999</v>
      </c>
      <c r="U5" s="1180">
        <v>256.27999999999997</v>
      </c>
      <c r="V5" s="1183">
        <v>484.87349999999998</v>
      </c>
      <c r="W5" s="1183">
        <v>216.89099999999999</v>
      </c>
      <c r="X5" s="1183">
        <v>255.86449999999999</v>
      </c>
      <c r="Y5" s="1183">
        <v>213.56649999999999</v>
      </c>
      <c r="Z5" s="1183">
        <v>21.3565</v>
      </c>
      <c r="AA5" s="1183">
        <v>3.2</v>
      </c>
      <c r="AB5" s="1180">
        <v>30.204999999999998</v>
      </c>
      <c r="AC5" s="1180">
        <v>37.14</v>
      </c>
      <c r="AD5" s="1183">
        <v>0</v>
      </c>
      <c r="AE5" s="1183">
        <v>0</v>
      </c>
      <c r="AF5" s="1183">
        <v>0</v>
      </c>
      <c r="AG5" s="1183">
        <v>0</v>
      </c>
      <c r="AH5" s="1183">
        <v>0</v>
      </c>
      <c r="AI5" s="1183">
        <v>0</v>
      </c>
      <c r="AJ5" s="1183">
        <v>436.00828000000001</v>
      </c>
      <c r="AK5" s="1183">
        <v>21370.396430999997</v>
      </c>
      <c r="AL5" s="1183">
        <v>634.32328363800002</v>
      </c>
      <c r="AM5" s="1183">
        <v>69008.857768200003</v>
      </c>
      <c r="AN5" s="1183">
        <v>91242.797510000004</v>
      </c>
      <c r="AO5" s="1183">
        <v>51.51</v>
      </c>
      <c r="AP5" s="1180">
        <v>4.8600000000000003</v>
      </c>
      <c r="AQ5" s="1180">
        <v>5.94</v>
      </c>
      <c r="AR5" s="1183">
        <v>6.46</v>
      </c>
      <c r="AS5" s="1183">
        <v>2</v>
      </c>
      <c r="AT5" s="1183">
        <v>0</v>
      </c>
      <c r="AU5" s="1183">
        <v>0.5</v>
      </c>
      <c r="AV5" s="1183">
        <v>0</v>
      </c>
      <c r="AW5" s="1183">
        <v>0</v>
      </c>
      <c r="AX5" s="1183">
        <v>35.92</v>
      </c>
      <c r="AY5" s="1183">
        <v>234.92473000000001</v>
      </c>
      <c r="AZ5" s="1183">
        <v>589.85284669999999</v>
      </c>
      <c r="BA5" s="1180">
        <v>25.54</v>
      </c>
      <c r="BB5" s="1180">
        <v>28.79</v>
      </c>
      <c r="BC5" s="1180">
        <v>43.22</v>
      </c>
      <c r="BD5" s="1183">
        <v>5.8068200000000001</v>
      </c>
      <c r="BE5" s="1183">
        <v>196.75063</v>
      </c>
      <c r="BF5" s="1183">
        <v>10.300878000000001</v>
      </c>
      <c r="BG5" s="1183">
        <v>2603.7075799999998</v>
      </c>
      <c r="BH5" s="1183">
        <v>3782.3430199999998</v>
      </c>
      <c r="BI5" s="1183">
        <v>5232.0914300000004</v>
      </c>
      <c r="BJ5" s="1183">
        <v>0.274951</v>
      </c>
      <c r="BK5" s="1183">
        <v>2773.3652299999999</v>
      </c>
      <c r="BL5" s="1183">
        <v>29742.072929999998</v>
      </c>
      <c r="BM5" s="1183">
        <v>79088.497776000033</v>
      </c>
      <c r="BN5" s="1183">
        <v>90279.036574700003</v>
      </c>
      <c r="BO5" s="1183">
        <v>124681.69854489996</v>
      </c>
      <c r="BP5" s="1183">
        <v>4007.3823600000001</v>
      </c>
      <c r="BQ5" s="1183">
        <v>22625.966853079</v>
      </c>
      <c r="BR5" s="1183">
        <v>38830.678444099991</v>
      </c>
      <c r="BS5" s="1183">
        <v>63891.691801222514</v>
      </c>
      <c r="BT5" s="1183">
        <v>0.32095000000000001</v>
      </c>
      <c r="BU5" s="1183">
        <v>4.3458859600000004</v>
      </c>
      <c r="BV5" s="1183">
        <v>426.82064000000003</v>
      </c>
      <c r="BW5" s="1183">
        <v>5882.1039700000001</v>
      </c>
      <c r="BX5" s="1183">
        <v>16317.404509997839</v>
      </c>
      <c r="BY5" s="1183">
        <v>23917.091063097276</v>
      </c>
      <c r="BZ5" s="1183">
        <v>391.43520519980734</v>
      </c>
      <c r="CA5" s="1183">
        <v>35.289960000000001</v>
      </c>
      <c r="CB5" s="1183">
        <v>2617.0506700000001</v>
      </c>
      <c r="CC5" s="1183">
        <v>16.037988800000001</v>
      </c>
      <c r="CD5" s="1183">
        <v>94.657480899999996</v>
      </c>
      <c r="CE5" s="1183">
        <v>12035.45372</v>
      </c>
      <c r="CF5" s="1180">
        <v>119.09</v>
      </c>
      <c r="CG5" s="1180">
        <v>319.88</v>
      </c>
      <c r="CH5" s="1183">
        <v>1215.2095960000001</v>
      </c>
      <c r="CI5" s="1183">
        <v>5036.8339577000006</v>
      </c>
      <c r="CJ5" s="1183">
        <v>13422</v>
      </c>
      <c r="CK5" s="1183">
        <v>12977.619640000001</v>
      </c>
      <c r="CL5" s="1183">
        <v>113.8072047</v>
      </c>
      <c r="CM5" s="1183">
        <v>5065.9456700000001</v>
      </c>
      <c r="CN5" s="1180">
        <v>4.5999999999999996</v>
      </c>
      <c r="CO5" s="1183">
        <v>7.87</v>
      </c>
      <c r="CP5" s="1183">
        <v>1.5859069000000001</v>
      </c>
      <c r="CQ5" s="1183">
        <v>1.4954860000000001</v>
      </c>
      <c r="CR5" s="1183">
        <v>0.1</v>
      </c>
      <c r="CS5" s="1183">
        <v>0</v>
      </c>
      <c r="CT5" s="1183">
        <v>0</v>
      </c>
      <c r="CU5" s="1180">
        <v>196.36239999999998</v>
      </c>
      <c r="CV5" s="1180">
        <v>82.106920000000002</v>
      </c>
      <c r="CW5" s="1180">
        <v>37.92</v>
      </c>
      <c r="CX5" s="1184">
        <v>68.049670000000006</v>
      </c>
      <c r="CY5" s="1184">
        <v>53.600229999999996</v>
      </c>
      <c r="CZ5" s="1184">
        <v>62.335001800000001</v>
      </c>
      <c r="DA5" s="1184">
        <v>126.32706999999999</v>
      </c>
      <c r="DB5" s="1184">
        <v>55.8</v>
      </c>
      <c r="DC5" s="1183">
        <v>26.014370199999998</v>
      </c>
      <c r="DD5" s="1180">
        <v>87.25</v>
      </c>
      <c r="DE5" s="1180">
        <v>163.28</v>
      </c>
      <c r="DF5" s="1180">
        <v>2233.7199999999998</v>
      </c>
      <c r="DG5" s="1184">
        <v>4963.8999999999996</v>
      </c>
      <c r="DH5" s="1184">
        <v>5696.9134100000001</v>
      </c>
      <c r="DI5" s="1184">
        <v>5884.2006999999994</v>
      </c>
      <c r="DJ5" s="1184">
        <v>4294.1979899999997</v>
      </c>
      <c r="DK5" s="1184">
        <v>5061.7998100000004</v>
      </c>
      <c r="DL5" s="1183">
        <v>14482.122170000001</v>
      </c>
      <c r="DM5" s="1180">
        <v>434.67561000000001</v>
      </c>
      <c r="DN5" s="1180">
        <v>554.12</v>
      </c>
      <c r="DO5" s="1180">
        <v>2903.06</v>
      </c>
      <c r="DP5" s="1183">
        <v>6752.44</v>
      </c>
      <c r="DQ5" s="1183">
        <v>14840.769284599999</v>
      </c>
      <c r="DR5" s="1183">
        <v>80638.152256800007</v>
      </c>
      <c r="DS5" s="1183">
        <v>138934.16919151487</v>
      </c>
      <c r="DT5" s="1183">
        <v>231435.96350569723</v>
      </c>
      <c r="DU5" s="1183">
        <v>320315.20982418227</v>
      </c>
      <c r="DV5" s="1183">
        <v>43892.795610000001</v>
      </c>
      <c r="DW5" s="1180">
        <v>41782.910000000003</v>
      </c>
      <c r="DX5" s="1180">
        <v>41011.93</v>
      </c>
      <c r="DY5" s="1183">
        <v>53617.54</v>
      </c>
      <c r="DZ5" s="1180">
        <v>112238.0792846</v>
      </c>
      <c r="EA5" s="1183">
        <v>80638.152256800007</v>
      </c>
      <c r="EB5" s="1180">
        <v>138934.16919151487</v>
      </c>
      <c r="EC5" s="1180">
        <v>242660.68350569723</v>
      </c>
      <c r="ED5" s="1183">
        <v>340379.49586418224</v>
      </c>
    </row>
    <row r="6" spans="1:172" s="1181" customFormat="1" ht="18" customHeight="1" x14ac:dyDescent="0.2">
      <c r="A6" s="1182" t="s">
        <v>587</v>
      </c>
      <c r="B6" s="1183">
        <v>381.96</v>
      </c>
      <c r="C6" s="1180">
        <v>215.11</v>
      </c>
      <c r="D6" s="1180">
        <v>2.4300000000000002</v>
      </c>
      <c r="E6" s="1184">
        <v>224.12</v>
      </c>
      <c r="F6" s="1184">
        <v>255.23</v>
      </c>
      <c r="G6" s="1183">
        <v>0</v>
      </c>
      <c r="H6" s="1183">
        <v>0</v>
      </c>
      <c r="I6" s="1183">
        <v>0</v>
      </c>
      <c r="J6" s="1183">
        <v>1.75</v>
      </c>
      <c r="K6" s="1180">
        <v>0</v>
      </c>
      <c r="L6" s="1180">
        <v>0.4</v>
      </c>
      <c r="M6" s="1183">
        <v>0</v>
      </c>
      <c r="N6" s="1183">
        <v>0</v>
      </c>
      <c r="O6" s="1183">
        <v>0</v>
      </c>
      <c r="P6" s="1183">
        <v>0</v>
      </c>
      <c r="Q6" s="1183">
        <v>0</v>
      </c>
      <c r="R6" s="1183">
        <v>0</v>
      </c>
      <c r="S6" s="1180">
        <v>0</v>
      </c>
      <c r="T6" s="1180">
        <v>0</v>
      </c>
      <c r="U6" s="1180">
        <v>0</v>
      </c>
      <c r="V6" s="1183">
        <v>0</v>
      </c>
      <c r="W6" s="1183">
        <v>0</v>
      </c>
      <c r="X6" s="1183">
        <v>0</v>
      </c>
      <c r="Y6" s="1183">
        <v>0</v>
      </c>
      <c r="Z6" s="1183">
        <v>0</v>
      </c>
      <c r="AA6" s="1183">
        <v>0</v>
      </c>
      <c r="AB6" s="1180">
        <v>1.2375</v>
      </c>
      <c r="AC6" s="1180">
        <v>0.34499999999999997</v>
      </c>
      <c r="AD6" s="1183">
        <v>0</v>
      </c>
      <c r="AE6" s="1183">
        <v>0</v>
      </c>
      <c r="AF6" s="1183">
        <v>0</v>
      </c>
      <c r="AG6" s="1183">
        <v>0</v>
      </c>
      <c r="AH6" s="1183">
        <v>0</v>
      </c>
      <c r="AI6" s="1183">
        <v>0</v>
      </c>
      <c r="AJ6" s="1183">
        <v>125.39700000000001</v>
      </c>
      <c r="AK6" s="1183">
        <v>1524.4760910999998</v>
      </c>
      <c r="AL6" s="1183">
        <v>13.745874732999999</v>
      </c>
      <c r="AM6" s="1183">
        <v>404.81417689999995</v>
      </c>
      <c r="AN6" s="1183">
        <v>223.97724690000001</v>
      </c>
      <c r="AO6" s="1183">
        <v>0</v>
      </c>
      <c r="AP6" s="1180">
        <v>2.76</v>
      </c>
      <c r="AQ6" s="1180">
        <v>2.2799999999999998</v>
      </c>
      <c r="AR6" s="1183">
        <v>2.7210000000000001</v>
      </c>
      <c r="AS6" s="1183">
        <v>0</v>
      </c>
      <c r="AT6" s="1183">
        <v>0</v>
      </c>
      <c r="AU6" s="1183">
        <v>0</v>
      </c>
      <c r="AV6" s="1183">
        <v>0</v>
      </c>
      <c r="AW6" s="1183">
        <v>0</v>
      </c>
      <c r="AX6" s="1183">
        <v>0</v>
      </c>
      <c r="AY6" s="1183">
        <v>18.552440000000001</v>
      </c>
      <c r="AZ6" s="1183">
        <v>11.430580000000001</v>
      </c>
      <c r="BA6" s="1180">
        <v>0.3</v>
      </c>
      <c r="BB6" s="1180">
        <v>0.12</v>
      </c>
      <c r="BC6" s="1180">
        <v>0</v>
      </c>
      <c r="BD6" s="1183">
        <v>0</v>
      </c>
      <c r="BE6" s="1183">
        <v>0</v>
      </c>
      <c r="BF6" s="1183">
        <v>0</v>
      </c>
      <c r="BG6" s="1183">
        <v>0</v>
      </c>
      <c r="BH6" s="1183">
        <v>0</v>
      </c>
      <c r="BI6" s="1183">
        <v>0</v>
      </c>
      <c r="BJ6" s="1183">
        <v>3.8999999999999998E-3</v>
      </c>
      <c r="BK6" s="1183">
        <v>101.13994</v>
      </c>
      <c r="BL6" s="1183">
        <v>17.052679999999999</v>
      </c>
      <c r="BM6" s="1183">
        <v>521.51890000000003</v>
      </c>
      <c r="BN6" s="1183">
        <v>840.85559000000001</v>
      </c>
      <c r="BO6" s="1183">
        <v>8.4470399999999994</v>
      </c>
      <c r="BP6" s="1183">
        <v>12.473330000000001</v>
      </c>
      <c r="BQ6" s="1183">
        <v>198.16314380000003</v>
      </c>
      <c r="BR6" s="1183">
        <v>390.50194879000003</v>
      </c>
      <c r="BS6" s="1183">
        <v>1587.4084722923499</v>
      </c>
      <c r="BT6" s="1183">
        <v>2.35E-2</v>
      </c>
      <c r="BU6" s="1183">
        <v>0.44407347999999996</v>
      </c>
      <c r="BV6" s="1183">
        <v>0.92200000000000004</v>
      </c>
      <c r="BW6" s="1183">
        <v>34.725999999999999</v>
      </c>
      <c r="BX6" s="1183">
        <v>11.550820000000003</v>
      </c>
      <c r="BY6" s="1183">
        <v>220.84497000000067</v>
      </c>
      <c r="BZ6" s="1183">
        <v>0.14485750000000003</v>
      </c>
      <c r="CA6" s="1183">
        <v>0</v>
      </c>
      <c r="CB6" s="1183">
        <v>0</v>
      </c>
      <c r="CC6" s="1183">
        <v>0</v>
      </c>
      <c r="CD6" s="1183">
        <v>0</v>
      </c>
      <c r="CE6" s="1183">
        <v>1158.2778900000001</v>
      </c>
      <c r="CF6" s="1180">
        <v>21.91</v>
      </c>
      <c r="CG6" s="1180">
        <v>45.66</v>
      </c>
      <c r="CH6" s="1183">
        <v>51.763481999999996</v>
      </c>
      <c r="CI6" s="1183">
        <v>60.200721600000001</v>
      </c>
      <c r="CJ6" s="1183">
        <v>2369</v>
      </c>
      <c r="CK6" s="1183">
        <v>6923.5870699999996</v>
      </c>
      <c r="CL6" s="1183">
        <v>0</v>
      </c>
      <c r="CM6" s="1183">
        <v>0</v>
      </c>
      <c r="CN6" s="1180">
        <v>1.5</v>
      </c>
      <c r="CO6" s="1183">
        <v>0.6</v>
      </c>
      <c r="CP6" s="1183">
        <v>0.1</v>
      </c>
      <c r="CQ6" s="1183">
        <v>0</v>
      </c>
      <c r="CR6" s="1183">
        <v>0</v>
      </c>
      <c r="CS6" s="1183">
        <v>0</v>
      </c>
      <c r="CT6" s="1183">
        <v>0</v>
      </c>
      <c r="CU6" s="1180">
        <v>4.1049100000000003</v>
      </c>
      <c r="CV6" s="1180">
        <v>7.8856099999999998</v>
      </c>
      <c r="CW6" s="1180">
        <v>3.51</v>
      </c>
      <c r="CX6" s="1184">
        <v>4.0822599999999998</v>
      </c>
      <c r="CY6" s="1184">
        <v>0.9</v>
      </c>
      <c r="CZ6" s="1184">
        <v>0.57833000000000001</v>
      </c>
      <c r="DA6" s="1184">
        <v>0.2</v>
      </c>
      <c r="DB6" s="1184">
        <v>13.631509300000001</v>
      </c>
      <c r="DC6" s="1183">
        <v>5.8</v>
      </c>
      <c r="DD6" s="1180">
        <v>505</v>
      </c>
      <c r="DE6" s="1180">
        <v>700.5</v>
      </c>
      <c r="DF6" s="1180">
        <v>250.75</v>
      </c>
      <c r="DG6" s="1183">
        <v>998.24</v>
      </c>
      <c r="DH6" s="1183">
        <v>691.35190999999998</v>
      </c>
      <c r="DI6" s="1183">
        <v>0.95562000000000002</v>
      </c>
      <c r="DJ6" s="1183">
        <v>0</v>
      </c>
      <c r="DK6" s="1183">
        <v>0</v>
      </c>
      <c r="DL6" s="1183">
        <v>0</v>
      </c>
      <c r="DM6" s="1180">
        <v>517.78000999999995</v>
      </c>
      <c r="DN6" s="1180">
        <v>733.52</v>
      </c>
      <c r="DO6" s="1180">
        <v>304.10000000000002</v>
      </c>
      <c r="DP6" s="1183">
        <v>1057.4106420000001</v>
      </c>
      <c r="DQ6" s="1183">
        <v>980.01157160000002</v>
      </c>
      <c r="DR6" s="1183">
        <v>3959.2620510999996</v>
      </c>
      <c r="DS6" s="1183">
        <v>7668.7658085329995</v>
      </c>
      <c r="DT6" s="1183">
        <v>1889.2241349900007</v>
      </c>
      <c r="DU6" s="1183">
        <v>2995.93016017235</v>
      </c>
      <c r="DV6" s="1183">
        <v>899.74000999999998</v>
      </c>
      <c r="DW6" s="1180">
        <f>SUM(DN6+C6)</f>
        <v>948.63</v>
      </c>
      <c r="DX6" s="1180">
        <v>306.52999999999997</v>
      </c>
      <c r="DY6" s="1183">
        <v>1281.53</v>
      </c>
      <c r="DZ6" s="1180">
        <v>1235.2415716</v>
      </c>
      <c r="EA6" s="1183">
        <v>3959.2620510999996</v>
      </c>
      <c r="EB6" s="1180">
        <v>7668.7658085329995</v>
      </c>
      <c r="EC6" s="1180">
        <v>1889.2241349900007</v>
      </c>
      <c r="ED6" s="1183">
        <v>2997.68016017235</v>
      </c>
    </row>
    <row r="7" spans="1:172" s="1181" customFormat="1" ht="18" customHeight="1" x14ac:dyDescent="0.2">
      <c r="A7" s="1182" t="s">
        <v>577</v>
      </c>
      <c r="B7" s="1183">
        <v>0</v>
      </c>
      <c r="C7" s="1183">
        <v>0</v>
      </c>
      <c r="D7" s="1183">
        <v>0</v>
      </c>
      <c r="E7" s="1183">
        <v>0</v>
      </c>
      <c r="F7" s="1183">
        <v>0</v>
      </c>
      <c r="G7" s="1183">
        <v>0</v>
      </c>
      <c r="H7" s="1183">
        <v>0</v>
      </c>
      <c r="I7" s="1183">
        <v>0</v>
      </c>
      <c r="J7" s="1183">
        <v>0</v>
      </c>
      <c r="K7" s="1180">
        <v>0</v>
      </c>
      <c r="L7" s="1183">
        <v>0</v>
      </c>
      <c r="M7" s="1184">
        <v>0</v>
      </c>
      <c r="N7" s="1184">
        <v>0</v>
      </c>
      <c r="O7" s="1184">
        <v>0</v>
      </c>
      <c r="P7" s="1184">
        <v>0</v>
      </c>
      <c r="Q7" s="1184">
        <v>0</v>
      </c>
      <c r="R7" s="1183">
        <v>0</v>
      </c>
      <c r="S7" s="1180">
        <v>0</v>
      </c>
      <c r="T7" s="1183">
        <v>0</v>
      </c>
      <c r="U7" s="1183">
        <v>0</v>
      </c>
      <c r="V7" s="1183">
        <v>0</v>
      </c>
      <c r="W7" s="1183">
        <v>0</v>
      </c>
      <c r="X7" s="1183">
        <v>0</v>
      </c>
      <c r="Y7" s="1183">
        <v>0</v>
      </c>
      <c r="Z7" s="1183">
        <v>0</v>
      </c>
      <c r="AA7" s="1183">
        <v>0</v>
      </c>
      <c r="AB7" s="1180">
        <v>0</v>
      </c>
      <c r="AC7" s="1183">
        <v>0</v>
      </c>
      <c r="AD7" s="1184">
        <v>0</v>
      </c>
      <c r="AE7" s="1184">
        <v>0</v>
      </c>
      <c r="AF7" s="1184">
        <v>0</v>
      </c>
      <c r="AG7" s="1184">
        <v>0</v>
      </c>
      <c r="AH7" s="1184">
        <v>0</v>
      </c>
      <c r="AI7" s="1183">
        <v>0</v>
      </c>
      <c r="AJ7" s="1184">
        <v>7.0422820000000002</v>
      </c>
      <c r="AK7" s="1184">
        <v>717.54634999999996</v>
      </c>
      <c r="AL7" s="1184">
        <v>1.2387061620000002</v>
      </c>
      <c r="AM7" s="1184">
        <v>48.964559999999999</v>
      </c>
      <c r="AN7" s="1183">
        <v>44.268263699999999</v>
      </c>
      <c r="AO7" s="1183">
        <v>0</v>
      </c>
      <c r="AP7" s="1183">
        <v>1.2</v>
      </c>
      <c r="AQ7" s="1183">
        <v>1.32</v>
      </c>
      <c r="AR7" s="1183">
        <v>0</v>
      </c>
      <c r="AS7" s="1183">
        <v>0</v>
      </c>
      <c r="AT7" s="1183">
        <v>0</v>
      </c>
      <c r="AU7" s="1183">
        <v>0</v>
      </c>
      <c r="AV7" s="1183">
        <v>0</v>
      </c>
      <c r="AW7" s="1183">
        <v>0</v>
      </c>
      <c r="AX7" s="1184">
        <v>0</v>
      </c>
      <c r="AY7" s="1184">
        <v>0</v>
      </c>
      <c r="AZ7" s="1183">
        <v>0.78100000000000003</v>
      </c>
      <c r="BA7" s="1180">
        <v>0</v>
      </c>
      <c r="BB7" s="1183">
        <v>0</v>
      </c>
      <c r="BC7" s="1183">
        <v>0</v>
      </c>
      <c r="BD7" s="1183">
        <v>0</v>
      </c>
      <c r="BE7" s="1183">
        <v>0</v>
      </c>
      <c r="BF7" s="1183">
        <v>0</v>
      </c>
      <c r="BG7" s="1183">
        <v>0</v>
      </c>
      <c r="BH7" s="1183">
        <v>0</v>
      </c>
      <c r="BI7" s="1183">
        <v>0</v>
      </c>
      <c r="BJ7" s="1183">
        <v>0</v>
      </c>
      <c r="BK7" s="1183">
        <v>5.5239900000000004</v>
      </c>
      <c r="BL7" s="1183">
        <v>1172.2648999999999</v>
      </c>
      <c r="BM7" s="1183">
        <v>67.332490000000007</v>
      </c>
      <c r="BN7" s="1183">
        <v>211.27107000000001</v>
      </c>
      <c r="BO7" s="1183">
        <v>3.43729</v>
      </c>
      <c r="BP7" s="1183">
        <v>3.7399999999999998E-3</v>
      </c>
      <c r="BQ7" s="1183">
        <v>46.717347900099995</v>
      </c>
      <c r="BR7" s="1183">
        <v>335.92118684264994</v>
      </c>
      <c r="BS7" s="1183">
        <v>331.70321175879985</v>
      </c>
      <c r="BT7" s="1183">
        <v>0</v>
      </c>
      <c r="BU7" s="1183">
        <v>8.4017371999999993E-2</v>
      </c>
      <c r="BV7" s="1183">
        <v>0</v>
      </c>
      <c r="BW7" s="1183">
        <v>3.9</v>
      </c>
      <c r="BX7" s="1183">
        <v>0.49990000000000001</v>
      </c>
      <c r="BY7" s="1183">
        <v>51.356649999999995</v>
      </c>
      <c r="BZ7" s="1183">
        <v>0</v>
      </c>
      <c r="CA7" s="1183">
        <v>0</v>
      </c>
      <c r="CB7" s="1183">
        <v>0</v>
      </c>
      <c r="CC7" s="1183">
        <v>0</v>
      </c>
      <c r="CD7" s="1183">
        <v>0</v>
      </c>
      <c r="CE7" s="1183">
        <v>321.25099</v>
      </c>
      <c r="CF7" s="1183">
        <v>13.4</v>
      </c>
      <c r="CG7" s="1183">
        <v>25.74</v>
      </c>
      <c r="CH7" s="1183">
        <v>5.5331200000000003</v>
      </c>
      <c r="CI7" s="1183">
        <v>8.6111275000000003</v>
      </c>
      <c r="CJ7" s="1183">
        <v>5</v>
      </c>
      <c r="CK7" s="1183">
        <v>301.16618</v>
      </c>
      <c r="CL7" s="1183">
        <v>0</v>
      </c>
      <c r="CM7" s="1183">
        <v>0</v>
      </c>
      <c r="CN7" s="1183">
        <v>0.6</v>
      </c>
      <c r="CO7" s="1183">
        <v>0.9</v>
      </c>
      <c r="CP7" s="1183">
        <v>0</v>
      </c>
      <c r="CQ7" s="1183">
        <v>0.1</v>
      </c>
      <c r="CR7" s="1183">
        <v>0</v>
      </c>
      <c r="CS7" s="1183">
        <v>0</v>
      </c>
      <c r="CT7" s="1183">
        <v>0</v>
      </c>
      <c r="CU7" s="1180">
        <v>0</v>
      </c>
      <c r="CV7" s="1183">
        <v>0.62875000000000003</v>
      </c>
      <c r="CW7" s="1183">
        <v>0.2</v>
      </c>
      <c r="CX7" s="1184">
        <v>0</v>
      </c>
      <c r="CY7" s="1184">
        <v>0</v>
      </c>
      <c r="CZ7" s="1184">
        <v>0</v>
      </c>
      <c r="DA7" s="1184">
        <v>0.20427999999999999</v>
      </c>
      <c r="DB7" s="1184">
        <v>0</v>
      </c>
      <c r="DC7" s="1183">
        <v>0</v>
      </c>
      <c r="DD7" s="1180">
        <v>0</v>
      </c>
      <c r="DE7" s="1183">
        <v>0</v>
      </c>
      <c r="DF7" s="1183">
        <v>0</v>
      </c>
      <c r="DG7" s="1183">
        <v>97.73</v>
      </c>
      <c r="DH7" s="1183">
        <v>1.36</v>
      </c>
      <c r="DI7" s="1183">
        <v>0</v>
      </c>
      <c r="DJ7" s="1183">
        <v>0</v>
      </c>
      <c r="DK7" s="1183">
        <v>0</v>
      </c>
      <c r="DL7" s="1183">
        <v>0</v>
      </c>
      <c r="DM7" s="1180">
        <v>2.5939999999999999</v>
      </c>
      <c r="DN7" s="1180">
        <v>15.23</v>
      </c>
      <c r="DO7" s="1180">
        <v>27.87</v>
      </c>
      <c r="DP7" s="1183">
        <v>104.16312000000001</v>
      </c>
      <c r="DQ7" s="1183">
        <v>22.537399499999999</v>
      </c>
      <c r="DR7" s="1183">
        <v>1898.8149899999999</v>
      </c>
      <c r="DS7" s="1183">
        <v>417.15890406209996</v>
      </c>
      <c r="DT7" s="1183">
        <v>647.5134668426499</v>
      </c>
      <c r="DU7" s="1183">
        <v>701.52477283079986</v>
      </c>
      <c r="DV7" s="1183">
        <v>2.5939999999999999</v>
      </c>
      <c r="DW7" s="1180">
        <f>SUM(DN7+C7)</f>
        <v>15.23</v>
      </c>
      <c r="DX7" s="1180">
        <v>27.87</v>
      </c>
      <c r="DY7" s="1183">
        <v>104.16312000000001</v>
      </c>
      <c r="DZ7" s="1180">
        <v>22.537399499999999</v>
      </c>
      <c r="EA7" s="1183">
        <v>1898.8149899999999</v>
      </c>
      <c r="EB7" s="1180">
        <v>417.15890406209996</v>
      </c>
      <c r="EC7" s="1180">
        <v>647.5134668426499</v>
      </c>
      <c r="ED7" s="1183">
        <v>701.52477283079986</v>
      </c>
    </row>
    <row r="8" spans="1:172" s="1181" customFormat="1" ht="18" customHeight="1" x14ac:dyDescent="0.2">
      <c r="A8" s="1182" t="s">
        <v>578</v>
      </c>
      <c r="B8" s="1183">
        <v>0</v>
      </c>
      <c r="C8" s="1180">
        <v>0</v>
      </c>
      <c r="D8" s="1180">
        <v>0</v>
      </c>
      <c r="E8" s="1183">
        <v>0</v>
      </c>
      <c r="F8" s="1183">
        <v>0</v>
      </c>
      <c r="G8" s="1183">
        <v>0</v>
      </c>
      <c r="H8" s="1183">
        <v>0</v>
      </c>
      <c r="I8" s="1183">
        <v>0</v>
      </c>
      <c r="J8" s="1183">
        <v>0</v>
      </c>
      <c r="K8" s="1180">
        <v>0</v>
      </c>
      <c r="L8" s="1180">
        <v>0</v>
      </c>
      <c r="M8" s="1183">
        <v>0</v>
      </c>
      <c r="N8" s="1183">
        <v>0</v>
      </c>
      <c r="O8" s="1183">
        <v>0</v>
      </c>
      <c r="P8" s="1183">
        <v>0</v>
      </c>
      <c r="Q8" s="1183">
        <v>0</v>
      </c>
      <c r="R8" s="1183">
        <v>0</v>
      </c>
      <c r="S8" s="1180">
        <v>0</v>
      </c>
      <c r="T8" s="1180">
        <v>0</v>
      </c>
      <c r="U8" s="1180">
        <v>0</v>
      </c>
      <c r="V8" s="1183">
        <v>0</v>
      </c>
      <c r="W8" s="1183">
        <v>0</v>
      </c>
      <c r="X8" s="1183">
        <v>0</v>
      </c>
      <c r="Y8" s="1183">
        <v>0</v>
      </c>
      <c r="Z8" s="1183">
        <v>0</v>
      </c>
      <c r="AA8" s="1183">
        <v>0</v>
      </c>
      <c r="AB8" s="1180">
        <v>0</v>
      </c>
      <c r="AC8" s="1180">
        <v>0</v>
      </c>
      <c r="AD8" s="1183">
        <v>0</v>
      </c>
      <c r="AE8" s="1183">
        <v>0</v>
      </c>
      <c r="AF8" s="1183">
        <v>0</v>
      </c>
      <c r="AG8" s="1183">
        <v>0</v>
      </c>
      <c r="AH8" s="1183">
        <v>0</v>
      </c>
      <c r="AI8" s="1183">
        <v>0</v>
      </c>
      <c r="AJ8" s="1183">
        <v>0</v>
      </c>
      <c r="AK8" s="1183">
        <v>69.69</v>
      </c>
      <c r="AL8" s="1183">
        <v>0.15611079999999999</v>
      </c>
      <c r="AM8" s="1183">
        <v>6.2062200000000001</v>
      </c>
      <c r="AN8" s="1183">
        <v>0</v>
      </c>
      <c r="AO8" s="1183">
        <v>0</v>
      </c>
      <c r="AP8" s="1180">
        <v>0</v>
      </c>
      <c r="AQ8" s="1180">
        <v>0</v>
      </c>
      <c r="AR8" s="1183">
        <v>0</v>
      </c>
      <c r="AS8" s="1183">
        <v>0</v>
      </c>
      <c r="AT8" s="1183">
        <v>0</v>
      </c>
      <c r="AU8" s="1183">
        <v>0</v>
      </c>
      <c r="AV8" s="1183">
        <v>0</v>
      </c>
      <c r="AW8" s="1183">
        <v>0</v>
      </c>
      <c r="AX8" s="1183">
        <v>0</v>
      </c>
      <c r="AY8" s="1183">
        <v>0</v>
      </c>
      <c r="AZ8" s="1183">
        <v>0</v>
      </c>
      <c r="BA8" s="1180">
        <v>0</v>
      </c>
      <c r="BB8" s="1180">
        <v>0</v>
      </c>
      <c r="BC8" s="1180">
        <v>0</v>
      </c>
      <c r="BD8" s="1183">
        <v>0</v>
      </c>
      <c r="BE8" s="1183">
        <v>0</v>
      </c>
      <c r="BF8" s="1183">
        <v>0</v>
      </c>
      <c r="BG8" s="1183">
        <v>0</v>
      </c>
      <c r="BH8" s="1183">
        <v>0</v>
      </c>
      <c r="BI8" s="1183">
        <v>0</v>
      </c>
      <c r="BJ8" s="1183">
        <v>0</v>
      </c>
      <c r="BK8" s="1183">
        <v>0.15</v>
      </c>
      <c r="BL8" s="1183">
        <v>933.44632000000001</v>
      </c>
      <c r="BM8" s="1183">
        <v>11.99789</v>
      </c>
      <c r="BN8" s="1183">
        <v>82.827439999999996</v>
      </c>
      <c r="BO8" s="1183">
        <v>0</v>
      </c>
      <c r="BP8" s="1183">
        <v>3.7399999999999998E-3</v>
      </c>
      <c r="BQ8" s="1183">
        <v>13.151131321199999</v>
      </c>
      <c r="BR8" s="1183">
        <v>130.50126396447001</v>
      </c>
      <c r="BS8" s="1183">
        <v>105.10761482721998</v>
      </c>
      <c r="BT8" s="1183">
        <v>0</v>
      </c>
      <c r="BU8" s="1183">
        <v>0</v>
      </c>
      <c r="BV8" s="1183">
        <v>0</v>
      </c>
      <c r="BW8" s="1183">
        <v>0.2</v>
      </c>
      <c r="BX8" s="1183">
        <v>0.64999999999999991</v>
      </c>
      <c r="BY8" s="1183">
        <v>7.8999999999999977</v>
      </c>
      <c r="BZ8" s="1183">
        <v>0</v>
      </c>
      <c r="CA8" s="1183">
        <v>0</v>
      </c>
      <c r="CB8" s="1183">
        <v>0</v>
      </c>
      <c r="CC8" s="1183">
        <v>0</v>
      </c>
      <c r="CD8" s="1183">
        <v>0</v>
      </c>
      <c r="CE8" s="1183">
        <v>95.92</v>
      </c>
      <c r="CF8" s="1180">
        <v>7.68</v>
      </c>
      <c r="CG8" s="1180">
        <v>17.95</v>
      </c>
      <c r="CH8" s="1183">
        <v>0.30248999999999998</v>
      </c>
      <c r="CI8" s="1183">
        <v>0</v>
      </c>
      <c r="CJ8" s="1183">
        <v>3.8999999999999998E-3</v>
      </c>
      <c r="CK8" s="1183">
        <v>17.837800000000001</v>
      </c>
      <c r="CL8" s="1183">
        <v>0</v>
      </c>
      <c r="CM8" s="1183">
        <v>0</v>
      </c>
      <c r="CN8" s="1180">
        <v>0</v>
      </c>
      <c r="CO8" s="1183">
        <v>0.5</v>
      </c>
      <c r="CP8" s="1183">
        <v>0</v>
      </c>
      <c r="CQ8" s="1183">
        <v>0</v>
      </c>
      <c r="CR8" s="1183">
        <v>0</v>
      </c>
      <c r="CS8" s="1183">
        <v>0</v>
      </c>
      <c r="CT8" s="1183">
        <v>0</v>
      </c>
      <c r="CU8" s="1180">
        <v>0</v>
      </c>
      <c r="CV8" s="1180">
        <v>0</v>
      </c>
      <c r="CW8" s="1180">
        <v>0</v>
      </c>
      <c r="CX8" s="1183">
        <v>0</v>
      </c>
      <c r="CY8" s="1183">
        <v>5.2540000000000003E-2</v>
      </c>
      <c r="CZ8" s="1183">
        <v>0</v>
      </c>
      <c r="DA8" s="1183">
        <v>0</v>
      </c>
      <c r="DB8" s="1183">
        <v>0</v>
      </c>
      <c r="DC8" s="1183">
        <v>0</v>
      </c>
      <c r="DD8" s="1180">
        <v>0</v>
      </c>
      <c r="DE8" s="1180">
        <v>0</v>
      </c>
      <c r="DF8" s="1180">
        <v>0</v>
      </c>
      <c r="DG8" s="1183">
        <v>0</v>
      </c>
      <c r="DH8" s="1183">
        <v>0</v>
      </c>
      <c r="DI8" s="1183">
        <v>0</v>
      </c>
      <c r="DJ8" s="1183">
        <v>0</v>
      </c>
      <c r="DK8" s="1183">
        <v>0</v>
      </c>
      <c r="DL8" s="1183">
        <v>0</v>
      </c>
      <c r="DM8" s="1180">
        <v>0</v>
      </c>
      <c r="DN8" s="1180">
        <v>7.68</v>
      </c>
      <c r="DO8" s="1180">
        <v>17.95</v>
      </c>
      <c r="DP8" s="1183">
        <v>0.80248999999999993</v>
      </c>
      <c r="DQ8" s="1183">
        <v>0.20254</v>
      </c>
      <c r="DR8" s="1183">
        <v>1003.3363200000001</v>
      </c>
      <c r="DS8" s="1183">
        <v>43.792932121199996</v>
      </c>
      <c r="DT8" s="1183">
        <v>227.43492396447002</v>
      </c>
      <c r="DU8" s="1183">
        <v>201.02761482721996</v>
      </c>
      <c r="DV8" s="1183">
        <v>0</v>
      </c>
      <c r="DW8" s="1180">
        <v>7.68</v>
      </c>
      <c r="DX8" s="1180">
        <v>17.95</v>
      </c>
      <c r="DY8" s="1183">
        <v>0.80248999999999993</v>
      </c>
      <c r="DZ8" s="1180">
        <v>0.20254</v>
      </c>
      <c r="EA8" s="1183">
        <v>1003.3363200000001</v>
      </c>
      <c r="EB8" s="1180">
        <v>43.792932121199996</v>
      </c>
      <c r="EC8" s="1180">
        <v>227.43492396447002</v>
      </c>
      <c r="ED8" s="1183">
        <v>201.02761482721996</v>
      </c>
    </row>
    <row r="9" spans="1:172" s="1181" customFormat="1" ht="18" customHeight="1" x14ac:dyDescent="0.2">
      <c r="A9" s="1149" t="s">
        <v>579</v>
      </c>
      <c r="B9" s="1183">
        <v>0</v>
      </c>
      <c r="C9" s="1183">
        <v>0</v>
      </c>
      <c r="D9" s="1183">
        <v>0</v>
      </c>
      <c r="E9" s="1183">
        <v>0</v>
      </c>
      <c r="F9" s="1183">
        <v>0</v>
      </c>
      <c r="G9" s="1183">
        <v>0</v>
      </c>
      <c r="H9" s="1183">
        <v>0</v>
      </c>
      <c r="I9" s="1183">
        <v>0</v>
      </c>
      <c r="J9" s="1183">
        <v>0</v>
      </c>
      <c r="K9" s="1180">
        <v>0</v>
      </c>
      <c r="L9" s="1183">
        <v>0</v>
      </c>
      <c r="M9" s="1184">
        <v>0</v>
      </c>
      <c r="N9" s="1184">
        <v>0</v>
      </c>
      <c r="O9" s="1184">
        <v>0</v>
      </c>
      <c r="P9" s="1184">
        <v>0</v>
      </c>
      <c r="Q9" s="1184">
        <v>0</v>
      </c>
      <c r="R9" s="1183">
        <v>0</v>
      </c>
      <c r="S9" s="1180">
        <v>0</v>
      </c>
      <c r="T9" s="1183">
        <v>0</v>
      </c>
      <c r="U9" s="1183">
        <v>0</v>
      </c>
      <c r="V9" s="1183">
        <v>0</v>
      </c>
      <c r="W9" s="1183">
        <v>0</v>
      </c>
      <c r="X9" s="1183">
        <v>0</v>
      </c>
      <c r="Y9" s="1183">
        <v>0</v>
      </c>
      <c r="Z9" s="1183">
        <v>0</v>
      </c>
      <c r="AA9" s="1183">
        <v>0</v>
      </c>
      <c r="AB9" s="1180">
        <v>0</v>
      </c>
      <c r="AC9" s="1183">
        <v>0</v>
      </c>
      <c r="AD9" s="1184">
        <v>0</v>
      </c>
      <c r="AE9" s="1184">
        <v>0</v>
      </c>
      <c r="AF9" s="1184">
        <v>0</v>
      </c>
      <c r="AG9" s="1184">
        <v>0</v>
      </c>
      <c r="AH9" s="1184">
        <v>0</v>
      </c>
      <c r="AI9" s="1183">
        <v>0</v>
      </c>
      <c r="AJ9" s="1184">
        <v>0</v>
      </c>
      <c r="AK9" s="1184">
        <v>0</v>
      </c>
      <c r="AL9" s="1184">
        <v>0</v>
      </c>
      <c r="AM9" s="1184">
        <v>0</v>
      </c>
      <c r="AN9" s="1183">
        <v>0</v>
      </c>
      <c r="AO9" s="1183">
        <v>0</v>
      </c>
      <c r="AP9" s="1183">
        <v>0</v>
      </c>
      <c r="AQ9" s="1183">
        <v>0</v>
      </c>
      <c r="AR9" s="1183">
        <v>0</v>
      </c>
      <c r="AS9" s="1183">
        <v>0</v>
      </c>
      <c r="AT9" s="1183">
        <v>0</v>
      </c>
      <c r="AU9" s="1183">
        <v>0</v>
      </c>
      <c r="AV9" s="1183">
        <v>0</v>
      </c>
      <c r="AW9" s="1183">
        <v>0</v>
      </c>
      <c r="AX9" s="1184">
        <v>0</v>
      </c>
      <c r="AY9" s="1184">
        <v>0</v>
      </c>
      <c r="AZ9" s="1183">
        <v>0</v>
      </c>
      <c r="BA9" s="1180">
        <v>0</v>
      </c>
      <c r="BB9" s="1183">
        <v>0</v>
      </c>
      <c r="BC9" s="1183">
        <v>0</v>
      </c>
      <c r="BD9" s="1183">
        <v>0</v>
      </c>
      <c r="BE9" s="1183">
        <v>0</v>
      </c>
      <c r="BF9" s="1183">
        <v>0</v>
      </c>
      <c r="BG9" s="1183">
        <v>0</v>
      </c>
      <c r="BH9" s="1183">
        <v>0</v>
      </c>
      <c r="BI9" s="1183">
        <v>0</v>
      </c>
      <c r="BJ9" s="1183">
        <v>0</v>
      </c>
      <c r="BK9" s="1183">
        <v>0</v>
      </c>
      <c r="BL9" s="1183">
        <v>0.95</v>
      </c>
      <c r="BM9" s="1183">
        <v>0.55000000000000004</v>
      </c>
      <c r="BN9" s="1183">
        <v>9.2711799999999993</v>
      </c>
      <c r="BO9" s="1183">
        <v>0</v>
      </c>
      <c r="BP9" s="1183">
        <v>0.91466000000000003</v>
      </c>
      <c r="BQ9" s="1183">
        <v>0.2</v>
      </c>
      <c r="BR9" s="1183">
        <v>5.1519922970100005</v>
      </c>
      <c r="BS9" s="1183">
        <v>7.3205926204199958</v>
      </c>
      <c r="BT9" s="1183">
        <v>0</v>
      </c>
      <c r="BU9" s="1183">
        <v>0</v>
      </c>
      <c r="BV9" s="1183">
        <v>0</v>
      </c>
      <c r="BW9" s="1183">
        <v>0</v>
      </c>
      <c r="BX9" s="1183">
        <v>0</v>
      </c>
      <c r="BY9" s="1183">
        <v>0.93599999999999994</v>
      </c>
      <c r="BZ9" s="1183">
        <v>0</v>
      </c>
      <c r="CA9" s="1183">
        <v>0</v>
      </c>
      <c r="CB9" s="1183">
        <v>0</v>
      </c>
      <c r="CC9" s="1183">
        <v>0</v>
      </c>
      <c r="CD9" s="1183">
        <v>0</v>
      </c>
      <c r="CE9" s="1183">
        <v>0</v>
      </c>
      <c r="CF9" s="1183">
        <v>0</v>
      </c>
      <c r="CG9" s="1183">
        <v>0.45</v>
      </c>
      <c r="CH9" s="1183">
        <v>0</v>
      </c>
      <c r="CI9" s="1183">
        <v>0</v>
      </c>
      <c r="CJ9" s="1183">
        <v>0</v>
      </c>
      <c r="CK9" s="1183">
        <v>0</v>
      </c>
      <c r="CL9" s="1183">
        <v>0</v>
      </c>
      <c r="CM9" s="1183">
        <v>0</v>
      </c>
      <c r="CN9" s="1183">
        <v>0</v>
      </c>
      <c r="CO9" s="1183">
        <v>0</v>
      </c>
      <c r="CP9" s="1183">
        <v>0</v>
      </c>
      <c r="CQ9" s="1183">
        <v>0</v>
      </c>
      <c r="CR9" s="1183">
        <v>0</v>
      </c>
      <c r="CS9" s="1183">
        <v>0</v>
      </c>
      <c r="CT9" s="1183">
        <v>0</v>
      </c>
      <c r="CU9" s="1180">
        <v>0</v>
      </c>
      <c r="CV9" s="1183">
        <v>0</v>
      </c>
      <c r="CW9" s="1183">
        <v>0</v>
      </c>
      <c r="CX9" s="1183">
        <v>0</v>
      </c>
      <c r="CY9" s="1183">
        <v>1.1479300000000001</v>
      </c>
      <c r="CZ9" s="1183">
        <v>0</v>
      </c>
      <c r="DA9" s="1183">
        <v>0</v>
      </c>
      <c r="DB9" s="1183">
        <v>0</v>
      </c>
      <c r="DC9" s="1183">
        <v>0</v>
      </c>
      <c r="DD9" s="1180">
        <v>0</v>
      </c>
      <c r="DE9" s="1183">
        <v>0</v>
      </c>
      <c r="DF9" s="1183">
        <v>0</v>
      </c>
      <c r="DG9" s="1183">
        <v>0</v>
      </c>
      <c r="DH9" s="1183">
        <v>0</v>
      </c>
      <c r="DI9" s="1183">
        <v>0</v>
      </c>
      <c r="DJ9" s="1183">
        <v>0</v>
      </c>
      <c r="DK9" s="1183">
        <v>0</v>
      </c>
      <c r="DL9" s="1183">
        <v>0</v>
      </c>
      <c r="DM9" s="1180">
        <v>0</v>
      </c>
      <c r="DN9" s="1180">
        <f>SUM(L9+AP9+T9+CV9+DE9)</f>
        <v>0</v>
      </c>
      <c r="DO9" s="1180">
        <v>0.45</v>
      </c>
      <c r="DP9" s="1183">
        <v>0</v>
      </c>
      <c r="DQ9" s="1183">
        <v>1.1479300000000001</v>
      </c>
      <c r="DR9" s="1183">
        <v>1.86466</v>
      </c>
      <c r="DS9" s="1183">
        <v>0.75</v>
      </c>
      <c r="DT9" s="1183">
        <v>15.35917229701</v>
      </c>
      <c r="DU9" s="1183">
        <v>7.3205926204199958</v>
      </c>
      <c r="DV9" s="1183">
        <v>0</v>
      </c>
      <c r="DW9" s="1180">
        <f>SUM(DN9+C9)</f>
        <v>0</v>
      </c>
      <c r="DX9" s="1180">
        <v>0.45</v>
      </c>
      <c r="DY9" s="1183">
        <v>0</v>
      </c>
      <c r="DZ9" s="1180">
        <v>1.1479300000000001</v>
      </c>
      <c r="EA9" s="1183">
        <v>1.86466</v>
      </c>
      <c r="EB9" s="1180">
        <v>0.75</v>
      </c>
      <c r="EC9" s="1180">
        <v>15.35917229701</v>
      </c>
      <c r="ED9" s="1183">
        <v>7.3205926204199958</v>
      </c>
    </row>
    <row r="10" spans="1:172" s="1181" customFormat="1" ht="18" customHeight="1" x14ac:dyDescent="0.2">
      <c r="A10" s="1149" t="s">
        <v>303</v>
      </c>
      <c r="B10" s="1183">
        <v>43840.08</v>
      </c>
      <c r="C10" s="1180">
        <f>SUM(C5:C9)</f>
        <v>41443.9</v>
      </c>
      <c r="D10" s="1180">
        <v>38111.300000000003</v>
      </c>
      <c r="E10" s="1183">
        <v>47089.22</v>
      </c>
      <c r="F10" s="1183">
        <v>97652.54</v>
      </c>
      <c r="G10" s="1183">
        <v>0</v>
      </c>
      <c r="H10" s="1183">
        <v>0</v>
      </c>
      <c r="I10" s="1183">
        <v>11224.72</v>
      </c>
      <c r="J10" s="1183">
        <v>20066.036039999999</v>
      </c>
      <c r="K10" s="1180">
        <v>1.55</v>
      </c>
      <c r="L10" s="1180">
        <v>1.9</v>
      </c>
      <c r="M10" s="1183">
        <v>0</v>
      </c>
      <c r="N10" s="1183">
        <v>0</v>
      </c>
      <c r="O10" s="1183">
        <v>0</v>
      </c>
      <c r="P10" s="1183">
        <v>0</v>
      </c>
      <c r="Q10" s="1183">
        <v>0</v>
      </c>
      <c r="R10" s="1183">
        <v>0</v>
      </c>
      <c r="S10" s="1180">
        <v>55.465000000000003</v>
      </c>
      <c r="T10" s="1180">
        <f>SUM(T5:T9)</f>
        <v>117.29949999999999</v>
      </c>
      <c r="U10" s="1180">
        <v>256.27999999999997</v>
      </c>
      <c r="V10" s="1183">
        <v>484.87349999999998</v>
      </c>
      <c r="W10" s="1183">
        <v>216.89099999999999</v>
      </c>
      <c r="X10" s="1183">
        <v>255.86449999999999</v>
      </c>
      <c r="Y10" s="1183">
        <v>213.56649999999999</v>
      </c>
      <c r="Z10" s="1183">
        <v>21.3565</v>
      </c>
      <c r="AA10" s="1183">
        <v>3.2</v>
      </c>
      <c r="AB10" s="1180">
        <v>31.442499999999999</v>
      </c>
      <c r="AC10" s="1180">
        <f>SUM(AC5:AC9)</f>
        <v>37.484999999999999</v>
      </c>
      <c r="AD10" s="1183">
        <v>0</v>
      </c>
      <c r="AE10" s="1183">
        <v>0</v>
      </c>
      <c r="AF10" s="1183">
        <v>0</v>
      </c>
      <c r="AG10" s="1183">
        <v>0</v>
      </c>
      <c r="AH10" s="1183">
        <v>0</v>
      </c>
      <c r="AI10" s="1183">
        <v>0</v>
      </c>
      <c r="AJ10" s="1183">
        <v>568.44756200000006</v>
      </c>
      <c r="AK10" s="1183">
        <v>23682.108872099998</v>
      </c>
      <c r="AL10" s="1183">
        <v>649.46397533300001</v>
      </c>
      <c r="AM10" s="1183">
        <v>69468.842725099996</v>
      </c>
      <c r="AN10" s="1183">
        <v>91511.043020600002</v>
      </c>
      <c r="AO10" s="1183">
        <v>51.51</v>
      </c>
      <c r="AP10" s="1180">
        <v>8.82</v>
      </c>
      <c r="AQ10" s="1180">
        <v>9.5500000000000007</v>
      </c>
      <c r="AR10" s="1183">
        <v>9.1810000000000009</v>
      </c>
      <c r="AS10" s="1183">
        <v>2</v>
      </c>
      <c r="AT10" s="1183">
        <v>0</v>
      </c>
      <c r="AU10" s="1183">
        <v>0.5</v>
      </c>
      <c r="AV10" s="1183">
        <v>0</v>
      </c>
      <c r="AW10" s="1183">
        <v>0</v>
      </c>
      <c r="AX10" s="1183">
        <v>35.92</v>
      </c>
      <c r="AY10" s="1183">
        <v>253.47717</v>
      </c>
      <c r="AZ10" s="1183">
        <v>602.0644266999999</v>
      </c>
      <c r="BA10" s="1180">
        <v>25.84</v>
      </c>
      <c r="BB10" s="1180">
        <f>SUM(BB5:BB9)</f>
        <v>28.91</v>
      </c>
      <c r="BC10" s="1180">
        <v>43.22</v>
      </c>
      <c r="BD10" s="1183">
        <v>5.8068200000000001</v>
      </c>
      <c r="BE10" s="1183">
        <v>196.75063</v>
      </c>
      <c r="BF10" s="1183">
        <v>10.300878000000001</v>
      </c>
      <c r="BG10" s="1183">
        <v>2603.7075799999998</v>
      </c>
      <c r="BH10" s="1183">
        <v>3782.3430199999998</v>
      </c>
      <c r="BI10" s="1183">
        <v>5232.0914300000004</v>
      </c>
      <c r="BJ10" s="1183">
        <v>0.27885100000000002</v>
      </c>
      <c r="BK10" s="1183">
        <v>2880.1791600000001</v>
      </c>
      <c r="BL10" s="1183">
        <v>31865.786829999997</v>
      </c>
      <c r="BM10" s="1183">
        <v>79689.897056000031</v>
      </c>
      <c r="BN10" s="1183">
        <v>91423.261854700002</v>
      </c>
      <c r="BO10" s="1183">
        <v>124693.58287489996</v>
      </c>
      <c r="BP10" s="1183">
        <v>4020.7740899999999</v>
      </c>
      <c r="BQ10" s="1183">
        <v>22884.1984761003</v>
      </c>
      <c r="BR10" s="1183">
        <v>39692.754835994121</v>
      </c>
      <c r="BS10" s="1183">
        <v>65923.231692721311</v>
      </c>
      <c r="BT10" s="1183">
        <v>0.34445000000000003</v>
      </c>
      <c r="BU10" s="1183">
        <v>4.8739768120000004</v>
      </c>
      <c r="BV10" s="1183">
        <v>427.74264000000005</v>
      </c>
      <c r="BW10" s="1183">
        <v>5920.9299699999992</v>
      </c>
      <c r="BX10" s="1183">
        <v>16330.10522999784</v>
      </c>
      <c r="BY10" s="1183">
        <v>24198.128683097282</v>
      </c>
      <c r="BZ10" s="1183">
        <v>391.58006269980734</v>
      </c>
      <c r="CA10" s="1183">
        <v>35.289960000000001</v>
      </c>
      <c r="CB10" s="1183">
        <v>2617.0506700000001</v>
      </c>
      <c r="CC10" s="1183">
        <v>16.037988800000001</v>
      </c>
      <c r="CD10" s="1183">
        <v>94.657480899999996</v>
      </c>
      <c r="CE10" s="1183">
        <v>13610.902599999999</v>
      </c>
      <c r="CF10" s="1180">
        <v>162.02000000000001</v>
      </c>
      <c r="CG10" s="1180">
        <v>409.68</v>
      </c>
      <c r="CH10" s="1183">
        <v>1272.8086880000003</v>
      </c>
      <c r="CI10" s="1183">
        <v>5105.6458068000011</v>
      </c>
      <c r="CJ10" s="1183">
        <v>15796</v>
      </c>
      <c r="CK10" s="1183">
        <v>20220.21069</v>
      </c>
      <c r="CL10" s="1183">
        <v>113.8072047</v>
      </c>
      <c r="CM10" s="1183">
        <v>5065.9456700000001</v>
      </c>
      <c r="CN10" s="1180">
        <v>6.7</v>
      </c>
      <c r="CO10" s="1183">
        <v>9.870000000000001</v>
      </c>
      <c r="CP10" s="1183">
        <v>1.6859069000000002</v>
      </c>
      <c r="CQ10" s="1183">
        <v>1.5954860000000002</v>
      </c>
      <c r="CR10" s="1183">
        <v>0.1</v>
      </c>
      <c r="CS10" s="1183">
        <v>0</v>
      </c>
      <c r="CT10" s="1183">
        <v>0</v>
      </c>
      <c r="CU10" s="1180">
        <v>200.46730999999997</v>
      </c>
      <c r="CV10" s="1180">
        <f>SUM(CV5:CV9)</f>
        <v>90.621279999999999</v>
      </c>
      <c r="CW10" s="1180">
        <v>41.63</v>
      </c>
      <c r="CX10" s="1183">
        <v>72.131930000000011</v>
      </c>
      <c r="CY10" s="1183">
        <v>55.700699999999998</v>
      </c>
      <c r="CZ10" s="1183">
        <v>62.913331800000002</v>
      </c>
      <c r="DA10" s="1183">
        <v>126.73134999999999</v>
      </c>
      <c r="DB10" s="1183">
        <v>69.431509300000002</v>
      </c>
      <c r="DC10" s="1183">
        <v>31.814370199999999</v>
      </c>
      <c r="DD10" s="1180">
        <v>592.25</v>
      </c>
      <c r="DE10" s="1180">
        <f>SUM(DE5:DE9)</f>
        <v>863.78</v>
      </c>
      <c r="DF10" s="1180">
        <v>2484.4699999999998</v>
      </c>
      <c r="DG10" s="1183">
        <v>6059.87</v>
      </c>
      <c r="DH10" s="1183">
        <v>6389.6253200000001</v>
      </c>
      <c r="DI10" s="1183">
        <v>5885.1563199999991</v>
      </c>
      <c r="DJ10" s="1183">
        <v>4294.1979899999997</v>
      </c>
      <c r="DK10" s="1183">
        <v>5061.7998100000004</v>
      </c>
      <c r="DL10" s="1183">
        <v>14482.122170000001</v>
      </c>
      <c r="DM10" s="1180">
        <v>955.04962</v>
      </c>
      <c r="DN10" s="1180">
        <v>1310.55</v>
      </c>
      <c r="DO10" s="1180">
        <v>3253.43</v>
      </c>
      <c r="DP10" s="1183">
        <v>7914.82</v>
      </c>
      <c r="DQ10" s="1183">
        <v>15844.668725700001</v>
      </c>
      <c r="DR10" s="1183">
        <v>87501.430277899985</v>
      </c>
      <c r="DS10" s="1183">
        <v>147064.63683623116</v>
      </c>
      <c r="DT10" s="1183">
        <v>234215.49520379136</v>
      </c>
      <c r="DU10" s="1183">
        <v>324221.012964633</v>
      </c>
      <c r="DV10" s="1183">
        <v>44795.12962</v>
      </c>
      <c r="DW10" s="1180">
        <v>42754.45</v>
      </c>
      <c r="DX10" s="1180">
        <v>41364.730000000003</v>
      </c>
      <c r="DY10" s="1183">
        <v>55004.44</v>
      </c>
      <c r="DZ10" s="1180">
        <v>113497.20872569999</v>
      </c>
      <c r="EA10" s="1183">
        <v>87501.430277899985</v>
      </c>
      <c r="EB10" s="1180">
        <v>147064.63683623116</v>
      </c>
      <c r="EC10" s="1180">
        <v>245440.21520379136</v>
      </c>
      <c r="ED10" s="1183">
        <v>344287.04900463298</v>
      </c>
    </row>
    <row r="11" spans="1:172" s="1176" customFormat="1" ht="24.75" customHeight="1" x14ac:dyDescent="0.2">
      <c r="A11" s="1185" t="s">
        <v>589</v>
      </c>
      <c r="B11" s="1186"/>
      <c r="C11" s="1186"/>
      <c r="D11" s="1186"/>
      <c r="E11" s="1186"/>
      <c r="F11" s="1186"/>
      <c r="G11" s="1186"/>
      <c r="H11" s="1186"/>
      <c r="I11" s="1186"/>
      <c r="J11" s="1187"/>
      <c r="K11" s="1186"/>
      <c r="L11" s="1186"/>
      <c r="M11" s="1186"/>
      <c r="N11" s="1186"/>
      <c r="O11" s="1186"/>
      <c r="P11" s="1186"/>
      <c r="Q11" s="1186"/>
      <c r="R11" s="1187"/>
      <c r="S11" s="1186"/>
      <c r="T11" s="1186"/>
      <c r="U11" s="1186"/>
      <c r="V11" s="1186"/>
      <c r="W11" s="1186"/>
      <c r="X11" s="1186"/>
      <c r="Y11" s="1186"/>
      <c r="Z11" s="1186"/>
      <c r="AA11" s="1187"/>
      <c r="AB11" s="1186"/>
      <c r="AC11" s="1186"/>
      <c r="AD11" s="1186"/>
      <c r="AE11" s="1186"/>
      <c r="AF11" s="1186"/>
      <c r="AG11" s="1186"/>
      <c r="AH11" s="1186"/>
      <c r="AI11" s="1187"/>
      <c r="AJ11" s="1186"/>
      <c r="AK11" s="1186"/>
      <c r="AL11" s="1186"/>
      <c r="AM11" s="1186"/>
      <c r="AN11" s="1187"/>
      <c r="AO11" s="1187"/>
      <c r="AP11" s="1186"/>
      <c r="AQ11" s="1186"/>
      <c r="AR11" s="1186"/>
      <c r="AS11" s="1186"/>
      <c r="AT11" s="1186"/>
      <c r="AU11" s="1186"/>
      <c r="AV11" s="1186"/>
      <c r="AW11" s="1187"/>
      <c r="AX11" s="1186"/>
      <c r="AY11" s="1186"/>
      <c r="AZ11" s="1187"/>
      <c r="BA11" s="1186"/>
      <c r="BB11" s="1186"/>
      <c r="BC11" s="1186"/>
      <c r="BD11" s="1186"/>
      <c r="BE11" s="1188"/>
      <c r="BF11" s="1188"/>
      <c r="BG11" s="1188"/>
      <c r="BH11" s="1188"/>
      <c r="BI11" s="1187"/>
      <c r="BJ11" s="1186"/>
      <c r="BK11" s="1186"/>
      <c r="BL11" s="1186"/>
      <c r="BM11" s="1186"/>
      <c r="BN11" s="1186"/>
      <c r="BO11" s="1187"/>
      <c r="BP11" s="1186"/>
      <c r="BQ11" s="1186"/>
      <c r="BR11" s="1186"/>
      <c r="BS11" s="1187"/>
      <c r="BT11" s="1186"/>
      <c r="BU11" s="1187"/>
      <c r="BV11" s="1186"/>
      <c r="BW11" s="1186"/>
      <c r="BX11" s="1186"/>
      <c r="BY11" s="1186"/>
      <c r="BZ11" s="1187"/>
      <c r="CA11" s="1186"/>
      <c r="CB11" s="1187"/>
      <c r="CC11" s="1186"/>
      <c r="CD11" s="1186"/>
      <c r="CE11" s="1187"/>
      <c r="CF11" s="1186"/>
      <c r="CG11" s="1186"/>
      <c r="CH11" s="1186"/>
      <c r="CI11" s="1186"/>
      <c r="CJ11" s="1186"/>
      <c r="CK11" s="1186"/>
      <c r="CL11" s="1186"/>
      <c r="CM11" s="1187"/>
      <c r="CN11" s="1186"/>
      <c r="CO11" s="1186"/>
      <c r="CP11" s="1186"/>
      <c r="CQ11" s="1186"/>
      <c r="CR11" s="1186"/>
      <c r="CS11" s="1186"/>
      <c r="CT11" s="1187"/>
      <c r="CU11" s="1186"/>
      <c r="CV11" s="1186"/>
      <c r="CW11" s="1186"/>
      <c r="CX11" s="1186"/>
      <c r="CY11" s="1186"/>
      <c r="CZ11" s="1186"/>
      <c r="DA11" s="1186"/>
      <c r="DB11" s="1186"/>
      <c r="DC11" s="1187"/>
      <c r="DD11" s="1186"/>
      <c r="DE11" s="1186"/>
      <c r="DF11" s="1186"/>
      <c r="DG11" s="1186"/>
      <c r="DH11" s="1186"/>
      <c r="DI11" s="1186"/>
      <c r="DJ11" s="1186"/>
      <c r="DK11" s="1186"/>
      <c r="DL11" s="1187"/>
      <c r="DM11" s="1186"/>
      <c r="DN11" s="1186"/>
      <c r="DO11" s="1186"/>
      <c r="DP11" s="1186"/>
      <c r="DQ11" s="1186"/>
      <c r="DR11" s="1186"/>
      <c r="DS11" s="1186"/>
      <c r="DT11" s="1186"/>
      <c r="DU11" s="1187"/>
      <c r="DV11" s="1186"/>
      <c r="DW11" s="1186"/>
      <c r="DX11" s="1186"/>
      <c r="DY11" s="1186"/>
      <c r="DZ11" s="1189"/>
      <c r="EA11" s="1186"/>
      <c r="EB11" s="1189"/>
      <c r="EC11" s="1189"/>
      <c r="ED11" s="1187"/>
      <c r="EZ11" s="1181"/>
      <c r="FA11" s="1181"/>
      <c r="FB11" s="1181"/>
      <c r="FC11" s="1181"/>
      <c r="FD11" s="1181"/>
      <c r="FE11" s="1181"/>
      <c r="FF11" s="1181"/>
      <c r="FG11" s="1181"/>
      <c r="FH11" s="1181"/>
      <c r="FI11" s="1181"/>
      <c r="FJ11" s="1181"/>
      <c r="FK11" s="1181"/>
      <c r="FL11" s="1181"/>
      <c r="FM11" s="1181"/>
      <c r="FN11" s="1181"/>
      <c r="FO11" s="1181"/>
      <c r="FP11" s="1181"/>
    </row>
    <row r="12" spans="1:172" s="1181" customFormat="1" ht="18" customHeight="1" x14ac:dyDescent="0.2">
      <c r="A12" s="1182" t="s">
        <v>586</v>
      </c>
      <c r="B12" s="1190">
        <v>136778</v>
      </c>
      <c r="C12" s="1191">
        <v>127079</v>
      </c>
      <c r="D12" s="1191">
        <v>117818</v>
      </c>
      <c r="E12" s="1192">
        <v>143448</v>
      </c>
      <c r="F12" s="1192">
        <v>154805</v>
      </c>
      <c r="G12" s="1190">
        <v>0</v>
      </c>
      <c r="H12" s="1190">
        <v>0</v>
      </c>
      <c r="I12" s="1190">
        <v>19502</v>
      </c>
      <c r="J12" s="1190">
        <v>34722</v>
      </c>
      <c r="K12" s="1191">
        <v>13</v>
      </c>
      <c r="L12" s="1191">
        <v>11</v>
      </c>
      <c r="M12" s="1190">
        <v>0</v>
      </c>
      <c r="N12" s="1190">
        <v>0</v>
      </c>
      <c r="O12" s="1190">
        <v>0</v>
      </c>
      <c r="P12" s="1190">
        <v>0</v>
      </c>
      <c r="Q12" s="1190">
        <v>0</v>
      </c>
      <c r="R12" s="1190">
        <v>0</v>
      </c>
      <c r="S12" s="1191">
        <v>466</v>
      </c>
      <c r="T12" s="1191">
        <v>834</v>
      </c>
      <c r="U12" s="1191">
        <v>1476</v>
      </c>
      <c r="V12" s="1190">
        <v>2385</v>
      </c>
      <c r="W12" s="1190">
        <v>962</v>
      </c>
      <c r="X12" s="1190">
        <v>1051</v>
      </c>
      <c r="Y12" s="1190">
        <v>840</v>
      </c>
      <c r="Z12" s="1190">
        <v>96</v>
      </c>
      <c r="AA12" s="1190">
        <v>8</v>
      </c>
      <c r="AB12" s="1191">
        <v>119</v>
      </c>
      <c r="AC12" s="1191">
        <v>170</v>
      </c>
      <c r="AD12" s="1190">
        <v>0</v>
      </c>
      <c r="AE12" s="1190">
        <v>0</v>
      </c>
      <c r="AF12" s="1190">
        <v>0</v>
      </c>
      <c r="AG12" s="1190">
        <v>0</v>
      </c>
      <c r="AH12" s="1190">
        <v>0</v>
      </c>
      <c r="AI12" s="1190">
        <v>0</v>
      </c>
      <c r="AJ12" s="1190">
        <v>1483</v>
      </c>
      <c r="AK12" s="1190">
        <v>70890</v>
      </c>
      <c r="AL12" s="1190">
        <v>148307</v>
      </c>
      <c r="AM12" s="1190">
        <v>145498</v>
      </c>
      <c r="AN12" s="1190">
        <v>176144</v>
      </c>
      <c r="AO12" s="1190">
        <v>96</v>
      </c>
      <c r="AP12" s="1191">
        <v>20</v>
      </c>
      <c r="AQ12" s="1191">
        <v>21</v>
      </c>
      <c r="AR12" s="1190">
        <v>15</v>
      </c>
      <c r="AS12" s="1190">
        <v>4</v>
      </c>
      <c r="AT12" s="1190">
        <v>0</v>
      </c>
      <c r="AU12" s="1190">
        <v>1</v>
      </c>
      <c r="AV12" s="1190">
        <v>0</v>
      </c>
      <c r="AW12" s="1190">
        <v>0</v>
      </c>
      <c r="AX12" s="1190">
        <v>106</v>
      </c>
      <c r="AY12" s="1190">
        <v>703</v>
      </c>
      <c r="AZ12" s="1190">
        <v>1742</v>
      </c>
      <c r="BA12" s="1191">
        <v>231</v>
      </c>
      <c r="BB12" s="1191">
        <v>252</v>
      </c>
      <c r="BC12" s="1191">
        <v>318</v>
      </c>
      <c r="BD12" s="1190">
        <v>836</v>
      </c>
      <c r="BE12" s="1188">
        <v>713</v>
      </c>
      <c r="BF12" s="1188">
        <v>3117</v>
      </c>
      <c r="BG12" s="1188">
        <v>7041</v>
      </c>
      <c r="BH12" s="1188">
        <v>9821</v>
      </c>
      <c r="BI12" s="1190">
        <v>13009</v>
      </c>
      <c r="BJ12" s="1190">
        <v>73</v>
      </c>
      <c r="BK12" s="1190">
        <v>9289</v>
      </c>
      <c r="BL12" s="1190">
        <v>96573</v>
      </c>
      <c r="BM12" s="1190">
        <v>230134</v>
      </c>
      <c r="BN12" s="1190">
        <v>245115</v>
      </c>
      <c r="BO12" s="1190">
        <v>305256</v>
      </c>
      <c r="BP12" s="1190">
        <v>16547</v>
      </c>
      <c r="BQ12" s="1190">
        <v>90272</v>
      </c>
      <c r="BR12" s="1190">
        <v>165464</v>
      </c>
      <c r="BS12" s="1190">
        <v>213806</v>
      </c>
      <c r="BT12" s="1190">
        <v>111</v>
      </c>
      <c r="BU12" s="1190">
        <v>1318</v>
      </c>
      <c r="BV12" s="1190">
        <v>1577</v>
      </c>
      <c r="BW12" s="1190">
        <v>20691</v>
      </c>
      <c r="BX12" s="1190">
        <v>53203</v>
      </c>
      <c r="BY12" s="1190">
        <v>72580</v>
      </c>
      <c r="BZ12" s="1190">
        <v>104508</v>
      </c>
      <c r="CA12" s="1190">
        <v>93</v>
      </c>
      <c r="CB12" s="1190">
        <v>7781</v>
      </c>
      <c r="CC12" s="1190">
        <v>2716</v>
      </c>
      <c r="CD12" s="1190">
        <v>14226</v>
      </c>
      <c r="CE12" s="1190">
        <v>19011</v>
      </c>
      <c r="CF12" s="1191">
        <v>548</v>
      </c>
      <c r="CG12" s="1191">
        <v>1060</v>
      </c>
      <c r="CH12" s="1190">
        <v>4567</v>
      </c>
      <c r="CI12" s="1190">
        <v>19962</v>
      </c>
      <c r="CJ12" s="1190">
        <v>48544</v>
      </c>
      <c r="CK12" s="1190">
        <v>41369</v>
      </c>
      <c r="CL12" s="1190">
        <v>34882</v>
      </c>
      <c r="CM12" s="1190">
        <v>13881</v>
      </c>
      <c r="CN12" s="1191">
        <v>46</v>
      </c>
      <c r="CO12" s="1190">
        <v>68</v>
      </c>
      <c r="CP12" s="1190">
        <v>6</v>
      </c>
      <c r="CQ12" s="1190">
        <v>5</v>
      </c>
      <c r="CR12" s="1190">
        <v>1</v>
      </c>
      <c r="CS12" s="1190">
        <v>0</v>
      </c>
      <c r="CT12" s="1190">
        <v>0</v>
      </c>
      <c r="CU12" s="1191">
        <v>511</v>
      </c>
      <c r="CV12" s="1191">
        <v>217</v>
      </c>
      <c r="CW12" s="1191">
        <v>130</v>
      </c>
      <c r="CX12" s="1192">
        <v>215</v>
      </c>
      <c r="CY12" s="1192">
        <v>164</v>
      </c>
      <c r="CZ12" s="1192">
        <v>147</v>
      </c>
      <c r="DA12" s="1192">
        <v>143</v>
      </c>
      <c r="DB12" s="1192">
        <v>58</v>
      </c>
      <c r="DC12" s="1190">
        <v>29</v>
      </c>
      <c r="DD12" s="1191">
        <v>349</v>
      </c>
      <c r="DE12" s="1191">
        <v>654</v>
      </c>
      <c r="DF12" s="1191">
        <v>9809</v>
      </c>
      <c r="DG12" s="1192">
        <v>21997</v>
      </c>
      <c r="DH12" s="1192">
        <v>22900</v>
      </c>
      <c r="DI12" s="1192">
        <v>23753</v>
      </c>
      <c r="DJ12" s="1192">
        <v>16143</v>
      </c>
      <c r="DK12" s="1192">
        <v>13431</v>
      </c>
      <c r="DL12" s="1190">
        <v>36307</v>
      </c>
      <c r="DM12" s="1191">
        <v>1965</v>
      </c>
      <c r="DN12" s="1191">
        <v>2708</v>
      </c>
      <c r="DO12" s="1191">
        <v>12871</v>
      </c>
      <c r="DP12" s="1190">
        <v>30156</v>
      </c>
      <c r="DQ12" s="1190">
        <v>57060</v>
      </c>
      <c r="DR12" s="1190">
        <v>281318</v>
      </c>
      <c r="DS12" s="1190">
        <v>590276</v>
      </c>
      <c r="DT12" s="1190">
        <v>702078</v>
      </c>
      <c r="DU12" s="1190">
        <v>892896</v>
      </c>
      <c r="DV12" s="1190">
        <v>138743</v>
      </c>
      <c r="DW12" s="1191">
        <f t="shared" ref="DW12:DW17" si="0">SUM(DN12+C12)</f>
        <v>129787</v>
      </c>
      <c r="DX12" s="1149">
        <v>130689</v>
      </c>
      <c r="DY12" s="1190">
        <v>173604</v>
      </c>
      <c r="DZ12" s="1149">
        <v>211865</v>
      </c>
      <c r="EA12" s="1190">
        <v>281318</v>
      </c>
      <c r="EB12" s="1149">
        <v>590276</v>
      </c>
      <c r="EC12" s="1149">
        <v>721580</v>
      </c>
      <c r="ED12" s="1190">
        <v>927618</v>
      </c>
    </row>
    <row r="13" spans="1:172" s="1181" customFormat="1" ht="18" customHeight="1" x14ac:dyDescent="0.2">
      <c r="A13" s="1182" t="s">
        <v>587</v>
      </c>
      <c r="B13" s="1190">
        <v>1270</v>
      </c>
      <c r="C13" s="1191">
        <v>672</v>
      </c>
      <c r="D13" s="1191">
        <v>9</v>
      </c>
      <c r="E13" s="1192">
        <v>746</v>
      </c>
      <c r="F13" s="1192">
        <v>797</v>
      </c>
      <c r="G13" s="1190">
        <v>0</v>
      </c>
      <c r="H13" s="1190">
        <v>0</v>
      </c>
      <c r="I13" s="1190">
        <v>0</v>
      </c>
      <c r="J13" s="1190">
        <v>2</v>
      </c>
      <c r="K13" s="1191">
        <v>0</v>
      </c>
      <c r="L13" s="1191">
        <v>2</v>
      </c>
      <c r="M13" s="1190">
        <v>0</v>
      </c>
      <c r="N13" s="1190">
        <v>0</v>
      </c>
      <c r="O13" s="1190">
        <v>0</v>
      </c>
      <c r="P13" s="1190">
        <v>0</v>
      </c>
      <c r="Q13" s="1190">
        <v>0</v>
      </c>
      <c r="R13" s="1190">
        <v>0</v>
      </c>
      <c r="S13" s="1190">
        <v>0</v>
      </c>
      <c r="T13" s="1191">
        <v>0</v>
      </c>
      <c r="U13" s="1191">
        <v>0</v>
      </c>
      <c r="V13" s="1190">
        <v>0</v>
      </c>
      <c r="W13" s="1190">
        <v>0</v>
      </c>
      <c r="X13" s="1190">
        <v>0</v>
      </c>
      <c r="Y13" s="1190">
        <v>0</v>
      </c>
      <c r="Z13" s="1190">
        <v>0</v>
      </c>
      <c r="AA13" s="1190">
        <v>0</v>
      </c>
      <c r="AB13" s="1191">
        <v>6</v>
      </c>
      <c r="AC13" s="1191">
        <v>2</v>
      </c>
      <c r="AD13" s="1190">
        <v>0</v>
      </c>
      <c r="AE13" s="1190">
        <v>0</v>
      </c>
      <c r="AF13" s="1190">
        <v>0</v>
      </c>
      <c r="AG13" s="1190">
        <v>0</v>
      </c>
      <c r="AH13" s="1190">
        <v>0</v>
      </c>
      <c r="AI13" s="1190">
        <v>0</v>
      </c>
      <c r="AJ13" s="1190">
        <v>464</v>
      </c>
      <c r="AK13" s="1190">
        <v>3890</v>
      </c>
      <c r="AL13" s="1190">
        <v>2517</v>
      </c>
      <c r="AM13" s="1190">
        <v>775</v>
      </c>
      <c r="AN13" s="1190">
        <v>401</v>
      </c>
      <c r="AO13" s="1190">
        <v>0</v>
      </c>
      <c r="AP13" s="1191">
        <v>9</v>
      </c>
      <c r="AQ13" s="1191">
        <v>8</v>
      </c>
      <c r="AR13" s="1190">
        <v>6</v>
      </c>
      <c r="AS13" s="1190">
        <v>0</v>
      </c>
      <c r="AT13" s="1190">
        <v>0</v>
      </c>
      <c r="AU13" s="1190">
        <v>0</v>
      </c>
      <c r="AV13" s="1190">
        <v>0</v>
      </c>
      <c r="AW13" s="1190">
        <v>0</v>
      </c>
      <c r="AX13" s="1190">
        <v>0</v>
      </c>
      <c r="AY13" s="1190">
        <v>18</v>
      </c>
      <c r="AZ13" s="1190">
        <v>20</v>
      </c>
      <c r="BA13" s="1191">
        <v>3</v>
      </c>
      <c r="BB13" s="1191">
        <v>1</v>
      </c>
      <c r="BC13" s="1191">
        <v>0</v>
      </c>
      <c r="BD13" s="1190">
        <v>0</v>
      </c>
      <c r="BE13" s="1188">
        <v>0</v>
      </c>
      <c r="BF13" s="1188">
        <v>0</v>
      </c>
      <c r="BG13" s="1188">
        <v>0</v>
      </c>
      <c r="BH13" s="1188">
        <v>0</v>
      </c>
      <c r="BI13" s="1190">
        <v>0</v>
      </c>
      <c r="BJ13" s="1190">
        <v>1</v>
      </c>
      <c r="BK13" s="1190">
        <v>387</v>
      </c>
      <c r="BL13" s="1190">
        <v>71</v>
      </c>
      <c r="BM13" s="1190">
        <v>1272</v>
      </c>
      <c r="BN13" s="1190">
        <v>2000</v>
      </c>
      <c r="BO13" s="1190">
        <v>19</v>
      </c>
      <c r="BP13" s="1190">
        <v>57</v>
      </c>
      <c r="BQ13" s="1190">
        <v>763</v>
      </c>
      <c r="BR13" s="1190">
        <v>1310</v>
      </c>
      <c r="BS13" s="1190">
        <v>3954</v>
      </c>
      <c r="BT13" s="1190">
        <v>11</v>
      </c>
      <c r="BU13" s="1190">
        <v>109</v>
      </c>
      <c r="BV13" s="1190">
        <v>4</v>
      </c>
      <c r="BW13" s="1190">
        <v>127</v>
      </c>
      <c r="BX13" s="1190">
        <v>44</v>
      </c>
      <c r="BY13" s="1190">
        <v>707</v>
      </c>
      <c r="BZ13" s="1190">
        <v>38</v>
      </c>
      <c r="CA13" s="1190">
        <v>0</v>
      </c>
      <c r="CB13" s="1190">
        <v>0</v>
      </c>
      <c r="CC13" s="1190">
        <v>0</v>
      </c>
      <c r="CD13" s="1190">
        <v>0</v>
      </c>
      <c r="CE13" s="1190">
        <v>1960</v>
      </c>
      <c r="CF13" s="1191">
        <v>107</v>
      </c>
      <c r="CG13" s="1191">
        <v>122</v>
      </c>
      <c r="CH13" s="1190">
        <v>177</v>
      </c>
      <c r="CI13" s="1190">
        <v>213</v>
      </c>
      <c r="CJ13" s="1190">
        <v>8434</v>
      </c>
      <c r="CK13" s="1190">
        <v>22878</v>
      </c>
      <c r="CL13" s="1190">
        <v>0</v>
      </c>
      <c r="CM13" s="1190">
        <v>0</v>
      </c>
      <c r="CN13" s="1191">
        <v>15</v>
      </c>
      <c r="CO13" s="1190">
        <v>6</v>
      </c>
      <c r="CP13" s="1190">
        <v>1</v>
      </c>
      <c r="CQ13" s="1190">
        <v>0</v>
      </c>
      <c r="CR13" s="1190">
        <v>0</v>
      </c>
      <c r="CS13" s="1190">
        <v>0</v>
      </c>
      <c r="CT13" s="1190">
        <v>0</v>
      </c>
      <c r="CU13" s="1191">
        <v>10</v>
      </c>
      <c r="CV13" s="1191">
        <v>21</v>
      </c>
      <c r="CW13" s="1191">
        <v>11</v>
      </c>
      <c r="CX13" s="1192">
        <v>9</v>
      </c>
      <c r="CY13" s="1192">
        <v>2</v>
      </c>
      <c r="CZ13" s="1192">
        <v>2</v>
      </c>
      <c r="DA13" s="1192">
        <v>1</v>
      </c>
      <c r="DB13" s="1192">
        <v>13</v>
      </c>
      <c r="DC13" s="1190">
        <v>5</v>
      </c>
      <c r="DD13" s="1191">
        <v>2020</v>
      </c>
      <c r="DE13" s="1191">
        <v>2797</v>
      </c>
      <c r="DF13" s="1191">
        <v>1045</v>
      </c>
      <c r="DG13" s="1190">
        <v>4474</v>
      </c>
      <c r="DH13" s="1190">
        <v>3464</v>
      </c>
      <c r="DI13" s="1190">
        <v>10</v>
      </c>
      <c r="DJ13" s="1190">
        <v>0</v>
      </c>
      <c r="DK13" s="1190">
        <v>0</v>
      </c>
      <c r="DL13" s="1190">
        <v>0</v>
      </c>
      <c r="DM13" s="1191">
        <v>2088</v>
      </c>
      <c r="DN13" s="1191">
        <v>2937</v>
      </c>
      <c r="DO13" s="1191">
        <v>1203</v>
      </c>
      <c r="DP13" s="1190">
        <v>4673</v>
      </c>
      <c r="DQ13" s="1190">
        <v>4535</v>
      </c>
      <c r="DR13" s="1190">
        <v>12591</v>
      </c>
      <c r="DS13" s="1190">
        <v>27475</v>
      </c>
      <c r="DT13" s="1190">
        <v>4834</v>
      </c>
      <c r="DU13" s="1190">
        <v>6506</v>
      </c>
      <c r="DV13" s="1190">
        <v>3358</v>
      </c>
      <c r="DW13" s="1191">
        <f t="shared" si="0"/>
        <v>3609</v>
      </c>
      <c r="DX13" s="1149">
        <v>1212</v>
      </c>
      <c r="DY13" s="1190">
        <v>5419</v>
      </c>
      <c r="DZ13" s="1149">
        <v>5332</v>
      </c>
      <c r="EA13" s="1190">
        <v>12591</v>
      </c>
      <c r="EB13" s="1149">
        <v>27475</v>
      </c>
      <c r="EC13" s="1149">
        <v>4834</v>
      </c>
      <c r="ED13" s="1190">
        <v>6508</v>
      </c>
    </row>
    <row r="14" spans="1:172" s="1181" customFormat="1" ht="18" customHeight="1" x14ac:dyDescent="0.2">
      <c r="A14" s="1182" t="s">
        <v>577</v>
      </c>
      <c r="B14" s="1190">
        <v>0</v>
      </c>
      <c r="C14" s="1191">
        <v>0</v>
      </c>
      <c r="D14" s="1191">
        <v>0</v>
      </c>
      <c r="E14" s="1190">
        <v>0</v>
      </c>
      <c r="F14" s="1190">
        <v>0</v>
      </c>
      <c r="G14" s="1190">
        <v>0</v>
      </c>
      <c r="H14" s="1190">
        <v>0</v>
      </c>
      <c r="I14" s="1190">
        <v>0</v>
      </c>
      <c r="J14" s="1190">
        <v>0</v>
      </c>
      <c r="K14" s="1191">
        <v>0</v>
      </c>
      <c r="L14" s="1191">
        <v>0</v>
      </c>
      <c r="M14" s="1190">
        <v>0</v>
      </c>
      <c r="N14" s="1192">
        <v>0</v>
      </c>
      <c r="O14" s="1192">
        <v>0</v>
      </c>
      <c r="P14" s="1192">
        <v>0</v>
      </c>
      <c r="Q14" s="1192">
        <v>0</v>
      </c>
      <c r="R14" s="1190">
        <v>0</v>
      </c>
      <c r="S14" s="1190">
        <v>0</v>
      </c>
      <c r="T14" s="1191">
        <v>0</v>
      </c>
      <c r="U14" s="1191">
        <v>0</v>
      </c>
      <c r="V14" s="1190">
        <v>0</v>
      </c>
      <c r="W14" s="1190">
        <v>0</v>
      </c>
      <c r="X14" s="1190">
        <v>0</v>
      </c>
      <c r="Y14" s="1190">
        <v>0</v>
      </c>
      <c r="Z14" s="1190">
        <v>0</v>
      </c>
      <c r="AA14" s="1190">
        <v>0</v>
      </c>
      <c r="AB14" s="1190">
        <v>0</v>
      </c>
      <c r="AC14" s="1191">
        <v>0</v>
      </c>
      <c r="AD14" s="1192">
        <v>0</v>
      </c>
      <c r="AE14" s="1192">
        <v>0</v>
      </c>
      <c r="AF14" s="1192">
        <v>0</v>
      </c>
      <c r="AG14" s="1192">
        <v>0</v>
      </c>
      <c r="AH14" s="1192">
        <v>0</v>
      </c>
      <c r="AI14" s="1190">
        <v>0</v>
      </c>
      <c r="AJ14" s="1192">
        <v>29</v>
      </c>
      <c r="AK14" s="1192">
        <v>1532</v>
      </c>
      <c r="AL14" s="1192">
        <v>344</v>
      </c>
      <c r="AM14" s="1192">
        <v>71</v>
      </c>
      <c r="AN14" s="1190">
        <v>82</v>
      </c>
      <c r="AO14" s="1190">
        <v>0</v>
      </c>
      <c r="AP14" s="1191">
        <v>5</v>
      </c>
      <c r="AQ14" s="1191">
        <v>5</v>
      </c>
      <c r="AR14" s="1190">
        <v>0</v>
      </c>
      <c r="AS14" s="1190">
        <v>0</v>
      </c>
      <c r="AT14" s="1190">
        <v>0</v>
      </c>
      <c r="AU14" s="1190">
        <v>0</v>
      </c>
      <c r="AV14" s="1190">
        <v>0</v>
      </c>
      <c r="AW14" s="1190">
        <v>0</v>
      </c>
      <c r="AX14" s="1192">
        <v>0</v>
      </c>
      <c r="AY14" s="1192">
        <v>0</v>
      </c>
      <c r="AZ14" s="1190">
        <v>2</v>
      </c>
      <c r="BA14" s="1191">
        <v>0</v>
      </c>
      <c r="BB14" s="1191">
        <v>0</v>
      </c>
      <c r="BC14" s="1191">
        <v>0</v>
      </c>
      <c r="BD14" s="1190">
        <v>0</v>
      </c>
      <c r="BE14" s="1188">
        <v>0</v>
      </c>
      <c r="BF14" s="1188">
        <v>0</v>
      </c>
      <c r="BG14" s="1188">
        <v>0</v>
      </c>
      <c r="BH14" s="1188">
        <v>0</v>
      </c>
      <c r="BI14" s="1190">
        <v>0</v>
      </c>
      <c r="BJ14" s="1190">
        <v>0</v>
      </c>
      <c r="BK14" s="1190">
        <v>24</v>
      </c>
      <c r="BL14" s="1190">
        <v>2296</v>
      </c>
      <c r="BM14" s="1190">
        <v>172</v>
      </c>
      <c r="BN14" s="1190">
        <v>495</v>
      </c>
      <c r="BO14" s="1190">
        <v>11</v>
      </c>
      <c r="BP14" s="1190">
        <v>0</v>
      </c>
      <c r="BQ14" s="1190">
        <v>172</v>
      </c>
      <c r="BR14" s="1190">
        <v>1047</v>
      </c>
      <c r="BS14" s="1190">
        <v>943</v>
      </c>
      <c r="BT14" s="1190">
        <v>0</v>
      </c>
      <c r="BU14" s="1190">
        <v>14</v>
      </c>
      <c r="BV14" s="1190">
        <v>0</v>
      </c>
      <c r="BW14" s="1190">
        <v>15</v>
      </c>
      <c r="BX14" s="1190">
        <v>5</v>
      </c>
      <c r="BY14" s="1190">
        <v>167</v>
      </c>
      <c r="BZ14" s="1190">
        <v>0</v>
      </c>
      <c r="CA14" s="1190">
        <v>0</v>
      </c>
      <c r="CB14" s="1190">
        <v>0</v>
      </c>
      <c r="CC14" s="1190">
        <v>0</v>
      </c>
      <c r="CD14" s="1190">
        <v>0</v>
      </c>
      <c r="CE14" s="1190">
        <v>520</v>
      </c>
      <c r="CF14" s="1191">
        <v>75</v>
      </c>
      <c r="CG14" s="1191">
        <v>100</v>
      </c>
      <c r="CH14" s="1190">
        <v>20</v>
      </c>
      <c r="CI14" s="1190">
        <v>25</v>
      </c>
      <c r="CJ14" s="1190">
        <v>15</v>
      </c>
      <c r="CK14" s="1190">
        <v>1240</v>
      </c>
      <c r="CL14" s="1190">
        <v>0</v>
      </c>
      <c r="CM14" s="1190">
        <v>0</v>
      </c>
      <c r="CN14" s="1191">
        <v>6</v>
      </c>
      <c r="CO14" s="1190">
        <v>9</v>
      </c>
      <c r="CP14" s="1190">
        <v>0</v>
      </c>
      <c r="CQ14" s="1190">
        <v>1</v>
      </c>
      <c r="CR14" s="1190">
        <v>0</v>
      </c>
      <c r="CS14" s="1190">
        <v>0</v>
      </c>
      <c r="CT14" s="1190">
        <v>0</v>
      </c>
      <c r="CU14" s="1191">
        <v>0</v>
      </c>
      <c r="CV14" s="1191">
        <v>3</v>
      </c>
      <c r="CW14" s="1191">
        <v>1</v>
      </c>
      <c r="CX14" s="1192">
        <v>0</v>
      </c>
      <c r="CY14" s="1192">
        <v>0</v>
      </c>
      <c r="CZ14" s="1192">
        <v>0</v>
      </c>
      <c r="DA14" s="1192">
        <v>1</v>
      </c>
      <c r="DB14" s="1192">
        <v>0</v>
      </c>
      <c r="DC14" s="1190">
        <v>0</v>
      </c>
      <c r="DD14" s="1193">
        <v>0</v>
      </c>
      <c r="DE14" s="1191">
        <v>0</v>
      </c>
      <c r="DF14" s="1191">
        <v>0</v>
      </c>
      <c r="DG14" s="1190">
        <v>484</v>
      </c>
      <c r="DH14" s="1190">
        <v>5</v>
      </c>
      <c r="DI14" s="1190">
        <v>0</v>
      </c>
      <c r="DJ14" s="1190">
        <v>0</v>
      </c>
      <c r="DK14" s="1190">
        <v>0</v>
      </c>
      <c r="DL14" s="1190">
        <v>0</v>
      </c>
      <c r="DM14" s="1191">
        <v>16</v>
      </c>
      <c r="DN14" s="1191">
        <v>83</v>
      </c>
      <c r="DO14" s="1191">
        <v>112</v>
      </c>
      <c r="DP14" s="1190">
        <v>513</v>
      </c>
      <c r="DQ14" s="1190">
        <v>83</v>
      </c>
      <c r="DR14" s="1190">
        <v>3859</v>
      </c>
      <c r="DS14" s="1190">
        <v>1934</v>
      </c>
      <c r="DT14" s="1190">
        <v>1780</v>
      </c>
      <c r="DU14" s="1190">
        <v>1572</v>
      </c>
      <c r="DV14" s="1190">
        <v>16</v>
      </c>
      <c r="DW14" s="1191">
        <f t="shared" si="0"/>
        <v>83</v>
      </c>
      <c r="DX14" s="1149">
        <v>112</v>
      </c>
      <c r="DY14" s="1190">
        <v>513</v>
      </c>
      <c r="DZ14" s="1149">
        <v>83</v>
      </c>
      <c r="EA14" s="1190">
        <v>3859</v>
      </c>
      <c r="EB14" s="1149">
        <v>1934</v>
      </c>
      <c r="EC14" s="1149">
        <v>1780</v>
      </c>
      <c r="ED14" s="1190">
        <v>1572</v>
      </c>
    </row>
    <row r="15" spans="1:172" s="1181" customFormat="1" ht="18" customHeight="1" x14ac:dyDescent="0.2">
      <c r="A15" s="1182" t="s">
        <v>578</v>
      </c>
      <c r="B15" s="1190">
        <v>0</v>
      </c>
      <c r="C15" s="1191">
        <v>0</v>
      </c>
      <c r="D15" s="1191">
        <v>0</v>
      </c>
      <c r="E15" s="1190">
        <v>0</v>
      </c>
      <c r="F15" s="1190">
        <v>0</v>
      </c>
      <c r="G15" s="1190">
        <v>0</v>
      </c>
      <c r="H15" s="1190">
        <v>0</v>
      </c>
      <c r="I15" s="1190">
        <v>0</v>
      </c>
      <c r="J15" s="1190">
        <v>0</v>
      </c>
      <c r="K15" s="1191">
        <v>0</v>
      </c>
      <c r="L15" s="1191">
        <v>0</v>
      </c>
      <c r="M15" s="1190">
        <v>0</v>
      </c>
      <c r="N15" s="1190">
        <v>0</v>
      </c>
      <c r="O15" s="1190">
        <v>0</v>
      </c>
      <c r="P15" s="1190">
        <v>0</v>
      </c>
      <c r="Q15" s="1190">
        <v>0</v>
      </c>
      <c r="R15" s="1190">
        <v>0</v>
      </c>
      <c r="S15" s="1190">
        <v>0</v>
      </c>
      <c r="T15" s="1191">
        <v>0</v>
      </c>
      <c r="U15" s="1191">
        <v>0</v>
      </c>
      <c r="V15" s="1190">
        <v>0</v>
      </c>
      <c r="W15" s="1190">
        <v>0</v>
      </c>
      <c r="X15" s="1190">
        <v>0</v>
      </c>
      <c r="Y15" s="1190">
        <v>0</v>
      </c>
      <c r="Z15" s="1190">
        <v>0</v>
      </c>
      <c r="AA15" s="1190">
        <v>0</v>
      </c>
      <c r="AB15" s="1191">
        <v>0</v>
      </c>
      <c r="AC15" s="1191">
        <v>0</v>
      </c>
      <c r="AD15" s="1190">
        <v>0</v>
      </c>
      <c r="AE15" s="1190">
        <v>0</v>
      </c>
      <c r="AF15" s="1190">
        <v>0</v>
      </c>
      <c r="AG15" s="1190">
        <v>0</v>
      </c>
      <c r="AH15" s="1190">
        <v>0</v>
      </c>
      <c r="AI15" s="1190">
        <v>0</v>
      </c>
      <c r="AJ15" s="1190">
        <v>0</v>
      </c>
      <c r="AK15" s="1190">
        <v>142</v>
      </c>
      <c r="AL15" s="1190">
        <v>46</v>
      </c>
      <c r="AM15" s="1190">
        <v>18</v>
      </c>
      <c r="AN15" s="1190">
        <v>0</v>
      </c>
      <c r="AO15" s="1190">
        <v>0</v>
      </c>
      <c r="AP15" s="1191">
        <v>0</v>
      </c>
      <c r="AQ15" s="1191">
        <v>0</v>
      </c>
      <c r="AR15" s="1190">
        <v>0</v>
      </c>
      <c r="AS15" s="1190">
        <v>0</v>
      </c>
      <c r="AT15" s="1190">
        <v>0</v>
      </c>
      <c r="AU15" s="1190">
        <v>0</v>
      </c>
      <c r="AV15" s="1190">
        <v>0</v>
      </c>
      <c r="AW15" s="1190">
        <v>0</v>
      </c>
      <c r="AX15" s="1190">
        <v>0</v>
      </c>
      <c r="AY15" s="1190">
        <v>0</v>
      </c>
      <c r="AZ15" s="1190">
        <v>0</v>
      </c>
      <c r="BA15" s="1191">
        <v>0</v>
      </c>
      <c r="BB15" s="1191">
        <v>0</v>
      </c>
      <c r="BC15" s="1191">
        <v>0</v>
      </c>
      <c r="BD15" s="1190">
        <v>0</v>
      </c>
      <c r="BE15" s="1188">
        <v>0</v>
      </c>
      <c r="BF15" s="1188">
        <v>0</v>
      </c>
      <c r="BG15" s="1188">
        <v>0</v>
      </c>
      <c r="BH15" s="1188">
        <v>0</v>
      </c>
      <c r="BI15" s="1190">
        <v>0</v>
      </c>
      <c r="BJ15" s="1190">
        <v>0</v>
      </c>
      <c r="BK15" s="1190">
        <v>1</v>
      </c>
      <c r="BL15" s="1190">
        <v>1533</v>
      </c>
      <c r="BM15" s="1190">
        <v>26</v>
      </c>
      <c r="BN15" s="1190">
        <v>168</v>
      </c>
      <c r="BO15" s="1190">
        <v>0</v>
      </c>
      <c r="BP15" s="1190">
        <v>0</v>
      </c>
      <c r="BQ15" s="1190">
        <v>16</v>
      </c>
      <c r="BR15" s="1190">
        <v>354</v>
      </c>
      <c r="BS15" s="1190">
        <v>99</v>
      </c>
      <c r="BT15" s="1190">
        <v>0</v>
      </c>
      <c r="BU15" s="1190">
        <v>0</v>
      </c>
      <c r="BV15" s="1190">
        <v>0</v>
      </c>
      <c r="BW15" s="1190">
        <v>1</v>
      </c>
      <c r="BX15" s="1190">
        <v>2</v>
      </c>
      <c r="BY15" s="1190">
        <v>25</v>
      </c>
      <c r="BZ15" s="1190">
        <v>0</v>
      </c>
      <c r="CA15" s="1190">
        <v>0</v>
      </c>
      <c r="CB15" s="1190">
        <v>0</v>
      </c>
      <c r="CC15" s="1190">
        <v>0</v>
      </c>
      <c r="CD15" s="1190">
        <v>0</v>
      </c>
      <c r="CE15" s="1190">
        <v>127</v>
      </c>
      <c r="CF15" s="1191">
        <v>43</v>
      </c>
      <c r="CG15" s="1191">
        <v>68</v>
      </c>
      <c r="CH15" s="1190">
        <v>1</v>
      </c>
      <c r="CI15" s="1190">
        <v>0</v>
      </c>
      <c r="CJ15" s="1190">
        <v>0</v>
      </c>
      <c r="CK15" s="1190">
        <v>119</v>
      </c>
      <c r="CL15" s="1190">
        <v>0</v>
      </c>
      <c r="CM15" s="1190">
        <v>0</v>
      </c>
      <c r="CN15" s="1191">
        <v>0</v>
      </c>
      <c r="CO15" s="1190">
        <v>5</v>
      </c>
      <c r="CP15" s="1190">
        <v>0</v>
      </c>
      <c r="CQ15" s="1190">
        <v>0</v>
      </c>
      <c r="CR15" s="1190">
        <v>0</v>
      </c>
      <c r="CS15" s="1190">
        <v>0</v>
      </c>
      <c r="CT15" s="1190">
        <v>0</v>
      </c>
      <c r="CU15" s="1191">
        <v>0</v>
      </c>
      <c r="CV15" s="1191">
        <v>0</v>
      </c>
      <c r="CW15" s="1191">
        <v>0</v>
      </c>
      <c r="CX15" s="1190">
        <v>0</v>
      </c>
      <c r="CY15" s="1190">
        <v>1</v>
      </c>
      <c r="CZ15" s="1192">
        <v>0</v>
      </c>
      <c r="DA15" s="1192">
        <v>0</v>
      </c>
      <c r="DB15" s="1192">
        <v>0</v>
      </c>
      <c r="DC15" s="1190">
        <v>0</v>
      </c>
      <c r="DD15" s="1193">
        <v>0</v>
      </c>
      <c r="DE15" s="1191">
        <v>0</v>
      </c>
      <c r="DF15" s="1191">
        <v>0</v>
      </c>
      <c r="DG15" s="1190">
        <v>0</v>
      </c>
      <c r="DH15" s="1190">
        <v>0</v>
      </c>
      <c r="DI15" s="1190">
        <v>0</v>
      </c>
      <c r="DJ15" s="1190">
        <v>0</v>
      </c>
      <c r="DK15" s="1190">
        <v>0</v>
      </c>
      <c r="DL15" s="1190">
        <v>0</v>
      </c>
      <c r="DM15" s="1191">
        <v>0</v>
      </c>
      <c r="DN15" s="1191">
        <v>43</v>
      </c>
      <c r="DO15" s="1191">
        <v>68</v>
      </c>
      <c r="DP15" s="1190">
        <v>6</v>
      </c>
      <c r="DQ15" s="1190">
        <v>2</v>
      </c>
      <c r="DR15" s="1190">
        <v>1676</v>
      </c>
      <c r="DS15" s="1190">
        <v>209</v>
      </c>
      <c r="DT15" s="1190">
        <v>565</v>
      </c>
      <c r="DU15" s="1190">
        <v>226</v>
      </c>
      <c r="DV15" s="1190">
        <v>0</v>
      </c>
      <c r="DW15" s="1191">
        <f t="shared" si="0"/>
        <v>43</v>
      </c>
      <c r="DX15" s="1149">
        <v>68</v>
      </c>
      <c r="DY15" s="1190">
        <v>6</v>
      </c>
      <c r="DZ15" s="1149">
        <v>2</v>
      </c>
      <c r="EA15" s="1190">
        <v>1676</v>
      </c>
      <c r="EB15" s="1149">
        <v>209</v>
      </c>
      <c r="EC15" s="1149">
        <v>565</v>
      </c>
      <c r="ED15" s="1190">
        <v>226</v>
      </c>
    </row>
    <row r="16" spans="1:172" s="1181" customFormat="1" ht="18" customHeight="1" x14ac:dyDescent="0.2">
      <c r="A16" s="1149" t="s">
        <v>579</v>
      </c>
      <c r="B16" s="1190">
        <v>0</v>
      </c>
      <c r="C16" s="1191">
        <v>0</v>
      </c>
      <c r="D16" s="1191">
        <v>0</v>
      </c>
      <c r="E16" s="1190">
        <v>0</v>
      </c>
      <c r="F16" s="1190">
        <v>0</v>
      </c>
      <c r="G16" s="1190">
        <v>0</v>
      </c>
      <c r="H16" s="1190">
        <v>0</v>
      </c>
      <c r="I16" s="1190">
        <v>0</v>
      </c>
      <c r="J16" s="1190">
        <v>0</v>
      </c>
      <c r="K16" s="1191">
        <v>0</v>
      </c>
      <c r="L16" s="1191">
        <v>0</v>
      </c>
      <c r="M16" s="1190">
        <v>0</v>
      </c>
      <c r="N16" s="1192">
        <v>0</v>
      </c>
      <c r="O16" s="1192">
        <v>0</v>
      </c>
      <c r="P16" s="1192">
        <v>0</v>
      </c>
      <c r="Q16" s="1192">
        <v>0</v>
      </c>
      <c r="R16" s="1190">
        <v>0</v>
      </c>
      <c r="S16" s="1190">
        <v>0</v>
      </c>
      <c r="T16" s="1191">
        <v>0</v>
      </c>
      <c r="U16" s="1191">
        <v>0</v>
      </c>
      <c r="V16" s="1190">
        <v>0</v>
      </c>
      <c r="W16" s="1190">
        <v>0</v>
      </c>
      <c r="X16" s="1190">
        <v>0</v>
      </c>
      <c r="Y16" s="1190">
        <v>0</v>
      </c>
      <c r="Z16" s="1190">
        <v>0</v>
      </c>
      <c r="AA16" s="1190">
        <v>0</v>
      </c>
      <c r="AB16" s="1190">
        <v>0</v>
      </c>
      <c r="AC16" s="1191">
        <v>0</v>
      </c>
      <c r="AD16" s="1192">
        <v>0</v>
      </c>
      <c r="AE16" s="1192">
        <v>0</v>
      </c>
      <c r="AF16" s="1192">
        <v>0</v>
      </c>
      <c r="AG16" s="1192">
        <v>0</v>
      </c>
      <c r="AH16" s="1192">
        <v>0</v>
      </c>
      <c r="AI16" s="1190">
        <v>0</v>
      </c>
      <c r="AJ16" s="1192">
        <v>0</v>
      </c>
      <c r="AK16" s="1192">
        <v>0</v>
      </c>
      <c r="AL16" s="1192">
        <v>0</v>
      </c>
      <c r="AM16" s="1192">
        <v>0</v>
      </c>
      <c r="AN16" s="1190">
        <v>0</v>
      </c>
      <c r="AO16" s="1190">
        <v>0</v>
      </c>
      <c r="AP16" s="1191">
        <v>0</v>
      </c>
      <c r="AQ16" s="1191">
        <v>0</v>
      </c>
      <c r="AR16" s="1190">
        <v>0</v>
      </c>
      <c r="AS16" s="1190">
        <v>0</v>
      </c>
      <c r="AT16" s="1190">
        <v>0</v>
      </c>
      <c r="AU16" s="1190">
        <v>0</v>
      </c>
      <c r="AV16" s="1190">
        <v>0</v>
      </c>
      <c r="AW16" s="1190">
        <v>0</v>
      </c>
      <c r="AX16" s="1192">
        <v>0</v>
      </c>
      <c r="AY16" s="1192">
        <v>0</v>
      </c>
      <c r="AZ16" s="1190">
        <v>0</v>
      </c>
      <c r="BA16" s="1191">
        <v>0</v>
      </c>
      <c r="BB16" s="1191">
        <v>0</v>
      </c>
      <c r="BC16" s="1191">
        <v>0</v>
      </c>
      <c r="BD16" s="1190">
        <v>0</v>
      </c>
      <c r="BE16" s="1188">
        <v>0</v>
      </c>
      <c r="BF16" s="1188">
        <v>0</v>
      </c>
      <c r="BG16" s="1188">
        <v>0</v>
      </c>
      <c r="BH16" s="1188">
        <v>0</v>
      </c>
      <c r="BI16" s="1190">
        <v>0</v>
      </c>
      <c r="BJ16" s="1190">
        <v>0</v>
      </c>
      <c r="BK16" s="1190">
        <v>0</v>
      </c>
      <c r="BL16" s="1190">
        <v>4</v>
      </c>
      <c r="BM16" s="1190">
        <v>2</v>
      </c>
      <c r="BN16" s="1190">
        <v>14</v>
      </c>
      <c r="BO16" s="1190">
        <v>0</v>
      </c>
      <c r="BP16" s="1190">
        <v>3</v>
      </c>
      <c r="BQ16" s="1190">
        <v>1</v>
      </c>
      <c r="BR16" s="1190">
        <v>7</v>
      </c>
      <c r="BS16" s="1190">
        <v>21</v>
      </c>
      <c r="BT16" s="1190">
        <v>0</v>
      </c>
      <c r="BU16" s="1190">
        <v>0</v>
      </c>
      <c r="BV16" s="1190">
        <v>0</v>
      </c>
      <c r="BW16" s="1191">
        <v>0</v>
      </c>
      <c r="BX16" s="1191">
        <v>0</v>
      </c>
      <c r="BY16" s="1191">
        <v>3</v>
      </c>
      <c r="BZ16" s="1190">
        <v>0</v>
      </c>
      <c r="CA16" s="1191">
        <v>0</v>
      </c>
      <c r="CB16" s="1190">
        <v>0</v>
      </c>
      <c r="CC16" s="1191">
        <v>0</v>
      </c>
      <c r="CD16" s="1191">
        <v>0</v>
      </c>
      <c r="CE16" s="1190">
        <v>0</v>
      </c>
      <c r="CF16" s="1191">
        <v>0</v>
      </c>
      <c r="CG16" s="1191">
        <v>3</v>
      </c>
      <c r="CH16" s="1190">
        <v>0</v>
      </c>
      <c r="CI16" s="1190">
        <v>0</v>
      </c>
      <c r="CJ16" s="1190">
        <v>0</v>
      </c>
      <c r="CK16" s="1190">
        <v>0</v>
      </c>
      <c r="CL16" s="1190">
        <v>0</v>
      </c>
      <c r="CM16" s="1190">
        <v>0</v>
      </c>
      <c r="CN16" s="1191">
        <v>0</v>
      </c>
      <c r="CO16" s="1190">
        <v>0</v>
      </c>
      <c r="CP16" s="1190">
        <v>0</v>
      </c>
      <c r="CQ16" s="1190">
        <v>0</v>
      </c>
      <c r="CR16" s="1190">
        <v>0</v>
      </c>
      <c r="CS16" s="1190">
        <v>0</v>
      </c>
      <c r="CT16" s="1190">
        <v>0</v>
      </c>
      <c r="CU16" s="1191">
        <v>0</v>
      </c>
      <c r="CV16" s="1191">
        <v>0</v>
      </c>
      <c r="CW16" s="1191">
        <v>0</v>
      </c>
      <c r="CX16" s="1190">
        <v>0</v>
      </c>
      <c r="CY16" s="1190">
        <v>2</v>
      </c>
      <c r="CZ16" s="1192">
        <v>0</v>
      </c>
      <c r="DA16" s="1192">
        <v>0</v>
      </c>
      <c r="DB16" s="1192">
        <v>0</v>
      </c>
      <c r="DC16" s="1190">
        <v>0</v>
      </c>
      <c r="DD16" s="1193">
        <v>0</v>
      </c>
      <c r="DE16" s="1191">
        <v>0</v>
      </c>
      <c r="DF16" s="1191">
        <v>0</v>
      </c>
      <c r="DG16" s="1190">
        <v>0</v>
      </c>
      <c r="DH16" s="1190">
        <v>0</v>
      </c>
      <c r="DI16" s="1190">
        <v>0</v>
      </c>
      <c r="DJ16" s="1190">
        <v>0</v>
      </c>
      <c r="DK16" s="1190">
        <v>0</v>
      </c>
      <c r="DL16" s="1190">
        <v>0</v>
      </c>
      <c r="DM16" s="1191">
        <v>0</v>
      </c>
      <c r="DN16" s="1191">
        <f>SUM(L16+AP16+T16+CV16+DE16)</f>
        <v>0</v>
      </c>
      <c r="DO16" s="1191">
        <v>3</v>
      </c>
      <c r="DP16" s="1190">
        <v>0</v>
      </c>
      <c r="DQ16" s="1190">
        <v>2</v>
      </c>
      <c r="DR16" s="1190">
        <v>7</v>
      </c>
      <c r="DS16" s="1190">
        <v>3</v>
      </c>
      <c r="DT16" s="1190">
        <v>24</v>
      </c>
      <c r="DU16" s="1190">
        <v>21</v>
      </c>
      <c r="DV16" s="1190">
        <v>0</v>
      </c>
      <c r="DW16" s="1191">
        <f t="shared" si="0"/>
        <v>0</v>
      </c>
      <c r="DX16" s="1149">
        <v>3</v>
      </c>
      <c r="DY16" s="1190">
        <v>0</v>
      </c>
      <c r="DZ16" s="1149">
        <v>2</v>
      </c>
      <c r="EA16" s="1190">
        <v>7</v>
      </c>
      <c r="EB16" s="1149">
        <v>3</v>
      </c>
      <c r="EC16" s="1149">
        <v>24</v>
      </c>
      <c r="ED16" s="1190">
        <v>21</v>
      </c>
    </row>
    <row r="17" spans="1:134" s="1181" customFormat="1" ht="18" customHeight="1" x14ac:dyDescent="0.2">
      <c r="A17" s="1194" t="s">
        <v>303</v>
      </c>
      <c r="B17" s="1195">
        <v>138048</v>
      </c>
      <c r="C17" s="1196">
        <f>SUM(C12:C16)</f>
        <v>127751</v>
      </c>
      <c r="D17" s="1196">
        <v>117827</v>
      </c>
      <c r="E17" s="1195">
        <v>144194</v>
      </c>
      <c r="F17" s="1195">
        <v>155602</v>
      </c>
      <c r="G17" s="1195">
        <v>0</v>
      </c>
      <c r="H17" s="1195">
        <v>0</v>
      </c>
      <c r="I17" s="1195">
        <v>19502</v>
      </c>
      <c r="J17" s="1195">
        <v>34724</v>
      </c>
      <c r="K17" s="1196">
        <v>13</v>
      </c>
      <c r="L17" s="1196">
        <v>13</v>
      </c>
      <c r="M17" s="1195">
        <v>0</v>
      </c>
      <c r="N17" s="1195">
        <v>0</v>
      </c>
      <c r="O17" s="1195">
        <v>0</v>
      </c>
      <c r="P17" s="1195">
        <v>0</v>
      </c>
      <c r="Q17" s="1195">
        <v>0</v>
      </c>
      <c r="R17" s="1195">
        <v>0</v>
      </c>
      <c r="S17" s="1196">
        <v>466</v>
      </c>
      <c r="T17" s="1196">
        <f>SUM(T12:T16)</f>
        <v>834</v>
      </c>
      <c r="U17" s="1196">
        <v>1476</v>
      </c>
      <c r="V17" s="1195">
        <v>2385</v>
      </c>
      <c r="W17" s="1195">
        <v>962</v>
      </c>
      <c r="X17" s="1195">
        <v>1051</v>
      </c>
      <c r="Y17" s="1195">
        <v>840</v>
      </c>
      <c r="Z17" s="1195">
        <v>96</v>
      </c>
      <c r="AA17" s="1195">
        <v>8</v>
      </c>
      <c r="AB17" s="1196">
        <v>125</v>
      </c>
      <c r="AC17" s="1196">
        <f>SUM(AC12:AC16)</f>
        <v>172</v>
      </c>
      <c r="AD17" s="1195">
        <v>0</v>
      </c>
      <c r="AE17" s="1195">
        <v>0</v>
      </c>
      <c r="AF17" s="1195">
        <v>0</v>
      </c>
      <c r="AG17" s="1195">
        <v>0</v>
      </c>
      <c r="AH17" s="1195">
        <v>0</v>
      </c>
      <c r="AI17" s="1195">
        <v>0</v>
      </c>
      <c r="AJ17" s="1195">
        <v>1976</v>
      </c>
      <c r="AK17" s="1195">
        <v>76454</v>
      </c>
      <c r="AL17" s="1195">
        <v>151214</v>
      </c>
      <c r="AM17" s="1195">
        <v>146362</v>
      </c>
      <c r="AN17" s="1195">
        <v>176627</v>
      </c>
      <c r="AO17" s="1195">
        <v>96</v>
      </c>
      <c r="AP17" s="1196">
        <v>34</v>
      </c>
      <c r="AQ17" s="1196">
        <v>34</v>
      </c>
      <c r="AR17" s="1195">
        <v>21</v>
      </c>
      <c r="AS17" s="1195">
        <v>4</v>
      </c>
      <c r="AT17" s="1195">
        <v>0</v>
      </c>
      <c r="AU17" s="1195">
        <v>1</v>
      </c>
      <c r="AV17" s="1195">
        <v>0</v>
      </c>
      <c r="AW17" s="1195">
        <v>0</v>
      </c>
      <c r="AX17" s="1195">
        <v>106</v>
      </c>
      <c r="AY17" s="1195">
        <v>721</v>
      </c>
      <c r="AZ17" s="1195">
        <v>1764</v>
      </c>
      <c r="BA17" s="1196">
        <v>234</v>
      </c>
      <c r="BB17" s="1196">
        <f>SUM(BB12:BB16)</f>
        <v>253</v>
      </c>
      <c r="BC17" s="1196">
        <v>318</v>
      </c>
      <c r="BD17" s="1195">
        <v>836</v>
      </c>
      <c r="BE17" s="1197">
        <v>713</v>
      </c>
      <c r="BF17" s="1197">
        <v>3117</v>
      </c>
      <c r="BG17" s="1197">
        <v>7041</v>
      </c>
      <c r="BH17" s="1197">
        <v>9821</v>
      </c>
      <c r="BI17" s="1195">
        <v>13009</v>
      </c>
      <c r="BJ17" s="1195">
        <v>74</v>
      </c>
      <c r="BK17" s="1195">
        <v>9701</v>
      </c>
      <c r="BL17" s="1195">
        <v>100477</v>
      </c>
      <c r="BM17" s="1195">
        <v>231606</v>
      </c>
      <c r="BN17" s="1195">
        <v>247792</v>
      </c>
      <c r="BO17" s="1195">
        <v>305286</v>
      </c>
      <c r="BP17" s="1195">
        <v>16607</v>
      </c>
      <c r="BQ17" s="1195">
        <v>91224</v>
      </c>
      <c r="BR17" s="1195">
        <v>168182</v>
      </c>
      <c r="BS17" s="1195">
        <v>218823</v>
      </c>
      <c r="BT17" s="1195">
        <v>122</v>
      </c>
      <c r="BU17" s="1195">
        <v>1441</v>
      </c>
      <c r="BV17" s="1195">
        <v>1581</v>
      </c>
      <c r="BW17" s="1195">
        <v>20834</v>
      </c>
      <c r="BX17" s="1195">
        <v>53254</v>
      </c>
      <c r="BY17" s="1195">
        <v>73482</v>
      </c>
      <c r="BZ17" s="1195">
        <v>104546</v>
      </c>
      <c r="CA17" s="1195">
        <v>93</v>
      </c>
      <c r="CB17" s="1195">
        <v>7781</v>
      </c>
      <c r="CC17" s="1195">
        <v>2716</v>
      </c>
      <c r="CD17" s="1195">
        <v>14226</v>
      </c>
      <c r="CE17" s="1195">
        <v>21618</v>
      </c>
      <c r="CF17" s="1196">
        <v>773</v>
      </c>
      <c r="CG17" s="1196">
        <v>1353</v>
      </c>
      <c r="CH17" s="1195">
        <v>4765</v>
      </c>
      <c r="CI17" s="1195">
        <v>20200</v>
      </c>
      <c r="CJ17" s="1195">
        <v>56993</v>
      </c>
      <c r="CK17" s="1195">
        <v>65606</v>
      </c>
      <c r="CL17" s="1195">
        <v>34882</v>
      </c>
      <c r="CM17" s="1195">
        <v>13881</v>
      </c>
      <c r="CN17" s="1196">
        <v>67</v>
      </c>
      <c r="CO17" s="1195">
        <v>88</v>
      </c>
      <c r="CP17" s="1195">
        <v>7</v>
      </c>
      <c r="CQ17" s="1195">
        <v>6</v>
      </c>
      <c r="CR17" s="1195">
        <v>1</v>
      </c>
      <c r="CS17" s="1195">
        <v>0</v>
      </c>
      <c r="CT17" s="1195">
        <v>0</v>
      </c>
      <c r="CU17" s="1196">
        <v>521</v>
      </c>
      <c r="CV17" s="1196">
        <f>SUM(CV12:CV16)</f>
        <v>241</v>
      </c>
      <c r="CW17" s="1196">
        <v>142</v>
      </c>
      <c r="CX17" s="1195">
        <v>224</v>
      </c>
      <c r="CY17" s="1195">
        <v>169</v>
      </c>
      <c r="CZ17" s="1195">
        <v>149</v>
      </c>
      <c r="DA17" s="1195">
        <v>145</v>
      </c>
      <c r="DB17" s="1195">
        <v>71</v>
      </c>
      <c r="DC17" s="1195">
        <v>34</v>
      </c>
      <c r="DD17" s="1196">
        <v>2369</v>
      </c>
      <c r="DE17" s="1196">
        <f>SUM(DE12:DE16)</f>
        <v>3451</v>
      </c>
      <c r="DF17" s="1196">
        <v>10854</v>
      </c>
      <c r="DG17" s="1195">
        <v>26955</v>
      </c>
      <c r="DH17" s="1195">
        <v>26369</v>
      </c>
      <c r="DI17" s="1195">
        <v>23763</v>
      </c>
      <c r="DJ17" s="1195">
        <v>16143</v>
      </c>
      <c r="DK17" s="1195">
        <v>13431</v>
      </c>
      <c r="DL17" s="1195">
        <v>36307</v>
      </c>
      <c r="DM17" s="1196">
        <v>4069</v>
      </c>
      <c r="DN17" s="1196">
        <v>5771</v>
      </c>
      <c r="DO17" s="1196">
        <v>14257</v>
      </c>
      <c r="DP17" s="1195">
        <v>35348</v>
      </c>
      <c r="DQ17" s="1195">
        <v>61682</v>
      </c>
      <c r="DR17" s="1195">
        <v>299451</v>
      </c>
      <c r="DS17" s="1195">
        <v>619897</v>
      </c>
      <c r="DT17" s="1195">
        <v>709281</v>
      </c>
      <c r="DU17" s="1195">
        <v>901221</v>
      </c>
      <c r="DV17" s="1195">
        <v>142117</v>
      </c>
      <c r="DW17" s="1196">
        <f t="shared" si="0"/>
        <v>133522</v>
      </c>
      <c r="DX17" s="1194">
        <v>132084</v>
      </c>
      <c r="DY17" s="1195">
        <v>179542</v>
      </c>
      <c r="DZ17" s="1194">
        <v>217284</v>
      </c>
      <c r="EA17" s="1195">
        <v>299451</v>
      </c>
      <c r="EB17" s="1194">
        <v>619897</v>
      </c>
      <c r="EC17" s="1194">
        <v>728783</v>
      </c>
      <c r="ED17" s="1195">
        <v>935945</v>
      </c>
    </row>
    <row r="18" spans="1:134" x14ac:dyDescent="0.2">
      <c r="A18" s="1198" t="s">
        <v>748</v>
      </c>
      <c r="B18" s="1181"/>
      <c r="C18" s="1181"/>
      <c r="D18" s="1181"/>
      <c r="E18" s="1181"/>
      <c r="F18" s="1181"/>
      <c r="G18" s="1181"/>
      <c r="H18" s="1181"/>
      <c r="I18" s="1181"/>
      <c r="J18" s="1181"/>
      <c r="K18" s="1181"/>
      <c r="L18" s="1181"/>
      <c r="M18" s="1181"/>
      <c r="N18" s="1181"/>
      <c r="O18" s="1181"/>
      <c r="P18" s="1181"/>
      <c r="Q18" s="1181"/>
      <c r="R18" s="1181"/>
      <c r="S18" s="1181"/>
      <c r="T18" s="1181"/>
      <c r="U18" s="1181"/>
      <c r="V18" s="1181"/>
      <c r="W18" s="1181"/>
      <c r="X18" s="1181"/>
      <c r="Y18" s="1181"/>
      <c r="Z18" s="1181"/>
      <c r="AA18" s="1181"/>
      <c r="AB18" s="1181"/>
      <c r="AC18" s="1181"/>
      <c r="AD18" s="1181"/>
      <c r="AE18" s="1181"/>
      <c r="AF18" s="1181"/>
      <c r="AG18" s="1181"/>
      <c r="AH18" s="1181"/>
      <c r="AI18" s="1181"/>
      <c r="AJ18" s="1181"/>
      <c r="AK18" s="1181"/>
      <c r="AL18" s="1181"/>
      <c r="AM18" s="1181"/>
      <c r="AN18" s="1181"/>
      <c r="AO18" s="1181"/>
      <c r="AP18" s="1181"/>
      <c r="AQ18" s="1181"/>
      <c r="AR18" s="1181"/>
      <c r="AS18" s="1181"/>
      <c r="AT18" s="1181"/>
      <c r="AU18" s="1181"/>
      <c r="AV18" s="1181"/>
      <c r="AW18" s="1181"/>
      <c r="AX18" s="1181"/>
      <c r="AY18" s="1181"/>
      <c r="AZ18" s="1181"/>
      <c r="BA18" s="1181"/>
      <c r="BB18" s="1181"/>
      <c r="BC18" s="1181"/>
      <c r="BD18" s="1181"/>
      <c r="BE18" s="1181"/>
      <c r="BF18" s="1181"/>
      <c r="BG18" s="1181"/>
      <c r="BH18" s="1181"/>
      <c r="BI18" s="1181"/>
      <c r="BJ18" s="1181"/>
      <c r="BK18" s="1181"/>
      <c r="BL18" s="1181"/>
      <c r="BM18" s="1181"/>
      <c r="BN18" s="1181"/>
      <c r="BO18" s="1181"/>
      <c r="BP18" s="1181"/>
      <c r="BQ18" s="1181"/>
      <c r="BR18" s="1181"/>
      <c r="BS18" s="1181"/>
      <c r="BT18" s="1181"/>
      <c r="BU18" s="1181"/>
      <c r="BV18" s="1181"/>
      <c r="BW18" s="1181"/>
      <c r="BX18" s="1181"/>
      <c r="BY18" s="1181"/>
      <c r="BZ18" s="1181"/>
      <c r="CA18" s="1181"/>
      <c r="CB18" s="1181"/>
      <c r="CC18" s="1181"/>
      <c r="CD18" s="1181"/>
      <c r="CE18" s="1181"/>
      <c r="CF18" s="1181"/>
      <c r="CG18" s="1181"/>
      <c r="CH18" s="1181"/>
      <c r="CI18" s="1181"/>
      <c r="CJ18" s="1181"/>
      <c r="CK18" s="1181"/>
      <c r="CL18" s="1181"/>
      <c r="CM18" s="1181"/>
      <c r="CN18" s="1181"/>
      <c r="CO18" s="1181"/>
      <c r="CP18" s="1181"/>
      <c r="CQ18" s="1181"/>
      <c r="CR18" s="1181"/>
      <c r="CS18" s="1181"/>
      <c r="CT18" s="1181"/>
      <c r="CU18" s="1181"/>
      <c r="CV18" s="1181"/>
      <c r="CW18" s="1181"/>
      <c r="CX18" s="1181"/>
      <c r="CY18" s="1181"/>
      <c r="CZ18" s="1181"/>
      <c r="DA18" s="1181"/>
      <c r="DB18" s="1181"/>
      <c r="DC18" s="1181"/>
      <c r="DD18" s="1181"/>
      <c r="DE18" s="1181"/>
      <c r="DF18" s="1181"/>
      <c r="DG18" s="1181"/>
      <c r="DH18" s="1181"/>
      <c r="DI18" s="1181"/>
      <c r="DJ18" s="1181"/>
      <c r="DK18" s="1181"/>
      <c r="DL18" s="1181"/>
      <c r="DM18" s="1181"/>
      <c r="DN18" s="1181"/>
      <c r="DO18" s="1181"/>
      <c r="DP18" s="1181"/>
      <c r="DQ18" s="1181"/>
      <c r="DR18" s="1181"/>
      <c r="DS18" s="1181"/>
      <c r="DT18" s="1181"/>
      <c r="DU18" s="1181"/>
      <c r="DV18" s="1181"/>
      <c r="DW18" s="1181"/>
      <c r="ED18" s="1181"/>
    </row>
  </sheetData>
  <mergeCells count="21">
    <mergeCell ref="DV2:ED2"/>
    <mergeCell ref="BT2:BU2"/>
    <mergeCell ref="CA2:CB2"/>
    <mergeCell ref="CC2:CE2"/>
    <mergeCell ref="CF2:CM2"/>
    <mergeCell ref="CN2:CT2"/>
    <mergeCell ref="CU2:DC2"/>
    <mergeCell ref="DD2:DL2"/>
    <mergeCell ref="DM2:DU2"/>
    <mergeCell ref="BV2:BZ2"/>
    <mergeCell ref="AX2:AZ2"/>
    <mergeCell ref="BA2:BI2"/>
    <mergeCell ref="AP2:AW2"/>
    <mergeCell ref="BJ2:BO2"/>
    <mergeCell ref="BP2:BS2"/>
    <mergeCell ref="AJ2:AN2"/>
    <mergeCell ref="A2:A3"/>
    <mergeCell ref="B2:J2"/>
    <mergeCell ref="K2:R2"/>
    <mergeCell ref="S2:AA2"/>
    <mergeCell ref="AB2:AI2"/>
  </mergeCells>
  <printOptions horizontalCentered="1" verticalCentered="1"/>
  <pageMargins left="0.23622047244094499" right="0.23622047244094499" top="0.23622047244094499" bottom="2.9921259842519699" header="0.31496062992126" footer="0.31496062992126"/>
  <pageSetup paperSize="9" scale="68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zoomScale="90" zoomScaleNormal="90" workbookViewId="0"/>
  </sheetViews>
  <sheetFormatPr defaultRowHeight="12.75" x14ac:dyDescent="0.2"/>
  <cols>
    <col min="1" max="1" width="4.5703125" style="219" customWidth="1"/>
    <col min="2" max="2" width="19.28515625" style="219" bestFit="1" customWidth="1"/>
    <col min="3" max="20" width="7.7109375" style="219" customWidth="1"/>
    <col min="21" max="21" width="7.7109375" style="229" customWidth="1"/>
    <col min="22" max="26" width="7.7109375" style="219" customWidth="1"/>
    <col min="27" max="27" width="9.140625" style="219"/>
    <col min="28" max="28" width="0" style="219" hidden="1" customWidth="1"/>
    <col min="29" max="16384" width="9.140625" style="219"/>
  </cols>
  <sheetData>
    <row r="1" spans="1:26" ht="27.75" customHeight="1" x14ac:dyDescent="0.2">
      <c r="A1" s="982" t="s">
        <v>913</v>
      </c>
      <c r="B1" s="982"/>
      <c r="C1" s="982"/>
      <c r="D1" s="982"/>
      <c r="E1" s="982"/>
      <c r="F1" s="982"/>
      <c r="G1" s="982"/>
      <c r="H1" s="982"/>
      <c r="I1" s="982"/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/>
      <c r="W1" s="982"/>
      <c r="X1" s="982"/>
      <c r="Y1" s="982"/>
      <c r="Z1" s="982"/>
    </row>
    <row r="2" spans="1:26" ht="24.75" customHeight="1" x14ac:dyDescent="0.2">
      <c r="A2" s="1542" t="s">
        <v>676</v>
      </c>
      <c r="B2" s="1542" t="s">
        <v>246</v>
      </c>
      <c r="C2" s="1539" t="s">
        <v>677</v>
      </c>
      <c r="D2" s="1540"/>
      <c r="E2" s="1540"/>
      <c r="F2" s="1540"/>
      <c r="G2" s="1540"/>
      <c r="H2" s="1540"/>
      <c r="I2" s="1540"/>
      <c r="J2" s="1540"/>
      <c r="K2" s="1540"/>
      <c r="L2" s="1540"/>
      <c r="M2" s="1540"/>
      <c r="N2" s="1541"/>
      <c r="O2" s="1538" t="s">
        <v>678</v>
      </c>
      <c r="P2" s="1538"/>
      <c r="Q2" s="1538"/>
      <c r="R2" s="1538"/>
      <c r="S2" s="1538"/>
      <c r="T2" s="1538"/>
      <c r="U2" s="1538"/>
      <c r="V2" s="1538"/>
      <c r="W2" s="1538"/>
      <c r="X2" s="1538"/>
      <c r="Y2" s="1538"/>
      <c r="Z2" s="1538"/>
    </row>
    <row r="3" spans="1:26" ht="20.25" customHeight="1" x14ac:dyDescent="0.2">
      <c r="A3" s="1542"/>
      <c r="B3" s="1542"/>
      <c r="C3" s="1543" t="s">
        <v>86</v>
      </c>
      <c r="D3" s="1542"/>
      <c r="E3" s="1542" t="s">
        <v>117</v>
      </c>
      <c r="F3" s="1542"/>
      <c r="G3" s="1542" t="s">
        <v>87</v>
      </c>
      <c r="H3" s="1542"/>
      <c r="I3" s="1542" t="s">
        <v>88</v>
      </c>
      <c r="J3" s="1542"/>
      <c r="K3" s="1542" t="s">
        <v>652</v>
      </c>
      <c r="L3" s="1542"/>
      <c r="M3" s="1537" t="s">
        <v>755</v>
      </c>
      <c r="N3" s="1537"/>
      <c r="O3" s="1537" t="s">
        <v>86</v>
      </c>
      <c r="P3" s="1537"/>
      <c r="Q3" s="1537" t="s">
        <v>117</v>
      </c>
      <c r="R3" s="1537"/>
      <c r="S3" s="1537" t="s">
        <v>87</v>
      </c>
      <c r="T3" s="1537"/>
      <c r="U3" s="1537" t="s">
        <v>88</v>
      </c>
      <c r="V3" s="1537"/>
      <c r="W3" s="1537" t="s">
        <v>652</v>
      </c>
      <c r="X3" s="1537"/>
      <c r="Y3" s="1537" t="s">
        <v>755</v>
      </c>
      <c r="Z3" s="1537"/>
    </row>
    <row r="4" spans="1:26" s="220" customFormat="1" ht="25.5" x14ac:dyDescent="0.2">
      <c r="A4" s="1542"/>
      <c r="B4" s="1542"/>
      <c r="C4" s="978" t="s">
        <v>679</v>
      </c>
      <c r="D4" s="979" t="s">
        <v>680</v>
      </c>
      <c r="E4" s="978" t="s">
        <v>679</v>
      </c>
      <c r="F4" s="979" t="s">
        <v>680</v>
      </c>
      <c r="G4" s="978" t="s">
        <v>679</v>
      </c>
      <c r="H4" s="979" t="s">
        <v>680</v>
      </c>
      <c r="I4" s="978" t="s">
        <v>679</v>
      </c>
      <c r="J4" s="979" t="s">
        <v>680</v>
      </c>
      <c r="K4" s="978" t="s">
        <v>679</v>
      </c>
      <c r="L4" s="979" t="s">
        <v>680</v>
      </c>
      <c r="M4" s="978" t="s">
        <v>679</v>
      </c>
      <c r="N4" s="979" t="s">
        <v>680</v>
      </c>
      <c r="O4" s="978" t="s">
        <v>679</v>
      </c>
      <c r="P4" s="979" t="s">
        <v>680</v>
      </c>
      <c r="Q4" s="978" t="s">
        <v>679</v>
      </c>
      <c r="R4" s="979" t="s">
        <v>680</v>
      </c>
      <c r="S4" s="978" t="s">
        <v>679</v>
      </c>
      <c r="T4" s="979" t="s">
        <v>680</v>
      </c>
      <c r="U4" s="978" t="s">
        <v>679</v>
      </c>
      <c r="V4" s="979" t="s">
        <v>680</v>
      </c>
      <c r="W4" s="978" t="s">
        <v>679</v>
      </c>
      <c r="X4" s="979" t="s">
        <v>680</v>
      </c>
      <c r="Y4" s="978" t="s">
        <v>679</v>
      </c>
      <c r="Z4" s="979" t="s">
        <v>680</v>
      </c>
    </row>
    <row r="5" spans="1:26" s="220" customFormat="1" x14ac:dyDescent="0.2">
      <c r="A5" s="977"/>
      <c r="B5" s="98" t="s">
        <v>703</v>
      </c>
      <c r="C5" s="980"/>
      <c r="D5" s="981"/>
      <c r="E5" s="980"/>
      <c r="F5" s="981"/>
      <c r="G5" s="980"/>
      <c r="H5" s="981"/>
      <c r="I5" s="980"/>
      <c r="J5" s="981"/>
      <c r="K5" s="980"/>
      <c r="L5" s="981"/>
      <c r="M5" s="980"/>
      <c r="N5" s="981"/>
      <c r="O5" s="980"/>
      <c r="P5" s="981"/>
      <c r="Q5" s="980"/>
      <c r="R5" s="981"/>
      <c r="S5" s="980"/>
      <c r="T5" s="981"/>
      <c r="U5" s="980"/>
      <c r="V5" s="981"/>
      <c r="W5" s="980"/>
      <c r="X5" s="981"/>
      <c r="Y5" s="980"/>
      <c r="Z5" s="981"/>
    </row>
    <row r="6" spans="1:26" x14ac:dyDescent="0.2">
      <c r="A6" s="221">
        <v>1</v>
      </c>
      <c r="B6" s="221" t="s">
        <v>112</v>
      </c>
      <c r="C6" s="222">
        <v>20</v>
      </c>
      <c r="D6" s="222">
        <v>22.438957855653332</v>
      </c>
      <c r="E6" s="222">
        <v>20</v>
      </c>
      <c r="F6" s="222">
        <v>22.355392513399458</v>
      </c>
      <c r="G6" s="222">
        <v>20</v>
      </c>
      <c r="H6" s="222">
        <v>22.286741601590926</v>
      </c>
      <c r="I6" s="222">
        <v>20</v>
      </c>
      <c r="J6" s="222">
        <v>21.369835110489319</v>
      </c>
      <c r="K6" s="222">
        <v>20</v>
      </c>
      <c r="L6" s="222">
        <v>21.458397128184064</v>
      </c>
      <c r="M6" s="222">
        <v>20</v>
      </c>
      <c r="N6" s="222">
        <v>20.7</v>
      </c>
      <c r="O6" s="222">
        <v>5</v>
      </c>
      <c r="P6" s="222">
        <v>27.229999999999997</v>
      </c>
      <c r="Q6" s="222">
        <v>5</v>
      </c>
      <c r="R6" s="222">
        <v>41.4</v>
      </c>
      <c r="S6" s="222">
        <v>5</v>
      </c>
      <c r="T6" s="222">
        <v>16.45</v>
      </c>
      <c r="U6" s="222">
        <v>5</v>
      </c>
      <c r="V6" s="222">
        <v>10.392317478581994</v>
      </c>
      <c r="W6" s="222">
        <v>5</v>
      </c>
      <c r="X6" s="222">
        <v>7.9600000000000009</v>
      </c>
      <c r="Y6" s="222">
        <v>5</v>
      </c>
      <c r="Z6" s="222">
        <v>11.5</v>
      </c>
    </row>
    <row r="7" spans="1:26" x14ac:dyDescent="0.2">
      <c r="A7" s="221"/>
      <c r="B7" s="98" t="s">
        <v>174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</row>
    <row r="8" spans="1:26" x14ac:dyDescent="0.2">
      <c r="A8" s="221">
        <v>1</v>
      </c>
      <c r="B8" s="221" t="s">
        <v>685</v>
      </c>
      <c r="C8" s="222">
        <v>20</v>
      </c>
      <c r="D8" s="222">
        <v>21.605824480110364</v>
      </c>
      <c r="E8" s="222">
        <v>20</v>
      </c>
      <c r="F8" s="222">
        <v>29.984201068538418</v>
      </c>
      <c r="G8" s="222">
        <v>20</v>
      </c>
      <c r="H8" s="222">
        <v>25.693944681015385</v>
      </c>
      <c r="I8" s="222">
        <v>20</v>
      </c>
      <c r="J8" s="222">
        <v>24.490371245166575</v>
      </c>
      <c r="K8" s="222">
        <v>20</v>
      </c>
      <c r="L8" s="222">
        <v>24.723555265650965</v>
      </c>
      <c r="M8" s="222">
        <v>20</v>
      </c>
      <c r="N8" s="222">
        <v>21.6</v>
      </c>
      <c r="O8" s="222">
        <v>5</v>
      </c>
      <c r="P8" s="222">
        <v>6</v>
      </c>
      <c r="Q8" s="222">
        <v>5</v>
      </c>
      <c r="R8" s="222">
        <v>11.700000000000001</v>
      </c>
      <c r="S8" s="222">
        <v>5</v>
      </c>
      <c r="T8" s="222">
        <v>19.850000000000001</v>
      </c>
      <c r="U8" s="222">
        <v>5</v>
      </c>
      <c r="V8" s="222">
        <v>22.378196662264376</v>
      </c>
      <c r="W8" s="222">
        <v>5</v>
      </c>
      <c r="X8" s="222">
        <v>12.61</v>
      </c>
      <c r="Y8" s="222">
        <v>5</v>
      </c>
      <c r="Z8" s="222">
        <v>16.399999999999999</v>
      </c>
    </row>
    <row r="9" spans="1:26" x14ac:dyDescent="0.2">
      <c r="A9" s="221">
        <v>2</v>
      </c>
      <c r="B9" s="221" t="s">
        <v>692</v>
      </c>
      <c r="C9" s="222">
        <v>19</v>
      </c>
      <c r="D9" s="222">
        <v>22.753865440869202</v>
      </c>
      <c r="E9" s="222">
        <v>20</v>
      </c>
      <c r="F9" s="222">
        <v>27.219811005791755</v>
      </c>
      <c r="G9" s="222">
        <v>20</v>
      </c>
      <c r="H9" s="222">
        <v>22.228527114187898</v>
      </c>
      <c r="I9" s="222">
        <v>20</v>
      </c>
      <c r="J9" s="222">
        <v>39.981860378264464</v>
      </c>
      <c r="K9" s="222">
        <v>20</v>
      </c>
      <c r="L9" s="222">
        <v>24.078226857887874</v>
      </c>
      <c r="M9" s="222">
        <v>20</v>
      </c>
      <c r="N9" s="222">
        <v>23.4</v>
      </c>
      <c r="O9" s="222">
        <v>4.5</v>
      </c>
      <c r="P9" s="222">
        <v>50</v>
      </c>
      <c r="Q9" s="222">
        <v>5</v>
      </c>
      <c r="R9" s="222">
        <v>5.5</v>
      </c>
      <c r="S9" s="222">
        <v>5</v>
      </c>
      <c r="T9" s="222">
        <v>9.6199999999999992</v>
      </c>
      <c r="U9" s="222">
        <v>5</v>
      </c>
      <c r="V9" s="222">
        <v>13.450062332672537</v>
      </c>
      <c r="W9" s="222">
        <v>5</v>
      </c>
      <c r="X9" s="222">
        <v>7.3800000000000008</v>
      </c>
      <c r="Y9" s="222">
        <v>5</v>
      </c>
      <c r="Z9" s="222">
        <v>10.199999999999999</v>
      </c>
    </row>
    <row r="10" spans="1:26" x14ac:dyDescent="0.2">
      <c r="A10" s="221">
        <v>3</v>
      </c>
      <c r="B10" s="221" t="s">
        <v>691</v>
      </c>
      <c r="C10" s="222">
        <v>19</v>
      </c>
      <c r="D10" s="222">
        <v>24.029547369986616</v>
      </c>
      <c r="E10" s="222">
        <v>20</v>
      </c>
      <c r="F10" s="222">
        <v>23.997154927887706</v>
      </c>
      <c r="G10" s="222">
        <v>20</v>
      </c>
      <c r="H10" s="222">
        <v>24.773336738602989</v>
      </c>
      <c r="I10" s="222">
        <v>20</v>
      </c>
      <c r="J10" s="222">
        <v>27.565235690235689</v>
      </c>
      <c r="K10" s="222">
        <v>20</v>
      </c>
      <c r="L10" s="222">
        <v>27.554334845951757</v>
      </c>
      <c r="M10" s="222">
        <v>20</v>
      </c>
      <c r="N10" s="222">
        <v>22.4</v>
      </c>
      <c r="O10" s="222">
        <v>4.5</v>
      </c>
      <c r="P10" s="222">
        <v>72.899999999999991</v>
      </c>
      <c r="Q10" s="222">
        <v>5</v>
      </c>
      <c r="R10" s="222">
        <v>33.5</v>
      </c>
      <c r="S10" s="222">
        <v>5</v>
      </c>
      <c r="T10" s="222">
        <v>59.77</v>
      </c>
      <c r="U10" s="222">
        <v>5</v>
      </c>
      <c r="V10" s="222">
        <v>16.986009780243656</v>
      </c>
      <c r="W10" s="222">
        <v>5</v>
      </c>
      <c r="X10" s="222">
        <v>5.66</v>
      </c>
      <c r="Y10" s="222">
        <v>5</v>
      </c>
      <c r="Z10" s="222">
        <v>5.8</v>
      </c>
    </row>
    <row r="11" spans="1:26" x14ac:dyDescent="0.2">
      <c r="A11" s="221">
        <v>4</v>
      </c>
      <c r="B11" s="221" t="s">
        <v>686</v>
      </c>
      <c r="C11" s="222">
        <v>20</v>
      </c>
      <c r="D11" s="222">
        <v>29.306913804866952</v>
      </c>
      <c r="E11" s="222">
        <v>20</v>
      </c>
      <c r="F11" s="222">
        <v>27.493883834080101</v>
      </c>
      <c r="G11" s="222">
        <v>20</v>
      </c>
      <c r="H11" s="222">
        <v>22.914722896062699</v>
      </c>
      <c r="I11" s="222">
        <v>20</v>
      </c>
      <c r="J11" s="222">
        <v>23.49545388945014</v>
      </c>
      <c r="K11" s="222">
        <v>20</v>
      </c>
      <c r="L11" s="222">
        <v>21.409981279393637</v>
      </c>
      <c r="M11" s="222">
        <v>20</v>
      </c>
      <c r="N11" s="222">
        <v>23.6</v>
      </c>
      <c r="O11" s="222">
        <v>5</v>
      </c>
      <c r="P11" s="222">
        <v>17</v>
      </c>
      <c r="Q11" s="222">
        <v>5</v>
      </c>
      <c r="R11" s="222">
        <v>13.3</v>
      </c>
      <c r="S11" s="222">
        <v>5</v>
      </c>
      <c r="T11" s="222">
        <v>7.62</v>
      </c>
      <c r="U11" s="222">
        <v>5</v>
      </c>
      <c r="V11" s="222">
        <v>6.4282730727304216</v>
      </c>
      <c r="W11" s="222">
        <v>5</v>
      </c>
      <c r="X11" s="222">
        <v>13.36</v>
      </c>
      <c r="Y11" s="222">
        <v>5</v>
      </c>
      <c r="Z11" s="222">
        <v>8.1999999999999993</v>
      </c>
    </row>
    <row r="12" spans="1:26" x14ac:dyDescent="0.2">
      <c r="A12" s="221">
        <v>5</v>
      </c>
      <c r="B12" s="221" t="s">
        <v>681</v>
      </c>
      <c r="C12" s="222">
        <v>20</v>
      </c>
      <c r="D12" s="222">
        <v>30.170264718138419</v>
      </c>
      <c r="E12" s="222">
        <v>20</v>
      </c>
      <c r="F12" s="222">
        <v>23.644494312064602</v>
      </c>
      <c r="G12" s="222">
        <v>20</v>
      </c>
      <c r="H12" s="222">
        <v>25.975642708252916</v>
      </c>
      <c r="I12" s="222">
        <v>20</v>
      </c>
      <c r="J12" s="222">
        <v>27.396816122912167</v>
      </c>
      <c r="K12" s="222">
        <v>20</v>
      </c>
      <c r="L12" s="222">
        <v>28.943356369861572</v>
      </c>
      <c r="M12" s="222">
        <v>20</v>
      </c>
      <c r="N12" s="222">
        <v>28.6</v>
      </c>
      <c r="O12" s="222">
        <v>5</v>
      </c>
      <c r="P12" s="222">
        <v>13</v>
      </c>
      <c r="Q12" s="222">
        <v>5</v>
      </c>
      <c r="R12" s="222">
        <v>14.299999999999999</v>
      </c>
      <c r="S12" s="222">
        <v>5</v>
      </c>
      <c r="T12" s="222">
        <v>17.080000000000002</v>
      </c>
      <c r="U12" s="222">
        <v>5</v>
      </c>
      <c r="V12" s="222">
        <v>17.98122155079205</v>
      </c>
      <c r="W12" s="222">
        <v>5</v>
      </c>
      <c r="X12" s="222">
        <v>11.68</v>
      </c>
      <c r="Y12" s="222">
        <v>5</v>
      </c>
      <c r="Z12" s="222">
        <v>12.3</v>
      </c>
    </row>
    <row r="13" spans="1:26" x14ac:dyDescent="0.2">
      <c r="A13" s="221">
        <v>6</v>
      </c>
      <c r="B13" s="221" t="s">
        <v>689</v>
      </c>
      <c r="C13" s="222">
        <v>20</v>
      </c>
      <c r="D13" s="222">
        <v>22.31450222669157</v>
      </c>
      <c r="E13" s="222">
        <v>20</v>
      </c>
      <c r="F13" s="222">
        <v>22.574033728717822</v>
      </c>
      <c r="G13" s="222">
        <v>20</v>
      </c>
      <c r="H13" s="222">
        <v>28.352584094121013</v>
      </c>
      <c r="I13" s="222">
        <v>20</v>
      </c>
      <c r="J13" s="222">
        <v>30.64760051630801</v>
      </c>
      <c r="K13" s="222">
        <v>20</v>
      </c>
      <c r="L13" s="222">
        <v>27.509821879466923</v>
      </c>
      <c r="M13" s="222">
        <v>20</v>
      </c>
      <c r="N13" s="222">
        <v>25.3</v>
      </c>
      <c r="O13" s="222">
        <v>5</v>
      </c>
      <c r="P13" s="222">
        <v>5.8999999999999995</v>
      </c>
      <c r="Q13" s="222">
        <v>5</v>
      </c>
      <c r="R13" s="222">
        <v>7.3</v>
      </c>
      <c r="S13" s="222">
        <v>5</v>
      </c>
      <c r="T13" s="222">
        <v>7.2900000000000009</v>
      </c>
      <c r="U13" s="222">
        <v>5</v>
      </c>
      <c r="V13" s="222">
        <v>6.3897421244374604</v>
      </c>
      <c r="W13" s="222">
        <v>5</v>
      </c>
      <c r="X13" s="222">
        <v>5.99</v>
      </c>
      <c r="Y13" s="222">
        <v>5</v>
      </c>
      <c r="Z13" s="222">
        <v>11.4</v>
      </c>
    </row>
    <row r="14" spans="1:26" x14ac:dyDescent="0.2">
      <c r="A14" s="221">
        <v>7</v>
      </c>
      <c r="B14" s="221" t="s">
        <v>762</v>
      </c>
      <c r="C14" s="222">
        <v>19</v>
      </c>
      <c r="D14" s="222">
        <v>22.622954418237097</v>
      </c>
      <c r="E14" s="222">
        <v>20</v>
      </c>
      <c r="F14" s="222">
        <v>26.481553879454196</v>
      </c>
      <c r="G14" s="222">
        <v>20</v>
      </c>
      <c r="H14" s="222">
        <v>28.802107546877419</v>
      </c>
      <c r="I14" s="222">
        <v>20</v>
      </c>
      <c r="J14" s="222">
        <v>29.645173343297127</v>
      </c>
      <c r="K14" s="222">
        <v>20</v>
      </c>
      <c r="L14" s="222">
        <v>32.966079059829063</v>
      </c>
      <c r="M14" s="222">
        <v>20</v>
      </c>
      <c r="N14" s="222">
        <v>33</v>
      </c>
      <c r="O14" s="222">
        <v>4.5</v>
      </c>
      <c r="P14" s="222">
        <v>4.7</v>
      </c>
      <c r="Q14" s="222">
        <v>5</v>
      </c>
      <c r="R14" s="222">
        <v>11.1</v>
      </c>
      <c r="S14" s="222">
        <v>5</v>
      </c>
      <c r="T14" s="222">
        <v>22.509999999999998</v>
      </c>
      <c r="U14" s="222">
        <v>5</v>
      </c>
      <c r="V14" s="222">
        <v>8.6570328810020865</v>
      </c>
      <c r="W14" s="222">
        <v>5</v>
      </c>
      <c r="X14" s="222">
        <v>11.67</v>
      </c>
      <c r="Y14" s="222">
        <v>5</v>
      </c>
      <c r="Z14" s="222">
        <v>6.8</v>
      </c>
    </row>
    <row r="15" spans="1:26" x14ac:dyDescent="0.2">
      <c r="A15" s="221">
        <v>8</v>
      </c>
      <c r="B15" s="221" t="s">
        <v>696</v>
      </c>
      <c r="C15" s="222">
        <v>16</v>
      </c>
      <c r="D15" s="222">
        <v>20.711607220720328</v>
      </c>
      <c r="E15" s="222">
        <v>18</v>
      </c>
      <c r="F15" s="222">
        <v>19.858035645397731</v>
      </c>
      <c r="G15" s="222">
        <v>18</v>
      </c>
      <c r="H15" s="222">
        <v>22.424751021214103</v>
      </c>
      <c r="I15" s="222">
        <v>19</v>
      </c>
      <c r="J15" s="222">
        <v>21.856590747063901</v>
      </c>
      <c r="K15" s="222">
        <v>20</v>
      </c>
      <c r="L15" s="222">
        <v>23.528971309480724</v>
      </c>
      <c r="M15" s="222">
        <v>20</v>
      </c>
      <c r="N15" s="222">
        <v>22</v>
      </c>
      <c r="O15" s="222">
        <v>3</v>
      </c>
      <c r="P15" s="222">
        <v>5</v>
      </c>
      <c r="Q15" s="222">
        <v>3.5000000000000004</v>
      </c>
      <c r="R15" s="222">
        <v>4.9000000000000004</v>
      </c>
      <c r="S15" s="222">
        <v>4</v>
      </c>
      <c r="T15" s="222">
        <v>4.5999999999999996</v>
      </c>
      <c r="U15" s="222">
        <v>4.5</v>
      </c>
      <c r="V15" s="222">
        <v>5.1709804921586127</v>
      </c>
      <c r="W15" s="222">
        <v>5</v>
      </c>
      <c r="X15" s="222">
        <v>18.350000000000001</v>
      </c>
      <c r="Y15" s="222">
        <v>5</v>
      </c>
      <c r="Z15" s="222">
        <v>31.9</v>
      </c>
    </row>
    <row r="16" spans="1:26" x14ac:dyDescent="0.2">
      <c r="A16" s="221">
        <v>9</v>
      </c>
      <c r="B16" s="221" t="s">
        <v>96</v>
      </c>
      <c r="C16" s="222">
        <v>20</v>
      </c>
      <c r="D16" s="222">
        <v>23.220667498606058</v>
      </c>
      <c r="E16" s="222">
        <v>20</v>
      </c>
      <c r="F16" s="222">
        <v>20.744442440946912</v>
      </c>
      <c r="G16" s="222">
        <v>20</v>
      </c>
      <c r="H16" s="222">
        <v>24.213513405681457</v>
      </c>
      <c r="I16" s="222">
        <v>20</v>
      </c>
      <c r="J16" s="222">
        <v>25.721936364590992</v>
      </c>
      <c r="K16" s="222">
        <v>20</v>
      </c>
      <c r="L16" s="222">
        <v>25.963550251273187</v>
      </c>
      <c r="M16" s="222">
        <v>20</v>
      </c>
      <c r="N16" s="222">
        <v>25.8</v>
      </c>
      <c r="O16" s="222">
        <v>5</v>
      </c>
      <c r="P16" s="222">
        <v>10</v>
      </c>
      <c r="Q16" s="222">
        <v>5</v>
      </c>
      <c r="R16" s="222">
        <v>134.20000000000002</v>
      </c>
      <c r="S16" s="222">
        <v>5</v>
      </c>
      <c r="T16" s="222">
        <v>67.92</v>
      </c>
      <c r="U16" s="222">
        <v>5</v>
      </c>
      <c r="V16" s="222">
        <v>111.53362874864253</v>
      </c>
      <c r="W16" s="222">
        <v>5</v>
      </c>
      <c r="X16" s="222">
        <v>70.36</v>
      </c>
      <c r="Y16" s="222">
        <v>5</v>
      </c>
      <c r="Z16" s="222">
        <v>64.900000000000006</v>
      </c>
    </row>
    <row r="17" spans="1:44" x14ac:dyDescent="0.2">
      <c r="A17" s="221">
        <v>10</v>
      </c>
      <c r="B17" s="221" t="s">
        <v>690</v>
      </c>
      <c r="C17" s="222">
        <v>19</v>
      </c>
      <c r="D17" s="222">
        <v>20.663076002393776</v>
      </c>
      <c r="E17" s="222">
        <v>20</v>
      </c>
      <c r="F17" s="222">
        <v>24.149092323326098</v>
      </c>
      <c r="G17" s="222">
        <v>20</v>
      </c>
      <c r="H17" s="222">
        <v>24.698424249209324</v>
      </c>
      <c r="I17" s="222">
        <v>20</v>
      </c>
      <c r="J17" s="222">
        <v>22.900880214313048</v>
      </c>
      <c r="K17" s="222">
        <v>20</v>
      </c>
      <c r="L17" s="222">
        <v>23.446449698585887</v>
      </c>
      <c r="M17" s="222">
        <v>20</v>
      </c>
      <c r="N17" s="222">
        <v>21.8</v>
      </c>
      <c r="O17" s="222">
        <v>4.5</v>
      </c>
      <c r="P17" s="222">
        <v>6</v>
      </c>
      <c r="Q17" s="222">
        <v>5</v>
      </c>
      <c r="R17" s="222">
        <v>5.6000000000000005</v>
      </c>
      <c r="S17" s="222">
        <v>5</v>
      </c>
      <c r="T17" s="222">
        <v>5.55</v>
      </c>
      <c r="U17" s="222">
        <v>5</v>
      </c>
      <c r="V17" s="222">
        <v>5.5144600783201883</v>
      </c>
      <c r="W17" s="222">
        <v>5</v>
      </c>
      <c r="X17" s="222">
        <v>5.67</v>
      </c>
      <c r="Y17" s="222">
        <v>5</v>
      </c>
      <c r="Z17" s="222">
        <v>8.6</v>
      </c>
    </row>
    <row r="18" spans="1:44" x14ac:dyDescent="0.2">
      <c r="A18" s="221">
        <v>11</v>
      </c>
      <c r="B18" s="221" t="s">
        <v>684</v>
      </c>
      <c r="C18" s="222">
        <v>20</v>
      </c>
      <c r="D18" s="222">
        <v>21.182359697033483</v>
      </c>
      <c r="E18" s="222">
        <v>20</v>
      </c>
      <c r="F18" s="222">
        <v>20.708912588078462</v>
      </c>
      <c r="G18" s="222">
        <v>20</v>
      </c>
      <c r="H18" s="222">
        <v>20.114170854271357</v>
      </c>
      <c r="I18" s="222">
        <v>20</v>
      </c>
      <c r="J18" s="222">
        <v>20.019316180475954</v>
      </c>
      <c r="K18" s="222">
        <v>20</v>
      </c>
      <c r="L18" s="222">
        <v>21.700659974928897</v>
      </c>
      <c r="M18" s="222">
        <v>20</v>
      </c>
      <c r="N18" s="222">
        <v>20.7</v>
      </c>
      <c r="O18" s="222">
        <v>5</v>
      </c>
      <c r="P18" s="222">
        <v>5.2</v>
      </c>
      <c r="Q18" s="222">
        <v>5</v>
      </c>
      <c r="R18" s="222">
        <v>31.3</v>
      </c>
      <c r="S18" s="222">
        <v>5</v>
      </c>
      <c r="T18" s="222">
        <v>40.119999999999997</v>
      </c>
      <c r="U18" s="222">
        <v>5</v>
      </c>
      <c r="V18" s="222">
        <v>35.207167482058523</v>
      </c>
      <c r="W18" s="222">
        <v>5</v>
      </c>
      <c r="X18" s="222">
        <v>15.35</v>
      </c>
      <c r="Y18" s="222">
        <v>5</v>
      </c>
      <c r="Z18" s="222">
        <v>25.4</v>
      </c>
    </row>
    <row r="19" spans="1:44" x14ac:dyDescent="0.2">
      <c r="A19" s="221">
        <v>12</v>
      </c>
      <c r="B19" s="221" t="s">
        <v>99</v>
      </c>
      <c r="C19" s="222">
        <v>20</v>
      </c>
      <c r="D19" s="222">
        <v>23.215896768905449</v>
      </c>
      <c r="E19" s="222">
        <v>20</v>
      </c>
      <c r="F19" s="222">
        <v>21.197663445343018</v>
      </c>
      <c r="G19" s="222">
        <v>20</v>
      </c>
      <c r="H19" s="222">
        <v>22.966901219074938</v>
      </c>
      <c r="I19" s="222">
        <v>20</v>
      </c>
      <c r="J19" s="222">
        <v>21.377304296921345</v>
      </c>
      <c r="K19" s="222">
        <v>20</v>
      </c>
      <c r="L19" s="222">
        <v>20.731930383621737</v>
      </c>
      <c r="M19" s="222">
        <v>20</v>
      </c>
      <c r="N19" s="222">
        <v>23.2</v>
      </c>
      <c r="O19" s="222">
        <v>5</v>
      </c>
      <c r="P19" s="222">
        <v>17</v>
      </c>
      <c r="Q19" s="222">
        <v>5</v>
      </c>
      <c r="R19" s="222">
        <v>14.7</v>
      </c>
      <c r="S19" s="222">
        <v>5</v>
      </c>
      <c r="T19" s="222">
        <v>33.450000000000003</v>
      </c>
      <c r="U19" s="222">
        <v>5</v>
      </c>
      <c r="V19" s="222">
        <v>14.201062950654011</v>
      </c>
      <c r="W19" s="222">
        <v>5</v>
      </c>
      <c r="X19" s="222">
        <v>7.0499999999999989</v>
      </c>
      <c r="Y19" s="222">
        <v>5</v>
      </c>
      <c r="Z19" s="222">
        <v>7.6</v>
      </c>
    </row>
    <row r="20" spans="1:44" x14ac:dyDescent="0.2">
      <c r="A20" s="221">
        <v>13</v>
      </c>
      <c r="B20" s="221" t="s">
        <v>695</v>
      </c>
      <c r="C20" s="222">
        <v>18</v>
      </c>
      <c r="D20" s="222">
        <v>18.662768991238174</v>
      </c>
      <c r="E20" s="222">
        <v>19</v>
      </c>
      <c r="F20" s="222">
        <v>27.863661965669412</v>
      </c>
      <c r="G20" s="222">
        <v>19</v>
      </c>
      <c r="H20" s="222">
        <v>60.786762059035283</v>
      </c>
      <c r="I20" s="222">
        <v>20</v>
      </c>
      <c r="J20" s="222">
        <v>33.24666071124723</v>
      </c>
      <c r="K20" s="222">
        <v>20</v>
      </c>
      <c r="L20" s="222">
        <v>36.869065214310297</v>
      </c>
      <c r="M20" s="222">
        <v>20</v>
      </c>
      <c r="N20" s="222">
        <v>38.4</v>
      </c>
      <c r="O20" s="222">
        <v>3.5000000000000004</v>
      </c>
      <c r="P20" s="222">
        <v>4</v>
      </c>
      <c r="Q20" s="222">
        <v>4</v>
      </c>
      <c r="R20" s="222">
        <v>4.3</v>
      </c>
      <c r="S20" s="222">
        <v>4.5</v>
      </c>
      <c r="T20" s="222">
        <v>4.78</v>
      </c>
      <c r="U20" s="222">
        <v>5</v>
      </c>
      <c r="V20" s="222">
        <v>5.1125055273264941</v>
      </c>
      <c r="W20" s="222">
        <v>5</v>
      </c>
      <c r="X20" s="222">
        <v>5.08</v>
      </c>
      <c r="Y20" s="222">
        <v>5</v>
      </c>
      <c r="Z20" s="222">
        <v>6.8</v>
      </c>
    </row>
    <row r="21" spans="1:44" x14ac:dyDescent="0.2">
      <c r="A21" s="221">
        <v>14</v>
      </c>
      <c r="B21" s="221" t="s">
        <v>687</v>
      </c>
      <c r="C21" s="222">
        <v>20</v>
      </c>
      <c r="D21" s="222">
        <v>21.539769034644802</v>
      </c>
      <c r="E21" s="222">
        <v>20</v>
      </c>
      <c r="F21" s="222">
        <v>21.766541951753933</v>
      </c>
      <c r="G21" s="222">
        <v>20</v>
      </c>
      <c r="H21" s="222">
        <v>23.683047258039817</v>
      </c>
      <c r="I21" s="222">
        <v>20</v>
      </c>
      <c r="J21" s="222">
        <v>22.721809267752651</v>
      </c>
      <c r="K21" s="222">
        <v>20</v>
      </c>
      <c r="L21" s="222">
        <v>22.769437162955313</v>
      </c>
      <c r="M21" s="222">
        <v>20</v>
      </c>
      <c r="N21" s="222">
        <v>22.9</v>
      </c>
      <c r="O21" s="222">
        <v>5</v>
      </c>
      <c r="P21" s="222">
        <v>12</v>
      </c>
      <c r="Q21" s="222">
        <v>5</v>
      </c>
      <c r="R21" s="222">
        <v>14.499999999999998</v>
      </c>
      <c r="S21" s="222">
        <v>5</v>
      </c>
      <c r="T21" s="222">
        <v>11.58</v>
      </c>
      <c r="U21" s="222">
        <v>5</v>
      </c>
      <c r="V21" s="222">
        <v>21.892957338506001</v>
      </c>
      <c r="W21" s="222">
        <v>5</v>
      </c>
      <c r="X21" s="222">
        <v>43.3</v>
      </c>
      <c r="Y21" s="222">
        <v>5</v>
      </c>
      <c r="Z21" s="222">
        <v>59.8</v>
      </c>
    </row>
    <row r="22" spans="1:44" x14ac:dyDescent="0.2">
      <c r="A22" s="221">
        <v>15</v>
      </c>
      <c r="B22" s="221" t="s">
        <v>102</v>
      </c>
      <c r="C22" s="222">
        <v>20</v>
      </c>
      <c r="D22" s="222">
        <v>21.676432614956799</v>
      </c>
      <c r="E22" s="222">
        <v>20</v>
      </c>
      <c r="F22" s="222">
        <v>23.736252783260746</v>
      </c>
      <c r="G22" s="222">
        <v>20</v>
      </c>
      <c r="H22" s="222">
        <v>24.440195809357231</v>
      </c>
      <c r="I22" s="222">
        <v>20</v>
      </c>
      <c r="J22" s="222">
        <v>27.936291171504074</v>
      </c>
      <c r="K22" s="222">
        <v>20</v>
      </c>
      <c r="L22" s="222">
        <v>23.81671881568721</v>
      </c>
      <c r="M22" s="222">
        <v>20</v>
      </c>
      <c r="N22" s="222">
        <v>22.3</v>
      </c>
      <c r="O22" s="222">
        <v>5</v>
      </c>
      <c r="P22" s="222">
        <v>8</v>
      </c>
      <c r="Q22" s="222">
        <v>5</v>
      </c>
      <c r="R22" s="222">
        <v>39.900000000000006</v>
      </c>
      <c r="S22" s="222">
        <v>5</v>
      </c>
      <c r="T22" s="222">
        <v>55.98</v>
      </c>
      <c r="U22" s="222">
        <v>5</v>
      </c>
      <c r="V22" s="222">
        <v>30.780657756807418</v>
      </c>
      <c r="W22" s="222">
        <v>5</v>
      </c>
      <c r="X22" s="222">
        <v>13.270000000000001</v>
      </c>
      <c r="Y22" s="222">
        <v>5</v>
      </c>
      <c r="Z22" s="222">
        <v>22.6</v>
      </c>
    </row>
    <row r="23" spans="1:44" x14ac:dyDescent="0.2">
      <c r="A23" s="221">
        <v>16</v>
      </c>
      <c r="B23" s="221" t="s">
        <v>551</v>
      </c>
      <c r="C23" s="222">
        <v>20</v>
      </c>
      <c r="D23" s="222">
        <v>27.635353917399286</v>
      </c>
      <c r="E23" s="222">
        <v>20</v>
      </c>
      <c r="F23" s="222">
        <v>29.496144309729079</v>
      </c>
      <c r="G23" s="222">
        <v>20</v>
      </c>
      <c r="H23" s="222">
        <v>30.917673911915756</v>
      </c>
      <c r="I23" s="222">
        <v>20</v>
      </c>
      <c r="J23" s="222">
        <v>31.086088352752274</v>
      </c>
      <c r="K23" s="222">
        <v>20</v>
      </c>
      <c r="L23" s="222">
        <v>30.095213483327544</v>
      </c>
      <c r="M23" s="222">
        <v>20</v>
      </c>
      <c r="N23" s="222">
        <v>33.700000000000003</v>
      </c>
      <c r="O23" s="222">
        <v>5</v>
      </c>
      <c r="P23" s="222">
        <v>5.4</v>
      </c>
      <c r="Q23" s="222">
        <v>5</v>
      </c>
      <c r="R23" s="222">
        <v>5.2</v>
      </c>
      <c r="S23" s="222">
        <v>5</v>
      </c>
      <c r="T23" s="222">
        <v>16.91</v>
      </c>
      <c r="U23" s="222">
        <v>5</v>
      </c>
      <c r="V23" s="222">
        <v>12.856487749486833</v>
      </c>
      <c r="W23" s="222">
        <v>5</v>
      </c>
      <c r="X23" s="222">
        <v>25.040000000000003</v>
      </c>
      <c r="Y23" s="222">
        <v>5</v>
      </c>
      <c r="Z23" s="222">
        <v>12.5</v>
      </c>
    </row>
    <row r="24" spans="1:44" x14ac:dyDescent="0.2">
      <c r="A24" s="221">
        <v>17</v>
      </c>
      <c r="B24" s="221" t="s">
        <v>693</v>
      </c>
      <c r="C24" s="222">
        <v>19</v>
      </c>
      <c r="D24" s="222">
        <v>22.862907507698843</v>
      </c>
      <c r="E24" s="222">
        <v>20</v>
      </c>
      <c r="F24" s="222">
        <v>32.450224791265256</v>
      </c>
      <c r="G24" s="222">
        <v>20</v>
      </c>
      <c r="H24" s="222">
        <v>30.79055918266998</v>
      </c>
      <c r="I24" s="222">
        <v>20</v>
      </c>
      <c r="J24" s="222">
        <v>38.212489781763232</v>
      </c>
      <c r="K24" s="222">
        <v>20</v>
      </c>
      <c r="L24" s="222">
        <v>35.258606624245395</v>
      </c>
      <c r="M24" s="222">
        <v>20</v>
      </c>
      <c r="N24" s="222">
        <v>44.2</v>
      </c>
      <c r="O24" s="222">
        <v>4.5</v>
      </c>
      <c r="P24" s="222">
        <v>48.4</v>
      </c>
      <c r="Q24" s="222">
        <v>5</v>
      </c>
      <c r="R24" s="222">
        <v>128.69999999999999</v>
      </c>
      <c r="S24" s="222">
        <v>5</v>
      </c>
      <c r="T24" s="222">
        <v>98.99</v>
      </c>
      <c r="U24" s="222">
        <v>5</v>
      </c>
      <c r="V24" s="222">
        <v>45.122588314482805</v>
      </c>
      <c r="W24" s="222">
        <v>5</v>
      </c>
      <c r="X24" s="222">
        <v>22.900000000000002</v>
      </c>
      <c r="Y24" s="222">
        <v>5</v>
      </c>
      <c r="Z24" s="222">
        <v>23.2</v>
      </c>
    </row>
    <row r="25" spans="1:44" x14ac:dyDescent="0.2">
      <c r="A25" s="221">
        <v>18</v>
      </c>
      <c r="B25" s="221" t="s">
        <v>682</v>
      </c>
      <c r="C25" s="222">
        <v>20</v>
      </c>
      <c r="D25" s="222">
        <v>25.768652574549648</v>
      </c>
      <c r="E25" s="222">
        <v>20</v>
      </c>
      <c r="F25" s="222">
        <v>23.627873463675538</v>
      </c>
      <c r="G25" s="222">
        <v>20</v>
      </c>
      <c r="H25" s="222">
        <v>22.098011696942059</v>
      </c>
      <c r="I25" s="222">
        <v>20</v>
      </c>
      <c r="J25" s="222">
        <v>21.236109145392167</v>
      </c>
      <c r="K25" s="222">
        <v>20</v>
      </c>
      <c r="L25" s="222">
        <v>32.114649413939418</v>
      </c>
      <c r="M25" s="222">
        <v>20</v>
      </c>
      <c r="N25" s="222">
        <v>37.799999999999997</v>
      </c>
      <c r="O25" s="222">
        <v>5</v>
      </c>
      <c r="P25" s="222">
        <v>9.4</v>
      </c>
      <c r="Q25" s="222">
        <v>5</v>
      </c>
      <c r="R25" s="222">
        <v>10.199999999999999</v>
      </c>
      <c r="S25" s="222">
        <v>5</v>
      </c>
      <c r="T25" s="222">
        <v>53.22</v>
      </c>
      <c r="U25" s="222">
        <v>5</v>
      </c>
      <c r="V25" s="222">
        <v>7.0332220522022553</v>
      </c>
      <c r="W25" s="222">
        <v>5</v>
      </c>
      <c r="X25" s="222">
        <v>6.9099999999999993</v>
      </c>
      <c r="Y25" s="222">
        <v>5</v>
      </c>
      <c r="Z25" s="222">
        <v>8.6</v>
      </c>
    </row>
    <row r="26" spans="1:44" x14ac:dyDescent="0.2">
      <c r="A26" s="221">
        <v>19</v>
      </c>
      <c r="B26" s="221" t="s">
        <v>688</v>
      </c>
      <c r="C26" s="222">
        <v>20</v>
      </c>
      <c r="D26" s="222">
        <v>62.8308113830251</v>
      </c>
      <c r="E26" s="222">
        <v>20</v>
      </c>
      <c r="F26" s="222">
        <v>65.721331689272503</v>
      </c>
      <c r="G26" s="222"/>
      <c r="H26" s="222"/>
      <c r="I26" s="222"/>
      <c r="J26" s="222"/>
      <c r="K26" s="222"/>
      <c r="L26" s="222"/>
      <c r="M26" s="222"/>
      <c r="N26" s="222"/>
      <c r="O26" s="222">
        <v>5</v>
      </c>
      <c r="P26" s="222">
        <v>37.534540988639854</v>
      </c>
      <c r="Q26" s="222">
        <v>5</v>
      </c>
      <c r="R26" s="222">
        <v>1.3</v>
      </c>
      <c r="S26" s="222"/>
      <c r="T26" s="222"/>
      <c r="U26" s="222"/>
      <c r="V26" s="222"/>
      <c r="W26" s="222"/>
      <c r="X26" s="222"/>
      <c r="Y26" s="222"/>
      <c r="Z26" s="222"/>
    </row>
    <row r="27" spans="1:44" x14ac:dyDescent="0.2">
      <c r="A27" s="221">
        <v>20</v>
      </c>
      <c r="B27" s="221" t="s">
        <v>106</v>
      </c>
      <c r="C27" s="222">
        <v>20</v>
      </c>
      <c r="D27" s="222">
        <v>24.223668221551485</v>
      </c>
      <c r="E27" s="222">
        <v>20</v>
      </c>
      <c r="F27" s="222">
        <v>23.702448575156584</v>
      </c>
      <c r="G27" s="222">
        <v>20</v>
      </c>
      <c r="H27" s="222">
        <v>23.755587735727225</v>
      </c>
      <c r="I27" s="222">
        <v>20</v>
      </c>
      <c r="J27" s="222">
        <v>24.609533579661079</v>
      </c>
      <c r="K27" s="222">
        <v>20</v>
      </c>
      <c r="L27" s="222">
        <v>26.618758893657663</v>
      </c>
      <c r="M27" s="222">
        <v>20</v>
      </c>
      <c r="N27" s="222">
        <v>28.7</v>
      </c>
      <c r="O27" s="222">
        <v>5</v>
      </c>
      <c r="P27" s="222">
        <v>6</v>
      </c>
      <c r="Q27" s="222">
        <v>5</v>
      </c>
      <c r="R27" s="222">
        <v>13.100000000000001</v>
      </c>
      <c r="S27" s="222">
        <v>5</v>
      </c>
      <c r="T27" s="222">
        <v>10.45</v>
      </c>
      <c r="U27" s="222">
        <v>5</v>
      </c>
      <c r="V27" s="222">
        <v>5.8179926717419832</v>
      </c>
      <c r="W27" s="222">
        <v>5</v>
      </c>
      <c r="X27" s="222">
        <v>6.38</v>
      </c>
      <c r="Y27" s="222">
        <v>5</v>
      </c>
      <c r="Z27" s="222">
        <v>6.7</v>
      </c>
    </row>
    <row r="28" spans="1:44" x14ac:dyDescent="0.2">
      <c r="A28" s="221">
        <v>21</v>
      </c>
      <c r="B28" s="221" t="s">
        <v>107</v>
      </c>
      <c r="C28" s="222">
        <v>20</v>
      </c>
      <c r="D28" s="222">
        <v>55.116572242900773</v>
      </c>
      <c r="E28" s="222">
        <v>20</v>
      </c>
      <c r="F28" s="222">
        <v>52.747154941885164</v>
      </c>
      <c r="G28" s="222">
        <v>20</v>
      </c>
      <c r="H28" s="222">
        <v>41.633207801532755</v>
      </c>
      <c r="I28" s="222">
        <v>20</v>
      </c>
      <c r="J28" s="222">
        <v>43.661874431301186</v>
      </c>
      <c r="K28" s="222">
        <v>20</v>
      </c>
      <c r="L28" s="222">
        <v>44.699309423638255</v>
      </c>
      <c r="M28" s="222">
        <v>20</v>
      </c>
      <c r="N28" s="222">
        <v>40.700000000000003</v>
      </c>
      <c r="O28" s="222">
        <v>5</v>
      </c>
      <c r="P28" s="222">
        <v>57.999999999999993</v>
      </c>
      <c r="Q28" s="222">
        <v>5</v>
      </c>
      <c r="R28" s="222">
        <v>12.8</v>
      </c>
      <c r="S28" s="222">
        <v>5</v>
      </c>
      <c r="T28" s="222">
        <v>31.009999999999998</v>
      </c>
      <c r="U28" s="222">
        <v>5</v>
      </c>
      <c r="V28" s="222">
        <v>29.162617007011328</v>
      </c>
      <c r="W28" s="222">
        <v>5</v>
      </c>
      <c r="X28" s="222">
        <v>81.27</v>
      </c>
      <c r="Y28" s="222">
        <v>5</v>
      </c>
      <c r="Z28" s="222">
        <v>62.4</v>
      </c>
    </row>
    <row r="29" spans="1:44" x14ac:dyDescent="0.2">
      <c r="A29" s="221">
        <v>22</v>
      </c>
      <c r="B29" s="221" t="s">
        <v>694</v>
      </c>
      <c r="C29" s="222">
        <v>18</v>
      </c>
      <c r="D29" s="222">
        <v>23.201749626451413</v>
      </c>
      <c r="E29" s="222">
        <v>19</v>
      </c>
      <c r="F29" s="222">
        <v>40.451899550397044</v>
      </c>
      <c r="G29" s="222">
        <v>19</v>
      </c>
      <c r="H29" s="222">
        <v>37.391014489734268</v>
      </c>
      <c r="I29" s="222">
        <v>20</v>
      </c>
      <c r="J29" s="222">
        <v>36.631022932233961</v>
      </c>
      <c r="K29" s="222">
        <v>20</v>
      </c>
      <c r="L29" s="222">
        <v>36.014144072649103</v>
      </c>
      <c r="M29" s="222">
        <v>20</v>
      </c>
      <c r="N29" s="222">
        <v>36.6</v>
      </c>
      <c r="O29" s="222">
        <v>4</v>
      </c>
      <c r="P29" s="222">
        <v>5</v>
      </c>
      <c r="Q29" s="222">
        <v>4.5</v>
      </c>
      <c r="R29" s="222">
        <v>6.9</v>
      </c>
      <c r="S29" s="222">
        <v>5</v>
      </c>
      <c r="T29" s="222">
        <v>6.6000000000000005</v>
      </c>
      <c r="U29" s="222">
        <v>5</v>
      </c>
      <c r="V29" s="222">
        <v>7.6064775713828583</v>
      </c>
      <c r="W29" s="222">
        <v>5</v>
      </c>
      <c r="X29" s="222">
        <v>13.370000000000001</v>
      </c>
      <c r="Y29" s="222">
        <v>5</v>
      </c>
      <c r="Z29" s="222">
        <v>12.1</v>
      </c>
    </row>
    <row r="30" spans="1:44" x14ac:dyDescent="0.2">
      <c r="A30" s="221">
        <v>23</v>
      </c>
      <c r="B30" s="221" t="s">
        <v>683</v>
      </c>
      <c r="C30" s="222">
        <v>20</v>
      </c>
      <c r="D30" s="222">
        <v>25.250650846236557</v>
      </c>
      <c r="E30" s="222">
        <v>20</v>
      </c>
      <c r="F30" s="222">
        <v>25.680294258985629</v>
      </c>
      <c r="G30" s="222">
        <v>20</v>
      </c>
      <c r="H30" s="222">
        <v>27.55342787772716</v>
      </c>
      <c r="I30" s="222">
        <v>20</v>
      </c>
      <c r="J30" s="222">
        <v>30.433600595589127</v>
      </c>
      <c r="K30" s="222">
        <v>20</v>
      </c>
      <c r="L30" s="222">
        <v>22.98064179720599</v>
      </c>
      <c r="M30" s="222">
        <v>20</v>
      </c>
      <c r="N30" s="222">
        <v>23</v>
      </c>
      <c r="O30" s="222">
        <v>5</v>
      </c>
      <c r="P30" s="222">
        <v>7.1999999999999993</v>
      </c>
      <c r="Q30" s="222">
        <v>5</v>
      </c>
      <c r="R30" s="222">
        <v>9.3000000000000007</v>
      </c>
      <c r="S30" s="222">
        <v>5</v>
      </c>
      <c r="T30" s="222">
        <v>15.379999999999999</v>
      </c>
      <c r="U30" s="222">
        <v>5</v>
      </c>
      <c r="V30" s="222">
        <v>17.417027817172013</v>
      </c>
      <c r="W30" s="222">
        <v>5</v>
      </c>
      <c r="X30" s="222">
        <v>8.14</v>
      </c>
      <c r="Y30" s="222">
        <v>5</v>
      </c>
      <c r="Z30" s="222">
        <v>7.6</v>
      </c>
    </row>
    <row r="31" spans="1:44" s="225" customFormat="1" x14ac:dyDescent="0.2">
      <c r="A31" s="223"/>
      <c r="B31" s="223" t="s">
        <v>706</v>
      </c>
      <c r="C31" s="224"/>
      <c r="D31" s="224">
        <v>24.41771294868272</v>
      </c>
      <c r="E31" s="224"/>
      <c r="F31" s="224">
        <v>24.849277479613274</v>
      </c>
      <c r="G31" s="224"/>
      <c r="H31" s="224">
        <v>25.765754075186642</v>
      </c>
      <c r="I31" s="224"/>
      <c r="J31" s="224">
        <v>26.032200415343731</v>
      </c>
      <c r="K31" s="224"/>
      <c r="L31" s="224">
        <v>26.348140849052609</v>
      </c>
      <c r="M31" s="224"/>
      <c r="N31" s="224">
        <v>27</v>
      </c>
      <c r="O31" s="224"/>
      <c r="P31" s="224">
        <v>16.14</v>
      </c>
      <c r="Q31" s="224"/>
      <c r="R31" s="224">
        <v>30.48</v>
      </c>
      <c r="S31" s="224"/>
      <c r="T31" s="224">
        <v>35.78</v>
      </c>
      <c r="U31" s="224"/>
      <c r="V31" s="224">
        <v>26.6</v>
      </c>
      <c r="W31" s="224"/>
      <c r="X31" s="224">
        <v>17.190000000000001</v>
      </c>
      <c r="Y31" s="224"/>
      <c r="Z31" s="224">
        <v>22.1</v>
      </c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</row>
    <row r="32" spans="1:44" s="225" customFormat="1" x14ac:dyDescent="0.2">
      <c r="A32" s="226"/>
      <c r="B32" s="226" t="s">
        <v>186</v>
      </c>
      <c r="C32" s="227"/>
      <c r="D32" s="227">
        <v>22.912497114769732</v>
      </c>
      <c r="E32" s="227"/>
      <c r="F32" s="227">
        <v>22.962008533874368</v>
      </c>
      <c r="G32" s="227"/>
      <c r="H32" s="227">
        <v>23.166441198076846</v>
      </c>
      <c r="I32" s="227"/>
      <c r="J32" s="227">
        <v>22.49</v>
      </c>
      <c r="K32" s="227"/>
      <c r="L32" s="227">
        <v>22.701662921156569</v>
      </c>
      <c r="M32" s="227"/>
      <c r="N32" s="227">
        <v>22.3</v>
      </c>
      <c r="O32" s="227"/>
      <c r="P32" s="227">
        <v>21.8</v>
      </c>
      <c r="Q32" s="227"/>
      <c r="R32" s="227">
        <v>28.4</v>
      </c>
      <c r="S32" s="227"/>
      <c r="T32" s="227">
        <v>30.55</v>
      </c>
      <c r="U32" s="227"/>
      <c r="V32" s="227">
        <v>21.6</v>
      </c>
      <c r="W32" s="227"/>
      <c r="X32" s="227">
        <v>14.940000000000001</v>
      </c>
      <c r="Y32" s="227"/>
      <c r="Z32" s="227">
        <v>19.399999999999999</v>
      </c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</row>
    <row r="33" spans="1:30" ht="13.5" hidden="1" thickBot="1" x14ac:dyDescent="0.25">
      <c r="F33" s="228"/>
      <c r="H33" s="228"/>
      <c r="AA33" s="225"/>
      <c r="AB33" s="225"/>
      <c r="AC33" s="225"/>
      <c r="AD33" s="225"/>
    </row>
    <row r="34" spans="1:30" x14ac:dyDescent="0.2">
      <c r="A34" s="230" t="s">
        <v>697</v>
      </c>
    </row>
    <row r="35" spans="1:30" x14ac:dyDescent="0.2">
      <c r="A35" s="231" t="s">
        <v>698</v>
      </c>
    </row>
    <row r="36" spans="1:30" x14ac:dyDescent="0.2">
      <c r="A36" s="232" t="s">
        <v>699</v>
      </c>
    </row>
    <row r="37" spans="1:30" x14ac:dyDescent="0.2">
      <c r="A37" s="233" t="s">
        <v>700</v>
      </c>
    </row>
  </sheetData>
  <sortState ref="B8:Z30">
    <sortCondition ref="B8:B30"/>
  </sortState>
  <mergeCells count="16">
    <mergeCell ref="A2:A4"/>
    <mergeCell ref="B2:B4"/>
    <mergeCell ref="C3:D3"/>
    <mergeCell ref="E3:F3"/>
    <mergeCell ref="G3:H3"/>
    <mergeCell ref="Y3:Z3"/>
    <mergeCell ref="O2:Z2"/>
    <mergeCell ref="M3:N3"/>
    <mergeCell ref="C2:N2"/>
    <mergeCell ref="Q3:R3"/>
    <mergeCell ref="S3:T3"/>
    <mergeCell ref="U3:V3"/>
    <mergeCell ref="W3:X3"/>
    <mergeCell ref="I3:J3"/>
    <mergeCell ref="K3:L3"/>
    <mergeCell ref="O3:P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workbookViewId="0">
      <pane xSplit="2" ySplit="3" topLeftCell="C4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12.75" x14ac:dyDescent="0.2"/>
  <cols>
    <col min="1" max="1" width="4.85546875" style="174" customWidth="1"/>
    <col min="2" max="2" width="36.140625" style="174" customWidth="1"/>
    <col min="3" max="33" width="8.7109375" style="174" customWidth="1"/>
    <col min="34" max="16384" width="9.140625" style="174"/>
  </cols>
  <sheetData>
    <row r="1" spans="1:33" ht="18.75" customHeight="1" x14ac:dyDescent="0.2">
      <c r="A1" s="984" t="s">
        <v>914</v>
      </c>
      <c r="C1" s="984"/>
      <c r="D1" s="984"/>
      <c r="E1" s="984"/>
      <c r="F1" s="984"/>
      <c r="G1" s="984"/>
      <c r="H1" s="984"/>
      <c r="I1" s="984"/>
      <c r="J1" s="984"/>
      <c r="K1" s="984"/>
      <c r="L1" s="984"/>
      <c r="M1" s="984"/>
      <c r="N1" s="984"/>
      <c r="O1" s="984"/>
      <c r="P1" s="984"/>
      <c r="Q1" s="984"/>
      <c r="R1" s="332"/>
      <c r="S1" s="332"/>
      <c r="T1" s="332"/>
    </row>
    <row r="2" spans="1:33" ht="21.75" customHeight="1" x14ac:dyDescent="0.2">
      <c r="A2" s="1547" t="s">
        <v>676</v>
      </c>
      <c r="B2" s="1547" t="s">
        <v>246</v>
      </c>
      <c r="C2" s="1549" t="s">
        <v>83</v>
      </c>
      <c r="D2" s="1550"/>
      <c r="E2" s="1550"/>
      <c r="F2" s="1548" t="s">
        <v>84</v>
      </c>
      <c r="G2" s="1548"/>
      <c r="H2" s="1548"/>
      <c r="I2" s="1548" t="s">
        <v>85</v>
      </c>
      <c r="J2" s="1548"/>
      <c r="K2" s="1548"/>
      <c r="L2" s="1548" t="s">
        <v>86</v>
      </c>
      <c r="M2" s="1548"/>
      <c r="N2" s="1548"/>
      <c r="O2" s="1548" t="s">
        <v>117</v>
      </c>
      <c r="P2" s="1548"/>
      <c r="Q2" s="1548"/>
      <c r="R2" s="1548" t="s">
        <v>87</v>
      </c>
      <c r="S2" s="1548"/>
      <c r="T2" s="1548"/>
      <c r="U2" s="1548" t="s">
        <v>88</v>
      </c>
      <c r="V2" s="1548"/>
      <c r="W2" s="1548"/>
      <c r="X2" s="1544" t="s">
        <v>652</v>
      </c>
      <c r="Y2" s="1545"/>
      <c r="Z2" s="1545"/>
      <c r="AA2" s="1545"/>
      <c r="AB2" s="1546"/>
      <c r="AC2" s="1544" t="s">
        <v>755</v>
      </c>
      <c r="AD2" s="1545"/>
      <c r="AE2" s="1545"/>
      <c r="AF2" s="1545"/>
      <c r="AG2" s="1546"/>
    </row>
    <row r="3" spans="1:33" s="342" customFormat="1" ht="48" x14ac:dyDescent="0.2">
      <c r="A3" s="1547"/>
      <c r="B3" s="1547"/>
      <c r="C3" s="340" t="s">
        <v>590</v>
      </c>
      <c r="D3" s="341" t="s">
        <v>591</v>
      </c>
      <c r="E3" s="341" t="s">
        <v>592</v>
      </c>
      <c r="F3" s="340" t="s">
        <v>590</v>
      </c>
      <c r="G3" s="341" t="s">
        <v>591</v>
      </c>
      <c r="H3" s="341" t="s">
        <v>592</v>
      </c>
      <c r="I3" s="340" t="s">
        <v>590</v>
      </c>
      <c r="J3" s="341" t="s">
        <v>591</v>
      </c>
      <c r="K3" s="341" t="s">
        <v>592</v>
      </c>
      <c r="L3" s="340" t="s">
        <v>590</v>
      </c>
      <c r="M3" s="341" t="s">
        <v>591</v>
      </c>
      <c r="N3" s="341" t="s">
        <v>592</v>
      </c>
      <c r="O3" s="340" t="s">
        <v>590</v>
      </c>
      <c r="P3" s="341" t="s">
        <v>591</v>
      </c>
      <c r="Q3" s="341" t="s">
        <v>592</v>
      </c>
      <c r="R3" s="340" t="s">
        <v>590</v>
      </c>
      <c r="S3" s="341" t="s">
        <v>591</v>
      </c>
      <c r="T3" s="341" t="s">
        <v>592</v>
      </c>
      <c r="U3" s="340" t="s">
        <v>590</v>
      </c>
      <c r="V3" s="341" t="s">
        <v>591</v>
      </c>
      <c r="W3" s="341" t="s">
        <v>592</v>
      </c>
      <c r="X3" s="341" t="s">
        <v>590</v>
      </c>
      <c r="Y3" s="341" t="s">
        <v>591</v>
      </c>
      <c r="Z3" s="341" t="s">
        <v>763</v>
      </c>
      <c r="AA3" s="341" t="s">
        <v>764</v>
      </c>
      <c r="AB3" s="341" t="s">
        <v>592</v>
      </c>
      <c r="AC3" s="341" t="s">
        <v>590</v>
      </c>
      <c r="AD3" s="341" t="s">
        <v>591</v>
      </c>
      <c r="AE3" s="341" t="s">
        <v>763</v>
      </c>
      <c r="AF3" s="341" t="s">
        <v>764</v>
      </c>
      <c r="AG3" s="341" t="s">
        <v>592</v>
      </c>
    </row>
    <row r="4" spans="1:33" s="175" customFormat="1" x14ac:dyDescent="0.2">
      <c r="A4" s="337"/>
      <c r="B4" s="335" t="s">
        <v>703</v>
      </c>
      <c r="C4" s="334"/>
      <c r="D4" s="333"/>
      <c r="E4" s="333"/>
      <c r="F4" s="334"/>
      <c r="G4" s="333"/>
      <c r="H4" s="333"/>
      <c r="I4" s="334"/>
      <c r="J4" s="333"/>
      <c r="K4" s="333"/>
      <c r="L4" s="334"/>
      <c r="M4" s="333"/>
      <c r="N4" s="333"/>
      <c r="O4" s="334"/>
      <c r="P4" s="333"/>
      <c r="Q4" s="333"/>
      <c r="R4" s="334"/>
      <c r="S4" s="333"/>
      <c r="T4" s="333"/>
      <c r="U4" s="334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3"/>
      <c r="AG4" s="333"/>
    </row>
    <row r="5" spans="1:33" x14ac:dyDescent="0.2">
      <c r="A5" s="338">
        <v>1</v>
      </c>
      <c r="B5" s="174" t="s">
        <v>0</v>
      </c>
      <c r="C5" s="177">
        <v>544</v>
      </c>
      <c r="D5" s="178">
        <v>85284</v>
      </c>
      <c r="E5" s="178">
        <v>85828</v>
      </c>
      <c r="F5" s="177">
        <v>0</v>
      </c>
      <c r="G5" s="178">
        <v>80944</v>
      </c>
      <c r="H5" s="178">
        <v>80944</v>
      </c>
      <c r="I5" s="179">
        <v>0</v>
      </c>
      <c r="J5" s="179">
        <v>64750</v>
      </c>
      <c r="K5" s="179">
        <v>64750</v>
      </c>
      <c r="L5" s="177">
        <v>0</v>
      </c>
      <c r="M5" s="179">
        <v>30784</v>
      </c>
      <c r="N5" s="179">
        <v>30784</v>
      </c>
      <c r="O5" s="178">
        <v>0</v>
      </c>
      <c r="P5" s="178">
        <v>77184</v>
      </c>
      <c r="Q5" s="178">
        <v>77184</v>
      </c>
      <c r="R5" s="179">
        <v>0</v>
      </c>
      <c r="S5" s="179">
        <v>102127</v>
      </c>
      <c r="T5" s="179">
        <v>102127</v>
      </c>
      <c r="U5" s="179">
        <v>0</v>
      </c>
      <c r="V5" s="179">
        <v>112005</v>
      </c>
      <c r="W5" s="179">
        <v>109153</v>
      </c>
      <c r="X5" s="179">
        <v>2852</v>
      </c>
      <c r="Y5" s="179">
        <v>109766</v>
      </c>
      <c r="Z5" s="179">
        <v>135</v>
      </c>
      <c r="AA5" s="179">
        <v>109631</v>
      </c>
      <c r="AB5" s="179">
        <v>112454</v>
      </c>
      <c r="AC5" s="179">
        <v>29</v>
      </c>
      <c r="AD5" s="179">
        <v>114440</v>
      </c>
      <c r="AE5" s="179">
        <v>238</v>
      </c>
      <c r="AF5" s="179">
        <v>114202</v>
      </c>
      <c r="AG5" s="179">
        <v>114231</v>
      </c>
    </row>
    <row r="6" spans="1:33" x14ac:dyDescent="0.2">
      <c r="A6" s="338"/>
      <c r="B6" s="336" t="s">
        <v>174</v>
      </c>
      <c r="C6" s="177"/>
      <c r="D6" s="177"/>
      <c r="E6" s="178"/>
      <c r="F6" s="177"/>
      <c r="G6" s="177"/>
      <c r="H6" s="178"/>
      <c r="I6" s="179"/>
      <c r="J6" s="179"/>
      <c r="K6" s="179"/>
      <c r="L6" s="178"/>
      <c r="M6" s="179"/>
      <c r="N6" s="179"/>
      <c r="O6" s="178"/>
      <c r="P6" s="177"/>
      <c r="Q6" s="178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</row>
    <row r="7" spans="1:33" x14ac:dyDescent="0.2">
      <c r="A7" s="174">
        <v>2</v>
      </c>
      <c r="B7" s="176" t="s">
        <v>77</v>
      </c>
      <c r="C7" s="177">
        <v>132</v>
      </c>
      <c r="D7" s="178">
        <v>30825</v>
      </c>
      <c r="E7" s="178">
        <v>30917</v>
      </c>
      <c r="F7" s="177">
        <v>40</v>
      </c>
      <c r="G7" s="178">
        <v>23629</v>
      </c>
      <c r="H7" s="178">
        <v>23658</v>
      </c>
      <c r="I7" s="179">
        <v>11</v>
      </c>
      <c r="J7" s="179">
        <v>12402</v>
      </c>
      <c r="K7" s="179">
        <v>12412</v>
      </c>
      <c r="L7" s="178">
        <v>1</v>
      </c>
      <c r="M7" s="179">
        <v>6356</v>
      </c>
      <c r="N7" s="179">
        <v>6347</v>
      </c>
      <c r="O7" s="178">
        <v>10</v>
      </c>
      <c r="P7" s="178">
        <v>6793</v>
      </c>
      <c r="Q7" s="178">
        <v>6786</v>
      </c>
      <c r="R7" s="179">
        <v>17</v>
      </c>
      <c r="S7" s="179">
        <v>2963</v>
      </c>
      <c r="T7" s="179">
        <v>2978</v>
      </c>
      <c r="U7" s="179">
        <v>2</v>
      </c>
      <c r="V7" s="179">
        <v>3030</v>
      </c>
      <c r="W7" s="179">
        <v>3030</v>
      </c>
      <c r="X7" s="179">
        <v>2</v>
      </c>
      <c r="Y7" s="179">
        <v>2620</v>
      </c>
      <c r="Z7" s="179">
        <v>0</v>
      </c>
      <c r="AA7" s="179">
        <v>2620</v>
      </c>
      <c r="AB7" s="179">
        <v>2606</v>
      </c>
      <c r="AC7" s="179">
        <v>16</v>
      </c>
      <c r="AD7" s="179">
        <v>1655</v>
      </c>
      <c r="AE7" s="179">
        <v>0</v>
      </c>
      <c r="AF7" s="179">
        <v>1655</v>
      </c>
      <c r="AG7" s="179">
        <v>1664</v>
      </c>
    </row>
    <row r="8" spans="1:33" x14ac:dyDescent="0.2">
      <c r="A8" s="174">
        <v>3</v>
      </c>
      <c r="B8" s="176" t="s">
        <v>72</v>
      </c>
      <c r="C8" s="177">
        <v>25</v>
      </c>
      <c r="D8" s="177">
        <v>6826</v>
      </c>
      <c r="E8" s="178">
        <v>6775</v>
      </c>
      <c r="F8" s="177">
        <v>76</v>
      </c>
      <c r="G8" s="177">
        <v>6897</v>
      </c>
      <c r="H8" s="178">
        <v>6602</v>
      </c>
      <c r="I8" s="179">
        <v>371</v>
      </c>
      <c r="J8" s="179">
        <v>8595</v>
      </c>
      <c r="K8" s="179">
        <v>8822</v>
      </c>
      <c r="L8" s="178">
        <v>144</v>
      </c>
      <c r="M8" s="179">
        <v>4261</v>
      </c>
      <c r="N8" s="179">
        <v>4405</v>
      </c>
      <c r="O8" s="178">
        <v>0</v>
      </c>
      <c r="P8" s="177">
        <v>1764</v>
      </c>
      <c r="Q8" s="178">
        <v>1764</v>
      </c>
      <c r="R8" s="179">
        <v>0</v>
      </c>
      <c r="S8" s="179">
        <v>1049</v>
      </c>
      <c r="T8" s="179">
        <v>1049</v>
      </c>
      <c r="U8" s="179">
        <v>0</v>
      </c>
      <c r="V8" s="179">
        <v>807</v>
      </c>
      <c r="W8" s="179">
        <v>807</v>
      </c>
      <c r="X8" s="179">
        <v>0</v>
      </c>
      <c r="Y8" s="179">
        <v>509</v>
      </c>
      <c r="Z8" s="179">
        <v>30</v>
      </c>
      <c r="AA8" s="179">
        <v>479</v>
      </c>
      <c r="AB8" s="179">
        <v>476</v>
      </c>
      <c r="AC8" s="179">
        <v>3</v>
      </c>
      <c r="AD8" s="179">
        <v>489</v>
      </c>
      <c r="AE8" s="179">
        <v>16</v>
      </c>
      <c r="AF8" s="179">
        <v>473</v>
      </c>
      <c r="AG8" s="179">
        <v>471</v>
      </c>
    </row>
    <row r="9" spans="1:33" x14ac:dyDescent="0.2">
      <c r="A9" s="174">
        <v>4</v>
      </c>
      <c r="B9" s="176" t="s">
        <v>675</v>
      </c>
      <c r="C9" s="177">
        <v>3</v>
      </c>
      <c r="D9" s="178">
        <v>864</v>
      </c>
      <c r="E9" s="178">
        <v>865</v>
      </c>
      <c r="F9" s="177">
        <v>2</v>
      </c>
      <c r="G9" s="178">
        <v>771</v>
      </c>
      <c r="H9" s="178">
        <v>773</v>
      </c>
      <c r="I9" s="179">
        <v>0</v>
      </c>
      <c r="J9" s="179">
        <v>853</v>
      </c>
      <c r="K9" s="179">
        <v>853</v>
      </c>
      <c r="L9" s="178">
        <v>0</v>
      </c>
      <c r="M9" s="179">
        <v>667</v>
      </c>
      <c r="N9" s="179">
        <v>667</v>
      </c>
      <c r="O9" s="178">
        <v>0</v>
      </c>
      <c r="P9" s="178">
        <v>742</v>
      </c>
      <c r="Q9" s="178">
        <v>742</v>
      </c>
      <c r="R9" s="179">
        <v>0</v>
      </c>
      <c r="S9" s="179">
        <v>788</v>
      </c>
      <c r="T9" s="179">
        <v>788</v>
      </c>
      <c r="U9" s="179">
        <v>0</v>
      </c>
      <c r="V9" s="179">
        <v>689</v>
      </c>
      <c r="W9" s="179">
        <v>689</v>
      </c>
      <c r="X9" s="179">
        <v>0</v>
      </c>
      <c r="Y9" s="179">
        <v>583</v>
      </c>
      <c r="Z9" s="179">
        <v>22</v>
      </c>
      <c r="AA9" s="179">
        <v>561</v>
      </c>
      <c r="AB9" s="179">
        <v>561</v>
      </c>
      <c r="AC9" s="179">
        <v>0</v>
      </c>
      <c r="AD9" s="179">
        <v>534</v>
      </c>
      <c r="AE9" s="179">
        <v>16</v>
      </c>
      <c r="AF9" s="179">
        <v>518</v>
      </c>
      <c r="AG9" s="179">
        <v>518</v>
      </c>
    </row>
    <row r="10" spans="1:33" x14ac:dyDescent="0.2">
      <c r="A10" s="174">
        <v>5</v>
      </c>
      <c r="B10" s="176" t="s">
        <v>75</v>
      </c>
      <c r="C10" s="177">
        <v>0</v>
      </c>
      <c r="D10" s="177">
        <v>6606</v>
      </c>
      <c r="E10" s="178">
        <v>6606</v>
      </c>
      <c r="F10" s="177">
        <v>0</v>
      </c>
      <c r="G10" s="177">
        <v>4185</v>
      </c>
      <c r="H10" s="178">
        <v>4185</v>
      </c>
      <c r="I10" s="179">
        <v>0</v>
      </c>
      <c r="J10" s="179">
        <v>3259</v>
      </c>
      <c r="K10" s="179">
        <v>3259</v>
      </c>
      <c r="L10" s="178">
        <v>0</v>
      </c>
      <c r="M10" s="179">
        <v>2492</v>
      </c>
      <c r="N10" s="179">
        <v>2492</v>
      </c>
      <c r="O10" s="178">
        <v>0</v>
      </c>
      <c r="P10" s="177">
        <v>2282</v>
      </c>
      <c r="Q10" s="178">
        <v>2282</v>
      </c>
      <c r="R10" s="179">
        <v>0</v>
      </c>
      <c r="S10" s="179">
        <v>2076</v>
      </c>
      <c r="T10" s="179">
        <v>2076</v>
      </c>
      <c r="U10" s="179">
        <v>0</v>
      </c>
      <c r="V10" s="179">
        <v>1779</v>
      </c>
      <c r="W10" s="179">
        <v>1779</v>
      </c>
      <c r="X10" s="179">
        <v>0</v>
      </c>
      <c r="Y10" s="179">
        <v>1745</v>
      </c>
      <c r="Z10" s="179">
        <v>60</v>
      </c>
      <c r="AA10" s="179">
        <v>1685</v>
      </c>
      <c r="AB10" s="179">
        <v>1682</v>
      </c>
      <c r="AC10" s="179">
        <v>3</v>
      </c>
      <c r="AD10" s="179">
        <v>1498</v>
      </c>
      <c r="AE10" s="179">
        <v>80</v>
      </c>
      <c r="AF10" s="179">
        <v>1418</v>
      </c>
      <c r="AG10" s="179">
        <v>1420</v>
      </c>
    </row>
    <row r="11" spans="1:33" x14ac:dyDescent="0.2">
      <c r="A11" s="174">
        <v>6</v>
      </c>
      <c r="B11" s="176" t="s">
        <v>47</v>
      </c>
      <c r="C11" s="177">
        <v>4</v>
      </c>
      <c r="D11" s="177">
        <v>52314</v>
      </c>
      <c r="E11" s="178">
        <v>52308</v>
      </c>
      <c r="F11" s="177">
        <v>10</v>
      </c>
      <c r="G11" s="177">
        <v>19795</v>
      </c>
      <c r="H11" s="178">
        <v>19530</v>
      </c>
      <c r="I11" s="179">
        <v>275</v>
      </c>
      <c r="J11" s="179">
        <v>14295</v>
      </c>
      <c r="K11" s="179">
        <v>14556</v>
      </c>
      <c r="L11" s="178">
        <v>14</v>
      </c>
      <c r="M11" s="179">
        <v>3993</v>
      </c>
      <c r="N11" s="179">
        <v>4007</v>
      </c>
      <c r="O11" s="178">
        <v>0</v>
      </c>
      <c r="P11" s="177">
        <v>3439</v>
      </c>
      <c r="Q11" s="178">
        <v>3421</v>
      </c>
      <c r="R11" s="179">
        <v>18</v>
      </c>
      <c r="S11" s="179">
        <v>2269</v>
      </c>
      <c r="T11" s="179">
        <v>2285</v>
      </c>
      <c r="U11" s="179">
        <v>2</v>
      </c>
      <c r="V11" s="179">
        <v>1572</v>
      </c>
      <c r="W11" s="179">
        <v>1574</v>
      </c>
      <c r="X11" s="179">
        <v>0</v>
      </c>
      <c r="Y11" s="179">
        <v>1952</v>
      </c>
      <c r="Z11" s="179">
        <v>66</v>
      </c>
      <c r="AA11" s="179">
        <v>1886</v>
      </c>
      <c r="AB11" s="179">
        <v>1882</v>
      </c>
      <c r="AC11" s="179">
        <v>4</v>
      </c>
      <c r="AD11" s="179">
        <v>2008</v>
      </c>
      <c r="AE11" s="179">
        <v>93</v>
      </c>
      <c r="AF11" s="179">
        <v>1915</v>
      </c>
      <c r="AG11" s="179">
        <v>1919</v>
      </c>
    </row>
    <row r="12" spans="1:33" x14ac:dyDescent="0.2">
      <c r="A12" s="174">
        <v>7</v>
      </c>
      <c r="B12" s="176" t="s">
        <v>48</v>
      </c>
      <c r="C12" s="177">
        <v>53</v>
      </c>
      <c r="D12" s="178">
        <v>7365</v>
      </c>
      <c r="E12" s="178">
        <v>7402</v>
      </c>
      <c r="F12" s="177">
        <v>16</v>
      </c>
      <c r="G12" s="178">
        <v>5642</v>
      </c>
      <c r="H12" s="178">
        <v>5307</v>
      </c>
      <c r="I12" s="179">
        <v>351</v>
      </c>
      <c r="J12" s="179">
        <v>4728</v>
      </c>
      <c r="K12" s="179">
        <v>5079</v>
      </c>
      <c r="L12" s="178">
        <v>0</v>
      </c>
      <c r="M12" s="179">
        <v>4556</v>
      </c>
      <c r="N12" s="179">
        <v>4548</v>
      </c>
      <c r="O12" s="178">
        <v>8</v>
      </c>
      <c r="P12" s="178">
        <v>4148</v>
      </c>
      <c r="Q12" s="178">
        <v>4156</v>
      </c>
      <c r="R12" s="179">
        <v>0</v>
      </c>
      <c r="S12" s="179">
        <v>6360</v>
      </c>
      <c r="T12" s="179">
        <v>6360</v>
      </c>
      <c r="U12" s="179">
        <v>0</v>
      </c>
      <c r="V12" s="179">
        <v>9859</v>
      </c>
      <c r="W12" s="179">
        <v>9858</v>
      </c>
      <c r="X12" s="179">
        <v>1</v>
      </c>
      <c r="Y12" s="179">
        <v>5515</v>
      </c>
      <c r="Z12" s="179">
        <v>66</v>
      </c>
      <c r="AA12" s="179">
        <v>5449</v>
      </c>
      <c r="AB12" s="179">
        <v>5449</v>
      </c>
      <c r="AC12" s="179">
        <v>1</v>
      </c>
      <c r="AD12" s="179">
        <v>3032</v>
      </c>
      <c r="AE12" s="179">
        <v>30</v>
      </c>
      <c r="AF12" s="179">
        <v>3002</v>
      </c>
      <c r="AG12" s="179">
        <v>2952</v>
      </c>
    </row>
    <row r="13" spans="1:33" x14ac:dyDescent="0.2">
      <c r="A13" s="174">
        <v>8</v>
      </c>
      <c r="B13" s="176" t="s">
        <v>751</v>
      </c>
      <c r="C13" s="177">
        <v>2</v>
      </c>
      <c r="D13" s="178">
        <v>4351</v>
      </c>
      <c r="E13" s="178">
        <v>4353</v>
      </c>
      <c r="F13" s="177">
        <v>0</v>
      </c>
      <c r="G13" s="178">
        <v>4559</v>
      </c>
      <c r="H13" s="178">
        <v>4500</v>
      </c>
      <c r="I13" s="179">
        <v>59</v>
      </c>
      <c r="J13" s="179">
        <v>3179</v>
      </c>
      <c r="K13" s="179">
        <v>3225</v>
      </c>
      <c r="L13" s="178">
        <v>13</v>
      </c>
      <c r="M13" s="179">
        <v>974</v>
      </c>
      <c r="N13" s="179">
        <v>987</v>
      </c>
      <c r="O13" s="178">
        <v>0</v>
      </c>
      <c r="P13" s="178">
        <v>665</v>
      </c>
      <c r="Q13" s="178">
        <v>663</v>
      </c>
      <c r="R13" s="179">
        <v>2</v>
      </c>
      <c r="S13" s="179">
        <v>717</v>
      </c>
      <c r="T13" s="179">
        <v>716</v>
      </c>
      <c r="U13" s="179">
        <v>3</v>
      </c>
      <c r="V13" s="179">
        <v>899</v>
      </c>
      <c r="W13" s="179">
        <v>902</v>
      </c>
      <c r="X13" s="179">
        <v>0</v>
      </c>
      <c r="Y13" s="179">
        <v>542</v>
      </c>
      <c r="Z13" s="179">
        <v>2</v>
      </c>
      <c r="AA13" s="179">
        <v>540</v>
      </c>
      <c r="AB13" s="179">
        <v>538</v>
      </c>
      <c r="AC13" s="179">
        <v>2</v>
      </c>
      <c r="AD13" s="179">
        <v>1089</v>
      </c>
      <c r="AE13" s="179">
        <v>15</v>
      </c>
      <c r="AF13" s="179">
        <v>1074</v>
      </c>
      <c r="AG13" s="179">
        <v>1075</v>
      </c>
    </row>
    <row r="14" spans="1:33" x14ac:dyDescent="0.2">
      <c r="A14" s="174">
        <v>9</v>
      </c>
      <c r="B14" s="176" t="s">
        <v>50</v>
      </c>
      <c r="C14" s="177">
        <v>1</v>
      </c>
      <c r="D14" s="178">
        <v>232</v>
      </c>
      <c r="E14" s="178">
        <v>233</v>
      </c>
      <c r="F14" s="177">
        <v>0</v>
      </c>
      <c r="G14" s="178">
        <v>514</v>
      </c>
      <c r="H14" s="178">
        <v>481</v>
      </c>
      <c r="I14" s="179">
        <v>33</v>
      </c>
      <c r="J14" s="179">
        <v>627</v>
      </c>
      <c r="K14" s="179">
        <v>654</v>
      </c>
      <c r="L14" s="178">
        <v>6</v>
      </c>
      <c r="M14" s="179">
        <v>1013</v>
      </c>
      <c r="N14" s="179">
        <v>1019</v>
      </c>
      <c r="O14" s="178">
        <v>0</v>
      </c>
      <c r="P14" s="178">
        <v>329</v>
      </c>
      <c r="Q14" s="178">
        <v>329</v>
      </c>
      <c r="R14" s="179">
        <v>0</v>
      </c>
      <c r="S14" s="179">
        <v>441</v>
      </c>
      <c r="T14" s="179">
        <v>441</v>
      </c>
      <c r="U14" s="179">
        <v>0</v>
      </c>
      <c r="V14" s="179">
        <v>592</v>
      </c>
      <c r="W14" s="179">
        <v>592</v>
      </c>
      <c r="X14" s="179">
        <v>0</v>
      </c>
      <c r="Y14" s="179">
        <v>489</v>
      </c>
      <c r="Z14" s="179">
        <v>0</v>
      </c>
      <c r="AA14" s="179">
        <v>489</v>
      </c>
      <c r="AB14" s="179">
        <v>486</v>
      </c>
      <c r="AC14" s="179">
        <v>3</v>
      </c>
      <c r="AD14" s="179">
        <v>654</v>
      </c>
      <c r="AE14" s="179">
        <v>1</v>
      </c>
      <c r="AF14" s="179">
        <v>653</v>
      </c>
      <c r="AG14" s="179">
        <v>656</v>
      </c>
    </row>
    <row r="15" spans="1:33" x14ac:dyDescent="0.2">
      <c r="A15" s="174">
        <v>10</v>
      </c>
      <c r="B15" s="176" t="s">
        <v>67</v>
      </c>
      <c r="C15" s="177">
        <v>13</v>
      </c>
      <c r="D15" s="178">
        <v>6459</v>
      </c>
      <c r="E15" s="178">
        <v>6459</v>
      </c>
      <c r="F15" s="177">
        <v>13</v>
      </c>
      <c r="G15" s="178">
        <v>9488</v>
      </c>
      <c r="H15" s="178">
        <v>8867</v>
      </c>
      <c r="I15" s="179">
        <v>634</v>
      </c>
      <c r="J15" s="179">
        <v>9375</v>
      </c>
      <c r="K15" s="179">
        <v>9968</v>
      </c>
      <c r="L15" s="178">
        <v>41</v>
      </c>
      <c r="M15" s="179">
        <v>6406</v>
      </c>
      <c r="N15" s="179">
        <v>6447</v>
      </c>
      <c r="O15" s="178">
        <v>0</v>
      </c>
      <c r="P15" s="178">
        <v>4201</v>
      </c>
      <c r="Q15" s="178">
        <v>4201</v>
      </c>
      <c r="R15" s="179">
        <v>0</v>
      </c>
      <c r="S15" s="179">
        <v>3470</v>
      </c>
      <c r="T15" s="179">
        <v>3470</v>
      </c>
      <c r="U15" s="179">
        <v>0</v>
      </c>
      <c r="V15" s="179">
        <v>2596</v>
      </c>
      <c r="W15" s="179">
        <v>2596</v>
      </c>
      <c r="X15" s="179">
        <v>0</v>
      </c>
      <c r="Y15" s="179">
        <v>2151</v>
      </c>
      <c r="Z15" s="179">
        <v>85</v>
      </c>
      <c r="AA15" s="179">
        <v>2066</v>
      </c>
      <c r="AB15" s="179">
        <v>2061</v>
      </c>
      <c r="AC15" s="179">
        <v>5</v>
      </c>
      <c r="AD15" s="179">
        <v>2031</v>
      </c>
      <c r="AE15" s="179">
        <v>72</v>
      </c>
      <c r="AF15" s="179">
        <v>1959</v>
      </c>
      <c r="AG15" s="179">
        <v>1964</v>
      </c>
    </row>
    <row r="16" spans="1:33" x14ac:dyDescent="0.2">
      <c r="A16" s="174">
        <v>11</v>
      </c>
      <c r="B16" s="176" t="s">
        <v>74</v>
      </c>
      <c r="C16" s="177">
        <v>57</v>
      </c>
      <c r="D16" s="178">
        <v>11676</v>
      </c>
      <c r="E16" s="178">
        <v>11632</v>
      </c>
      <c r="F16" s="177">
        <v>101</v>
      </c>
      <c r="G16" s="178">
        <v>5390</v>
      </c>
      <c r="H16" s="178">
        <v>5110</v>
      </c>
      <c r="I16" s="179">
        <v>381</v>
      </c>
      <c r="J16" s="179">
        <v>7162</v>
      </c>
      <c r="K16" s="179">
        <v>7491</v>
      </c>
      <c r="L16" s="178">
        <v>52</v>
      </c>
      <c r="M16" s="179">
        <v>4998</v>
      </c>
      <c r="N16" s="179">
        <v>5035</v>
      </c>
      <c r="O16" s="178">
        <v>15</v>
      </c>
      <c r="P16" s="178">
        <v>4447</v>
      </c>
      <c r="Q16" s="178">
        <v>4462</v>
      </c>
      <c r="R16" s="179">
        <v>0</v>
      </c>
      <c r="S16" s="179">
        <v>4132</v>
      </c>
      <c r="T16" s="179">
        <v>4132</v>
      </c>
      <c r="U16" s="179">
        <v>0</v>
      </c>
      <c r="V16" s="179">
        <v>2924</v>
      </c>
      <c r="W16" s="179">
        <v>2924</v>
      </c>
      <c r="X16" s="179">
        <v>0</v>
      </c>
      <c r="Y16" s="179">
        <v>1528</v>
      </c>
      <c r="Z16" s="179">
        <v>0</v>
      </c>
      <c r="AA16" s="179">
        <v>1528</v>
      </c>
      <c r="AB16" s="179">
        <v>1525</v>
      </c>
      <c r="AC16" s="179">
        <v>3</v>
      </c>
      <c r="AD16" s="179">
        <v>1444</v>
      </c>
      <c r="AE16" s="179">
        <v>0</v>
      </c>
      <c r="AF16" s="179">
        <v>1444</v>
      </c>
      <c r="AG16" s="179">
        <v>1447</v>
      </c>
    </row>
    <row r="17" spans="1:33" x14ac:dyDescent="0.2">
      <c r="A17" s="174">
        <v>12</v>
      </c>
      <c r="B17" s="180" t="s">
        <v>79</v>
      </c>
      <c r="C17" s="177">
        <v>146</v>
      </c>
      <c r="D17" s="178">
        <v>52402</v>
      </c>
      <c r="E17" s="178">
        <v>51882</v>
      </c>
      <c r="F17" s="177">
        <v>666</v>
      </c>
      <c r="G17" s="178">
        <v>32214</v>
      </c>
      <c r="H17" s="178">
        <v>30582</v>
      </c>
      <c r="I17" s="179">
        <v>2298</v>
      </c>
      <c r="J17" s="179">
        <v>11513</v>
      </c>
      <c r="K17" s="179">
        <v>13726</v>
      </c>
      <c r="L17" s="178">
        <v>85</v>
      </c>
      <c r="M17" s="179">
        <v>8647</v>
      </c>
      <c r="N17" s="179">
        <v>8722</v>
      </c>
      <c r="O17" s="178">
        <v>10</v>
      </c>
      <c r="P17" s="178">
        <v>7257</v>
      </c>
      <c r="Q17" s="178">
        <v>7256</v>
      </c>
      <c r="R17" s="179">
        <v>11</v>
      </c>
      <c r="S17" s="179">
        <v>6026</v>
      </c>
      <c r="T17" s="179">
        <v>6035</v>
      </c>
      <c r="U17" s="179">
        <v>2</v>
      </c>
      <c r="V17" s="179">
        <v>4232</v>
      </c>
      <c r="W17" s="179">
        <v>4234</v>
      </c>
      <c r="X17" s="179">
        <v>0</v>
      </c>
      <c r="Y17" s="179">
        <v>3619</v>
      </c>
      <c r="Z17" s="179">
        <v>211</v>
      </c>
      <c r="AA17" s="179">
        <v>3408</v>
      </c>
      <c r="AB17" s="179">
        <v>3400</v>
      </c>
      <c r="AC17" s="179">
        <v>8</v>
      </c>
      <c r="AD17" s="179">
        <v>3417</v>
      </c>
      <c r="AE17" s="179">
        <v>330</v>
      </c>
      <c r="AF17" s="179">
        <v>3087</v>
      </c>
      <c r="AG17" s="179">
        <v>3095</v>
      </c>
    </row>
    <row r="18" spans="1:33" x14ac:dyDescent="0.2">
      <c r="A18" s="174">
        <v>13</v>
      </c>
      <c r="B18" s="176" t="s">
        <v>51</v>
      </c>
      <c r="C18" s="177">
        <v>13</v>
      </c>
      <c r="D18" s="178">
        <v>19697</v>
      </c>
      <c r="E18" s="178">
        <v>19677</v>
      </c>
      <c r="F18" s="177">
        <v>33</v>
      </c>
      <c r="G18" s="178">
        <v>11801</v>
      </c>
      <c r="H18" s="178">
        <v>11775</v>
      </c>
      <c r="I18" s="179">
        <v>59</v>
      </c>
      <c r="J18" s="179">
        <v>8865</v>
      </c>
      <c r="K18" s="179">
        <v>8912</v>
      </c>
      <c r="L18" s="178">
        <v>12</v>
      </c>
      <c r="M18" s="179">
        <v>6680</v>
      </c>
      <c r="N18" s="179">
        <v>6689</v>
      </c>
      <c r="O18" s="178">
        <v>3</v>
      </c>
      <c r="P18" s="178">
        <v>7700</v>
      </c>
      <c r="Q18" s="178">
        <v>7701</v>
      </c>
      <c r="R18" s="179">
        <v>2</v>
      </c>
      <c r="S18" s="179">
        <v>6393</v>
      </c>
      <c r="T18" s="179">
        <v>6393</v>
      </c>
      <c r="U18" s="179">
        <v>2</v>
      </c>
      <c r="V18" s="179">
        <v>3684</v>
      </c>
      <c r="W18" s="179">
        <v>3686</v>
      </c>
      <c r="X18" s="179">
        <v>0</v>
      </c>
      <c r="Y18" s="179">
        <v>3215</v>
      </c>
      <c r="Z18" s="179">
        <v>140</v>
      </c>
      <c r="AA18" s="179">
        <v>3075</v>
      </c>
      <c r="AB18" s="179">
        <v>3073</v>
      </c>
      <c r="AC18" s="179">
        <v>2</v>
      </c>
      <c r="AD18" s="179">
        <v>4157</v>
      </c>
      <c r="AE18" s="179">
        <v>342</v>
      </c>
      <c r="AF18" s="179">
        <v>3815</v>
      </c>
      <c r="AG18" s="179">
        <v>3816</v>
      </c>
    </row>
    <row r="19" spans="1:33" x14ac:dyDescent="0.2">
      <c r="A19" s="174">
        <v>14</v>
      </c>
      <c r="B19" s="181" t="s">
        <v>52</v>
      </c>
      <c r="C19" s="177">
        <v>8</v>
      </c>
      <c r="D19" s="178">
        <v>1500</v>
      </c>
      <c r="E19" s="178">
        <v>1461</v>
      </c>
      <c r="F19" s="178">
        <v>47</v>
      </c>
      <c r="G19" s="178">
        <v>1287</v>
      </c>
      <c r="H19" s="178">
        <v>1216</v>
      </c>
      <c r="I19" s="179">
        <v>118</v>
      </c>
      <c r="J19" s="179">
        <v>1912</v>
      </c>
      <c r="K19" s="179">
        <v>2006</v>
      </c>
      <c r="L19" s="178">
        <v>24</v>
      </c>
      <c r="M19" s="179">
        <v>1990</v>
      </c>
      <c r="N19" s="179">
        <v>1995</v>
      </c>
      <c r="O19" s="178">
        <v>19</v>
      </c>
      <c r="P19" s="178">
        <v>3219</v>
      </c>
      <c r="Q19" s="178">
        <v>3201</v>
      </c>
      <c r="R19" s="179">
        <v>37</v>
      </c>
      <c r="S19" s="179">
        <v>3080</v>
      </c>
      <c r="T19" s="179">
        <v>3097</v>
      </c>
      <c r="U19" s="179">
        <v>20</v>
      </c>
      <c r="V19" s="179">
        <v>2488</v>
      </c>
      <c r="W19" s="179">
        <v>2507</v>
      </c>
      <c r="X19" s="179">
        <v>1</v>
      </c>
      <c r="Y19" s="179">
        <v>2653</v>
      </c>
      <c r="Z19" s="179">
        <v>162</v>
      </c>
      <c r="AA19" s="179">
        <v>2491</v>
      </c>
      <c r="AB19" s="179">
        <v>2484</v>
      </c>
      <c r="AC19" s="179">
        <v>8</v>
      </c>
      <c r="AD19" s="179">
        <v>2676</v>
      </c>
      <c r="AE19" s="179">
        <v>105</v>
      </c>
      <c r="AF19" s="179">
        <v>2571</v>
      </c>
      <c r="AG19" s="179">
        <v>2578</v>
      </c>
    </row>
    <row r="20" spans="1:33" x14ac:dyDescent="0.2">
      <c r="A20" s="174">
        <v>15</v>
      </c>
      <c r="B20" s="176" t="s">
        <v>78</v>
      </c>
      <c r="C20" s="177">
        <v>12</v>
      </c>
      <c r="D20" s="178">
        <v>6165</v>
      </c>
      <c r="E20" s="178">
        <v>6169</v>
      </c>
      <c r="F20" s="177">
        <v>8</v>
      </c>
      <c r="G20" s="178">
        <v>4616</v>
      </c>
      <c r="H20" s="178">
        <v>4496</v>
      </c>
      <c r="I20" s="179">
        <v>128</v>
      </c>
      <c r="J20" s="179">
        <v>3444</v>
      </c>
      <c r="K20" s="179">
        <v>3326</v>
      </c>
      <c r="L20" s="178">
        <v>246</v>
      </c>
      <c r="M20" s="179">
        <v>3741</v>
      </c>
      <c r="N20" s="179">
        <v>3882</v>
      </c>
      <c r="O20" s="178">
        <v>105</v>
      </c>
      <c r="P20" s="178">
        <v>3400</v>
      </c>
      <c r="Q20" s="178">
        <v>3480</v>
      </c>
      <c r="R20" s="179">
        <v>25</v>
      </c>
      <c r="S20" s="179">
        <v>926</v>
      </c>
      <c r="T20" s="179">
        <v>940</v>
      </c>
      <c r="U20" s="179">
        <v>11</v>
      </c>
      <c r="V20" s="179">
        <v>1134</v>
      </c>
      <c r="W20" s="179">
        <v>1145</v>
      </c>
      <c r="X20" s="179">
        <v>0</v>
      </c>
      <c r="Y20" s="179">
        <v>1333</v>
      </c>
      <c r="Z20" s="179">
        <v>30</v>
      </c>
      <c r="AA20" s="179">
        <v>1303</v>
      </c>
      <c r="AB20" s="179">
        <v>1301</v>
      </c>
      <c r="AC20" s="179">
        <v>2</v>
      </c>
      <c r="AD20" s="179">
        <v>1255</v>
      </c>
      <c r="AE20" s="179">
        <v>20</v>
      </c>
      <c r="AF20" s="179">
        <v>1235</v>
      </c>
      <c r="AG20" s="179">
        <v>1233</v>
      </c>
    </row>
    <row r="21" spans="1:33" x14ac:dyDescent="0.2">
      <c r="A21" s="174">
        <v>16</v>
      </c>
      <c r="B21" s="176" t="s">
        <v>53</v>
      </c>
      <c r="C21" s="177">
        <v>6</v>
      </c>
      <c r="D21" s="178">
        <v>19389</v>
      </c>
      <c r="E21" s="178">
        <v>19395</v>
      </c>
      <c r="F21" s="177">
        <v>0</v>
      </c>
      <c r="G21" s="178">
        <v>16553</v>
      </c>
      <c r="H21" s="178">
        <v>16549</v>
      </c>
      <c r="I21" s="179">
        <v>4</v>
      </c>
      <c r="J21" s="179">
        <v>14157</v>
      </c>
      <c r="K21" s="179">
        <v>14161</v>
      </c>
      <c r="L21" s="178">
        <v>0</v>
      </c>
      <c r="M21" s="179">
        <v>8791</v>
      </c>
      <c r="N21" s="179">
        <v>8791</v>
      </c>
      <c r="O21" s="178">
        <v>0</v>
      </c>
      <c r="P21" s="178">
        <v>5544</v>
      </c>
      <c r="Q21" s="178">
        <v>5544</v>
      </c>
      <c r="R21" s="179">
        <v>0</v>
      </c>
      <c r="S21" s="179">
        <v>4038</v>
      </c>
      <c r="T21" s="179">
        <v>4038</v>
      </c>
      <c r="U21" s="179">
        <v>0</v>
      </c>
      <c r="V21" s="179">
        <v>3052</v>
      </c>
      <c r="W21" s="179">
        <v>3052</v>
      </c>
      <c r="X21" s="179">
        <v>0</v>
      </c>
      <c r="Y21" s="179">
        <v>2429</v>
      </c>
      <c r="Z21" s="179">
        <v>181</v>
      </c>
      <c r="AA21" s="179">
        <v>2248</v>
      </c>
      <c r="AB21" s="179">
        <v>2227</v>
      </c>
      <c r="AC21" s="179">
        <v>21</v>
      </c>
      <c r="AD21" s="179">
        <v>3216</v>
      </c>
      <c r="AE21" s="179">
        <v>269</v>
      </c>
      <c r="AF21" s="179">
        <v>2947</v>
      </c>
      <c r="AG21" s="179">
        <v>2968</v>
      </c>
    </row>
    <row r="22" spans="1:33" x14ac:dyDescent="0.2">
      <c r="A22" s="174">
        <v>17</v>
      </c>
      <c r="B22" s="176" t="s">
        <v>65</v>
      </c>
      <c r="C22" s="177">
        <v>7</v>
      </c>
      <c r="D22" s="178">
        <v>4362</v>
      </c>
      <c r="E22" s="178">
        <v>4365</v>
      </c>
      <c r="F22" s="177">
        <v>4</v>
      </c>
      <c r="G22" s="178">
        <v>4820</v>
      </c>
      <c r="H22" s="178">
        <v>4817</v>
      </c>
      <c r="I22" s="179">
        <v>7</v>
      </c>
      <c r="J22" s="179">
        <v>4411</v>
      </c>
      <c r="K22" s="179">
        <v>4398</v>
      </c>
      <c r="L22" s="178">
        <v>20</v>
      </c>
      <c r="M22" s="179">
        <v>4383</v>
      </c>
      <c r="N22" s="179">
        <v>4333</v>
      </c>
      <c r="O22" s="178">
        <v>70</v>
      </c>
      <c r="P22" s="178">
        <v>4228</v>
      </c>
      <c r="Q22" s="178">
        <v>4226</v>
      </c>
      <c r="R22" s="179">
        <v>72</v>
      </c>
      <c r="S22" s="179">
        <v>3558</v>
      </c>
      <c r="T22" s="179">
        <v>3591</v>
      </c>
      <c r="U22" s="179">
        <v>39</v>
      </c>
      <c r="V22" s="179">
        <v>2134</v>
      </c>
      <c r="W22" s="179">
        <v>2172</v>
      </c>
      <c r="X22" s="179">
        <v>1</v>
      </c>
      <c r="Y22" s="179">
        <v>1705</v>
      </c>
      <c r="Z22" s="179">
        <v>96</v>
      </c>
      <c r="AA22" s="179">
        <v>1609</v>
      </c>
      <c r="AB22" s="179">
        <v>1570</v>
      </c>
      <c r="AC22" s="179">
        <v>40</v>
      </c>
      <c r="AD22" s="179">
        <v>2601</v>
      </c>
      <c r="AE22" s="179">
        <v>76</v>
      </c>
      <c r="AF22" s="179">
        <v>2525</v>
      </c>
      <c r="AG22" s="179">
        <v>2535</v>
      </c>
    </row>
    <row r="23" spans="1:33" x14ac:dyDescent="0.2">
      <c r="A23" s="174">
        <v>18</v>
      </c>
      <c r="B23" s="180" t="s">
        <v>81</v>
      </c>
      <c r="C23" s="177">
        <v>33</v>
      </c>
      <c r="D23" s="178">
        <v>1392</v>
      </c>
      <c r="E23" s="178">
        <v>1383</v>
      </c>
      <c r="F23" s="177">
        <v>42</v>
      </c>
      <c r="G23" s="178">
        <v>1593</v>
      </c>
      <c r="H23" s="178">
        <v>982</v>
      </c>
      <c r="I23" s="179">
        <v>653</v>
      </c>
      <c r="J23" s="179">
        <v>1372</v>
      </c>
      <c r="K23" s="179">
        <v>2018</v>
      </c>
      <c r="L23" s="178">
        <v>7</v>
      </c>
      <c r="M23" s="179">
        <v>1475</v>
      </c>
      <c r="N23" s="179">
        <v>1481</v>
      </c>
      <c r="O23" s="178">
        <v>1</v>
      </c>
      <c r="P23" s="178">
        <v>1592</v>
      </c>
      <c r="Q23" s="178">
        <v>1589</v>
      </c>
      <c r="R23" s="179">
        <v>4</v>
      </c>
      <c r="S23" s="179">
        <v>972</v>
      </c>
      <c r="T23" s="179">
        <v>976</v>
      </c>
      <c r="U23" s="179">
        <v>0</v>
      </c>
      <c r="V23" s="179">
        <v>502</v>
      </c>
      <c r="W23" s="179">
        <v>502</v>
      </c>
      <c r="X23" s="179">
        <v>0</v>
      </c>
      <c r="Y23" s="179">
        <v>446</v>
      </c>
      <c r="Z23" s="179">
        <v>111</v>
      </c>
      <c r="AA23" s="179">
        <v>335</v>
      </c>
      <c r="AB23" s="179">
        <v>335</v>
      </c>
      <c r="AC23" s="179">
        <v>0</v>
      </c>
      <c r="AD23" s="179">
        <v>472</v>
      </c>
      <c r="AE23" s="179">
        <v>149</v>
      </c>
      <c r="AF23" s="179">
        <v>323</v>
      </c>
      <c r="AG23" s="179">
        <v>323</v>
      </c>
    </row>
    <row r="24" spans="1:33" x14ac:dyDescent="0.2">
      <c r="A24" s="174">
        <v>19</v>
      </c>
      <c r="B24" s="176" t="s">
        <v>73</v>
      </c>
      <c r="C24" s="177">
        <v>134</v>
      </c>
      <c r="D24" s="178">
        <v>30659</v>
      </c>
      <c r="E24" s="178">
        <v>30748</v>
      </c>
      <c r="F24" s="177">
        <v>45</v>
      </c>
      <c r="G24" s="178">
        <v>24763</v>
      </c>
      <c r="H24" s="178">
        <v>24318</v>
      </c>
      <c r="I24" s="179">
        <v>490</v>
      </c>
      <c r="J24" s="179">
        <v>14024</v>
      </c>
      <c r="K24" s="179">
        <v>14345</v>
      </c>
      <c r="L24" s="178">
        <v>169</v>
      </c>
      <c r="M24" s="179">
        <v>4958</v>
      </c>
      <c r="N24" s="179">
        <v>5127</v>
      </c>
      <c r="O24" s="178">
        <v>0</v>
      </c>
      <c r="P24" s="178">
        <v>1615</v>
      </c>
      <c r="Q24" s="178">
        <v>1614</v>
      </c>
      <c r="R24" s="179">
        <v>1</v>
      </c>
      <c r="S24" s="179">
        <v>2052</v>
      </c>
      <c r="T24" s="179">
        <v>2053</v>
      </c>
      <c r="U24" s="179">
        <v>0</v>
      </c>
      <c r="V24" s="179">
        <v>2171</v>
      </c>
      <c r="W24" s="179">
        <v>2171</v>
      </c>
      <c r="X24" s="179">
        <v>0</v>
      </c>
      <c r="Y24" s="179">
        <v>2329</v>
      </c>
      <c r="Z24" s="179">
        <v>352</v>
      </c>
      <c r="AA24" s="179">
        <v>1977</v>
      </c>
      <c r="AB24" s="179">
        <v>1973</v>
      </c>
      <c r="AC24" s="179">
        <v>4</v>
      </c>
      <c r="AD24" s="179">
        <v>1981</v>
      </c>
      <c r="AE24" s="179">
        <v>247</v>
      </c>
      <c r="AF24" s="179">
        <v>1734</v>
      </c>
      <c r="AG24" s="179">
        <v>1738</v>
      </c>
    </row>
    <row r="25" spans="1:33" x14ac:dyDescent="0.2">
      <c r="A25" s="174">
        <v>20</v>
      </c>
      <c r="B25" s="176" t="s">
        <v>54</v>
      </c>
      <c r="C25" s="177">
        <v>1</v>
      </c>
      <c r="D25" s="178">
        <v>24</v>
      </c>
      <c r="E25" s="178">
        <v>25</v>
      </c>
      <c r="F25" s="177">
        <v>0</v>
      </c>
      <c r="G25" s="178">
        <v>27</v>
      </c>
      <c r="H25" s="178">
        <v>27</v>
      </c>
      <c r="I25" s="179">
        <v>0</v>
      </c>
      <c r="J25" s="179">
        <v>35</v>
      </c>
      <c r="K25" s="179">
        <v>34</v>
      </c>
      <c r="L25" s="178">
        <v>1</v>
      </c>
      <c r="M25" s="179">
        <v>32</v>
      </c>
      <c r="N25" s="179">
        <v>30</v>
      </c>
      <c r="O25" s="178">
        <v>3</v>
      </c>
      <c r="P25" s="178">
        <v>82</v>
      </c>
      <c r="Q25" s="178">
        <v>74</v>
      </c>
      <c r="R25" s="179">
        <v>11</v>
      </c>
      <c r="S25" s="179">
        <v>110</v>
      </c>
      <c r="T25" s="179">
        <v>120</v>
      </c>
      <c r="U25" s="179">
        <v>1</v>
      </c>
      <c r="V25" s="179">
        <v>84</v>
      </c>
      <c r="W25" s="179">
        <v>67</v>
      </c>
      <c r="X25" s="179">
        <v>18</v>
      </c>
      <c r="Y25" s="179">
        <v>41</v>
      </c>
      <c r="Z25" s="179">
        <v>0</v>
      </c>
      <c r="AA25" s="179">
        <v>41</v>
      </c>
      <c r="AB25" s="179">
        <v>52</v>
      </c>
      <c r="AC25" s="179">
        <v>7</v>
      </c>
      <c r="AD25" s="179">
        <v>59</v>
      </c>
      <c r="AE25" s="179">
        <v>0</v>
      </c>
      <c r="AF25" s="179">
        <v>59</v>
      </c>
      <c r="AG25" s="179">
        <v>61</v>
      </c>
    </row>
    <row r="26" spans="1:33" x14ac:dyDescent="0.2">
      <c r="A26" s="174">
        <v>21</v>
      </c>
      <c r="B26" s="176" t="s">
        <v>55</v>
      </c>
      <c r="C26" s="177">
        <v>11</v>
      </c>
      <c r="D26" s="178">
        <v>16061</v>
      </c>
      <c r="E26" s="178">
        <v>16067</v>
      </c>
      <c r="F26" s="177">
        <v>5</v>
      </c>
      <c r="G26" s="178">
        <v>12273</v>
      </c>
      <c r="H26" s="178">
        <v>12263</v>
      </c>
      <c r="I26" s="179">
        <v>15</v>
      </c>
      <c r="J26" s="179">
        <v>9391</v>
      </c>
      <c r="K26" s="179">
        <v>9403</v>
      </c>
      <c r="L26" s="178">
        <v>3</v>
      </c>
      <c r="M26" s="179">
        <v>8165</v>
      </c>
      <c r="N26" s="179">
        <v>8166</v>
      </c>
      <c r="O26" s="178">
        <v>2</v>
      </c>
      <c r="P26" s="178">
        <v>7640</v>
      </c>
      <c r="Q26" s="178">
        <v>7642</v>
      </c>
      <c r="R26" s="179">
        <v>0</v>
      </c>
      <c r="S26" s="179">
        <v>4649</v>
      </c>
      <c r="T26" s="179">
        <v>4649</v>
      </c>
      <c r="U26" s="179">
        <v>0</v>
      </c>
      <c r="V26" s="179">
        <v>4312</v>
      </c>
      <c r="W26" s="179">
        <v>4311</v>
      </c>
      <c r="X26" s="179">
        <v>1</v>
      </c>
      <c r="Y26" s="179">
        <v>3384</v>
      </c>
      <c r="Z26" s="179">
        <v>147</v>
      </c>
      <c r="AA26" s="179">
        <v>3237</v>
      </c>
      <c r="AB26" s="179">
        <v>3229</v>
      </c>
      <c r="AC26" s="179">
        <v>9</v>
      </c>
      <c r="AD26" s="179">
        <v>3720</v>
      </c>
      <c r="AE26" s="179">
        <v>112</v>
      </c>
      <c r="AF26" s="179">
        <v>3608</v>
      </c>
      <c r="AG26" s="179">
        <v>3617</v>
      </c>
    </row>
    <row r="27" spans="1:33" x14ac:dyDescent="0.2">
      <c r="A27" s="174">
        <v>22</v>
      </c>
      <c r="B27" s="176" t="s">
        <v>56</v>
      </c>
      <c r="C27" s="177">
        <v>0</v>
      </c>
      <c r="D27" s="178">
        <v>287</v>
      </c>
      <c r="E27" s="178">
        <v>279</v>
      </c>
      <c r="F27" s="177">
        <v>8</v>
      </c>
      <c r="G27" s="178">
        <v>240</v>
      </c>
      <c r="H27" s="178">
        <v>234</v>
      </c>
      <c r="I27" s="179">
        <v>14</v>
      </c>
      <c r="J27" s="179">
        <v>259</v>
      </c>
      <c r="K27" s="179">
        <v>264</v>
      </c>
      <c r="L27" s="178">
        <v>9</v>
      </c>
      <c r="M27" s="179">
        <v>379</v>
      </c>
      <c r="N27" s="179">
        <v>387</v>
      </c>
      <c r="O27" s="178">
        <v>1</v>
      </c>
      <c r="P27" s="178">
        <v>406</v>
      </c>
      <c r="Q27" s="178">
        <v>406</v>
      </c>
      <c r="R27" s="179">
        <v>1</v>
      </c>
      <c r="S27" s="179">
        <v>577</v>
      </c>
      <c r="T27" s="179">
        <v>576</v>
      </c>
      <c r="U27" s="179">
        <v>2</v>
      </c>
      <c r="V27" s="179">
        <v>523</v>
      </c>
      <c r="W27" s="179">
        <v>525</v>
      </c>
      <c r="X27" s="179">
        <v>0</v>
      </c>
      <c r="Y27" s="179">
        <v>605</v>
      </c>
      <c r="Z27" s="179">
        <v>3</v>
      </c>
      <c r="AA27" s="179">
        <v>602</v>
      </c>
      <c r="AB27" s="179">
        <v>598</v>
      </c>
      <c r="AC27" s="179">
        <v>4</v>
      </c>
      <c r="AD27" s="179">
        <v>918</v>
      </c>
      <c r="AE27" s="179">
        <v>1</v>
      </c>
      <c r="AF27" s="179">
        <v>917</v>
      </c>
      <c r="AG27" s="179">
        <v>916</v>
      </c>
    </row>
    <row r="28" spans="1:33" x14ac:dyDescent="0.2">
      <c r="A28" s="174">
        <v>23</v>
      </c>
      <c r="B28" s="176" t="s">
        <v>57</v>
      </c>
      <c r="C28" s="177">
        <v>4</v>
      </c>
      <c r="D28" s="178">
        <v>1319</v>
      </c>
      <c r="E28" s="178">
        <v>1314</v>
      </c>
      <c r="F28" s="177">
        <v>9</v>
      </c>
      <c r="G28" s="178">
        <v>2301</v>
      </c>
      <c r="H28" s="178">
        <v>2215</v>
      </c>
      <c r="I28" s="179">
        <v>95</v>
      </c>
      <c r="J28" s="179">
        <v>1825</v>
      </c>
      <c r="K28" s="179">
        <v>1832</v>
      </c>
      <c r="L28" s="178">
        <v>88</v>
      </c>
      <c r="M28" s="179">
        <v>1798</v>
      </c>
      <c r="N28" s="179">
        <v>1886</v>
      </c>
      <c r="O28" s="178">
        <v>0</v>
      </c>
      <c r="P28" s="178">
        <v>2556</v>
      </c>
      <c r="Q28" s="178">
        <v>2556</v>
      </c>
      <c r="R28" s="179">
        <v>0</v>
      </c>
      <c r="S28" s="179">
        <v>2045</v>
      </c>
      <c r="T28" s="179">
        <v>2045</v>
      </c>
      <c r="U28" s="179">
        <v>0</v>
      </c>
      <c r="V28" s="179">
        <v>1766</v>
      </c>
      <c r="W28" s="179">
        <v>1766</v>
      </c>
      <c r="X28" s="179">
        <v>0</v>
      </c>
      <c r="Y28" s="179">
        <v>2037</v>
      </c>
      <c r="Z28" s="179">
        <v>25</v>
      </c>
      <c r="AA28" s="179">
        <v>2012</v>
      </c>
      <c r="AB28" s="179">
        <v>2008</v>
      </c>
      <c r="AC28" s="179">
        <v>4</v>
      </c>
      <c r="AD28" s="179">
        <v>1311</v>
      </c>
      <c r="AE28" s="179">
        <v>11</v>
      </c>
      <c r="AF28" s="179">
        <v>1300</v>
      </c>
      <c r="AG28" s="179">
        <v>1303</v>
      </c>
    </row>
    <row r="29" spans="1:33" x14ac:dyDescent="0.2">
      <c r="A29" s="174">
        <v>24</v>
      </c>
      <c r="B29" s="176" t="s">
        <v>58</v>
      </c>
      <c r="C29" s="177">
        <v>15</v>
      </c>
      <c r="D29" s="178">
        <v>8561</v>
      </c>
      <c r="E29" s="178">
        <v>8521</v>
      </c>
      <c r="F29" s="177">
        <v>55</v>
      </c>
      <c r="G29" s="178">
        <v>4690</v>
      </c>
      <c r="H29" s="178">
        <v>4632</v>
      </c>
      <c r="I29" s="179">
        <v>113</v>
      </c>
      <c r="J29" s="179">
        <v>4268</v>
      </c>
      <c r="K29" s="179">
        <v>4381</v>
      </c>
      <c r="L29" s="178">
        <v>0</v>
      </c>
      <c r="M29" s="179">
        <v>3308</v>
      </c>
      <c r="N29" s="179">
        <v>3308</v>
      </c>
      <c r="O29" s="178">
        <v>0</v>
      </c>
      <c r="P29" s="178">
        <v>3134</v>
      </c>
      <c r="Q29" s="178">
        <v>3134</v>
      </c>
      <c r="R29" s="179">
        <v>0</v>
      </c>
      <c r="S29" s="179">
        <v>2446</v>
      </c>
      <c r="T29" s="179">
        <v>2446</v>
      </c>
      <c r="U29" s="179">
        <v>0</v>
      </c>
      <c r="V29" s="179">
        <v>2383</v>
      </c>
      <c r="W29" s="179">
        <v>2383</v>
      </c>
      <c r="X29" s="179">
        <v>0</v>
      </c>
      <c r="Y29" s="179">
        <v>1813</v>
      </c>
      <c r="Z29" s="179">
        <v>39</v>
      </c>
      <c r="AA29" s="179">
        <v>1774</v>
      </c>
      <c r="AB29" s="179">
        <v>1770</v>
      </c>
      <c r="AC29" s="179">
        <v>4</v>
      </c>
      <c r="AD29" s="179">
        <v>2412</v>
      </c>
      <c r="AE29" s="179">
        <v>20</v>
      </c>
      <c r="AF29" s="179">
        <v>2392</v>
      </c>
      <c r="AG29" s="179">
        <v>2396</v>
      </c>
    </row>
    <row r="30" spans="1:33" s="184" customFormat="1" x14ac:dyDescent="0.2">
      <c r="A30" s="188"/>
      <c r="B30" s="182" t="s">
        <v>706</v>
      </c>
      <c r="C30" s="183">
        <f t="shared" ref="C30:Q30" si="0">SUM(C7:C29)</f>
        <v>680</v>
      </c>
      <c r="D30" s="183">
        <f t="shared" si="0"/>
        <v>289336</v>
      </c>
      <c r="E30" s="183">
        <f t="shared" si="0"/>
        <v>288836</v>
      </c>
      <c r="F30" s="183">
        <f t="shared" si="0"/>
        <v>1180</v>
      </c>
      <c r="G30" s="183">
        <f t="shared" si="0"/>
        <v>198048</v>
      </c>
      <c r="H30" s="183">
        <f t="shared" si="0"/>
        <v>193119</v>
      </c>
      <c r="I30" s="183">
        <f t="shared" si="0"/>
        <v>6109</v>
      </c>
      <c r="J30" s="183">
        <f t="shared" si="0"/>
        <v>139951</v>
      </c>
      <c r="K30" s="183">
        <f t="shared" si="0"/>
        <v>145125</v>
      </c>
      <c r="L30" s="183">
        <f t="shared" si="0"/>
        <v>935</v>
      </c>
      <c r="M30" s="183">
        <f t="shared" si="0"/>
        <v>90063</v>
      </c>
      <c r="N30" s="183">
        <f t="shared" si="0"/>
        <v>90751</v>
      </c>
      <c r="O30" s="183">
        <f t="shared" si="0"/>
        <v>247</v>
      </c>
      <c r="P30" s="183">
        <f t="shared" si="0"/>
        <v>77183</v>
      </c>
      <c r="Q30" s="183">
        <f t="shared" si="0"/>
        <v>77229</v>
      </c>
      <c r="R30" s="183">
        <v>201</v>
      </c>
      <c r="S30" s="183">
        <v>61137</v>
      </c>
      <c r="T30" s="183">
        <v>61254</v>
      </c>
      <c r="U30" s="183">
        <f>SUM(U7:U29)</f>
        <v>84</v>
      </c>
      <c r="V30" s="183">
        <f>SUM(V7:V29)</f>
        <v>53212</v>
      </c>
      <c r="W30" s="183">
        <f>SUM(W7:W29)</f>
        <v>53272</v>
      </c>
      <c r="X30" s="183">
        <v>24</v>
      </c>
      <c r="Y30" s="183">
        <v>43243</v>
      </c>
      <c r="Z30" s="183">
        <v>1828</v>
      </c>
      <c r="AA30" s="183">
        <v>41415</v>
      </c>
      <c r="AB30" s="183">
        <v>41286</v>
      </c>
      <c r="AC30" s="183">
        <v>153</v>
      </c>
      <c r="AD30" s="183">
        <v>42629</v>
      </c>
      <c r="AE30" s="183">
        <v>2005</v>
      </c>
      <c r="AF30" s="183">
        <v>40624</v>
      </c>
      <c r="AG30" s="183">
        <v>40665</v>
      </c>
    </row>
    <row r="31" spans="1:33" s="188" customFormat="1" x14ac:dyDescent="0.2">
      <c r="A31" s="339"/>
      <c r="B31" s="185" t="s">
        <v>186</v>
      </c>
      <c r="C31" s="185">
        <f t="shared" ref="C31:H31" si="1">C30+C5</f>
        <v>1224</v>
      </c>
      <c r="D31" s="185">
        <f t="shared" si="1"/>
        <v>374620</v>
      </c>
      <c r="E31" s="185">
        <f t="shared" si="1"/>
        <v>374664</v>
      </c>
      <c r="F31" s="185">
        <f t="shared" si="1"/>
        <v>1180</v>
      </c>
      <c r="G31" s="185">
        <f t="shared" si="1"/>
        <v>278992</v>
      </c>
      <c r="H31" s="185">
        <f t="shared" si="1"/>
        <v>274063</v>
      </c>
      <c r="I31" s="186">
        <v>6109</v>
      </c>
      <c r="J31" s="186">
        <v>204701</v>
      </c>
      <c r="K31" s="186">
        <v>209875</v>
      </c>
      <c r="L31" s="186">
        <v>935</v>
      </c>
      <c r="M31" s="186">
        <v>120847</v>
      </c>
      <c r="N31" s="186">
        <v>121535</v>
      </c>
      <c r="O31" s="187">
        <v>247</v>
      </c>
      <c r="P31" s="187">
        <v>154367</v>
      </c>
      <c r="Q31" s="187">
        <v>154413</v>
      </c>
      <c r="R31" s="186">
        <v>201</v>
      </c>
      <c r="S31" s="186">
        <v>163264</v>
      </c>
      <c r="T31" s="186">
        <v>163381</v>
      </c>
      <c r="U31" s="186">
        <v>84</v>
      </c>
      <c r="V31" s="186">
        <v>165217</v>
      </c>
      <c r="W31" s="186">
        <v>162425</v>
      </c>
      <c r="X31" s="186">
        <v>2876</v>
      </c>
      <c r="Y31" s="186">
        <v>153009</v>
      </c>
      <c r="Z31" s="186">
        <v>1963</v>
      </c>
      <c r="AA31" s="186">
        <v>151046</v>
      </c>
      <c r="AB31" s="186">
        <v>153740</v>
      </c>
      <c r="AC31" s="186">
        <v>182</v>
      </c>
      <c r="AD31" s="186">
        <v>157069</v>
      </c>
      <c r="AE31" s="186">
        <v>2243</v>
      </c>
      <c r="AF31" s="186">
        <v>154826</v>
      </c>
      <c r="AG31" s="186">
        <v>154890</v>
      </c>
    </row>
  </sheetData>
  <mergeCells count="11">
    <mergeCell ref="X2:AB2"/>
    <mergeCell ref="AC2:AG2"/>
    <mergeCell ref="A2:A3"/>
    <mergeCell ref="R2:T2"/>
    <mergeCell ref="U2:W2"/>
    <mergeCell ref="B2:B3"/>
    <mergeCell ref="C2:E2"/>
    <mergeCell ref="F2:H2"/>
    <mergeCell ref="I2:K2"/>
    <mergeCell ref="L2:N2"/>
    <mergeCell ref="O2:Q2"/>
  </mergeCells>
  <printOptions horizontalCentered="1" verticalCentered="1"/>
  <pageMargins left="0.17" right="0.22" top="0.41" bottom="0.41" header="0.28000000000000003" footer="0.3"/>
  <pageSetup paperSize="9" scale="90" orientation="landscape" horizontalDpi="4294967295" verticalDpi="429496729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3"/>
  <sheetViews>
    <sheetView zoomScale="90" zoomScaleNormal="90" workbookViewId="0">
      <pane xSplit="2" ySplit="6" topLeftCell="C7" activePane="bottomRight" state="frozen"/>
      <selection sqref="A1:B1"/>
      <selection pane="topRight" sqref="A1:B1"/>
      <selection pane="bottomLeft" sqref="A1:B1"/>
      <selection pane="bottomRight"/>
    </sheetView>
  </sheetViews>
  <sheetFormatPr defaultRowHeight="26.25" x14ac:dyDescent="0.4"/>
  <cols>
    <col min="1" max="1" width="5.140625" style="320" bestFit="1" customWidth="1"/>
    <col min="2" max="2" width="13.140625" style="320" customWidth="1"/>
    <col min="3" max="3" width="12.28515625" style="997" customWidth="1"/>
    <col min="4" max="4" width="10" style="997" customWidth="1"/>
    <col min="5" max="5" width="6.5703125" style="997" customWidth="1"/>
    <col min="6" max="6" width="10.7109375" style="997" customWidth="1"/>
    <col min="7" max="7" width="11" style="997" customWidth="1"/>
    <col min="8" max="8" width="10.140625" style="997" customWidth="1"/>
    <col min="9" max="9" width="10" style="997" customWidth="1"/>
    <col min="10" max="10" width="11.85546875" style="997" customWidth="1"/>
    <col min="11" max="11" width="9" style="997" customWidth="1"/>
    <col min="12" max="12" width="9.28515625" style="997" customWidth="1"/>
    <col min="13" max="13" width="7.7109375" style="997" customWidth="1"/>
    <col min="14" max="14" width="7.85546875" style="997" customWidth="1"/>
    <col min="15" max="15" width="9" style="997" customWidth="1"/>
    <col min="16" max="16" width="9.28515625" style="997" customWidth="1"/>
    <col min="17" max="17" width="7.28515625" style="997" customWidth="1"/>
    <col min="18" max="18" width="7.5703125" style="997" customWidth="1"/>
    <col min="19" max="19" width="10.7109375" style="997" customWidth="1"/>
    <col min="20" max="20" width="9" style="320" customWidth="1"/>
    <col min="21" max="21" width="10.140625" style="320" customWidth="1"/>
    <col min="22" max="22" width="7.140625" style="320" customWidth="1"/>
    <col min="23" max="23" width="9.140625" style="320" customWidth="1"/>
    <col min="24" max="24" width="9.85546875" style="320" customWidth="1"/>
    <col min="25" max="25" width="8.85546875" style="320" customWidth="1"/>
    <col min="26" max="26" width="8.7109375" style="320" customWidth="1"/>
    <col min="27" max="27" width="10.140625" style="320" customWidth="1"/>
    <col min="28" max="28" width="9" style="320" customWidth="1"/>
    <col min="29" max="29" width="9.28515625" style="320" customWidth="1"/>
    <col min="30" max="30" width="7.7109375" style="320" customWidth="1"/>
    <col min="31" max="31" width="7.85546875" style="320" customWidth="1"/>
    <col min="32" max="32" width="9" style="320" customWidth="1"/>
    <col min="33" max="33" width="9.28515625" style="320" customWidth="1"/>
    <col min="34" max="34" width="7.28515625" style="320" customWidth="1"/>
    <col min="35" max="35" width="7.5703125" style="320" customWidth="1"/>
    <col min="36" max="36" width="10.7109375" style="320" customWidth="1"/>
    <col min="37" max="37" width="9" style="320" customWidth="1"/>
    <col min="38" max="38" width="8.5703125" style="320" customWidth="1"/>
    <col min="39" max="39" width="8.140625" style="320" customWidth="1"/>
    <col min="40" max="40" width="9.140625" style="320" customWidth="1"/>
    <col min="41" max="41" width="9.85546875" style="320" customWidth="1"/>
    <col min="42" max="42" width="8.85546875" style="320" customWidth="1"/>
    <col min="43" max="43" width="8.7109375" style="320" customWidth="1"/>
    <col min="44" max="44" width="10.140625" style="320" customWidth="1"/>
    <col min="45" max="45" width="9" style="320" customWidth="1"/>
    <col min="46" max="46" width="9.28515625" style="320" customWidth="1"/>
    <col min="47" max="47" width="7.7109375" style="320" customWidth="1"/>
    <col min="48" max="48" width="7.85546875" style="320" customWidth="1"/>
    <col min="49" max="49" width="9" style="320" customWidth="1"/>
    <col min="50" max="50" width="9.28515625" style="320" customWidth="1"/>
    <col min="51" max="51" width="7.28515625" style="320" customWidth="1"/>
    <col min="52" max="52" width="7.5703125" style="320" customWidth="1"/>
    <col min="53" max="53" width="10.7109375" style="320" customWidth="1"/>
    <col min="54" max="55" width="11.7109375" style="320" customWidth="1"/>
    <col min="56" max="56" width="13.140625" style="320" customWidth="1"/>
    <col min="57" max="57" width="11" style="320" customWidth="1"/>
    <col min="58" max="58" width="12.28515625" style="320" customWidth="1"/>
    <col min="59" max="59" width="10.28515625" style="320" customWidth="1"/>
    <col min="60" max="60" width="10.28515625" style="320" bestFit="1" customWidth="1"/>
    <col min="61" max="291" width="9.140625" style="320"/>
    <col min="292" max="292" width="26.7109375" style="320" customWidth="1"/>
    <col min="293" max="293" width="16.5703125" style="320" customWidth="1"/>
    <col min="294" max="294" width="17.85546875" style="320" customWidth="1"/>
    <col min="295" max="296" width="13.7109375" style="320" customWidth="1"/>
    <col min="297" max="297" width="14.5703125" style="320" customWidth="1"/>
    <col min="298" max="298" width="14.7109375" style="320" customWidth="1"/>
    <col min="299" max="299" width="19.42578125" style="320" customWidth="1"/>
    <col min="300" max="300" width="16.5703125" style="320" customWidth="1"/>
    <col min="301" max="301" width="13.7109375" style="320" customWidth="1"/>
    <col min="302" max="302" width="15" style="320" customWidth="1"/>
    <col min="303" max="303" width="12.42578125" style="320" customWidth="1"/>
    <col min="304" max="304" width="16.42578125" style="320" customWidth="1"/>
    <col min="305" max="305" width="14" style="320" customWidth="1"/>
    <col min="306" max="306" width="15.28515625" style="320" customWidth="1"/>
    <col min="307" max="307" width="11.42578125" style="320" customWidth="1"/>
    <col min="308" max="308" width="13" style="320" customWidth="1"/>
    <col min="309" max="309" width="22.28515625" style="320" customWidth="1"/>
    <col min="310" max="311" width="11.7109375" style="320" customWidth="1"/>
    <col min="312" max="312" width="13.140625" style="320" customWidth="1"/>
    <col min="313" max="313" width="11" style="320" customWidth="1"/>
    <col min="314" max="314" width="12.28515625" style="320" customWidth="1"/>
    <col min="315" max="315" width="10.28515625" style="320" customWidth="1"/>
    <col min="316" max="316" width="10.28515625" style="320" bestFit="1" customWidth="1"/>
    <col min="317" max="547" width="9.140625" style="320"/>
    <col min="548" max="548" width="26.7109375" style="320" customWidth="1"/>
    <col min="549" max="549" width="16.5703125" style="320" customWidth="1"/>
    <col min="550" max="550" width="17.85546875" style="320" customWidth="1"/>
    <col min="551" max="552" width="13.7109375" style="320" customWidth="1"/>
    <col min="553" max="553" width="14.5703125" style="320" customWidth="1"/>
    <col min="554" max="554" width="14.7109375" style="320" customWidth="1"/>
    <col min="555" max="555" width="19.42578125" style="320" customWidth="1"/>
    <col min="556" max="556" width="16.5703125" style="320" customWidth="1"/>
    <col min="557" max="557" width="13.7109375" style="320" customWidth="1"/>
    <col min="558" max="558" width="15" style="320" customWidth="1"/>
    <col min="559" max="559" width="12.42578125" style="320" customWidth="1"/>
    <col min="560" max="560" width="16.42578125" style="320" customWidth="1"/>
    <col min="561" max="561" width="14" style="320" customWidth="1"/>
    <col min="562" max="562" width="15.28515625" style="320" customWidth="1"/>
    <col min="563" max="563" width="11.42578125" style="320" customWidth="1"/>
    <col min="564" max="564" width="13" style="320" customWidth="1"/>
    <col min="565" max="565" width="22.28515625" style="320" customWidth="1"/>
    <col min="566" max="567" width="11.7109375" style="320" customWidth="1"/>
    <col min="568" max="568" width="13.140625" style="320" customWidth="1"/>
    <col min="569" max="569" width="11" style="320" customWidth="1"/>
    <col min="570" max="570" width="12.28515625" style="320" customWidth="1"/>
    <col min="571" max="571" width="10.28515625" style="320" customWidth="1"/>
    <col min="572" max="572" width="10.28515625" style="320" bestFit="1" customWidth="1"/>
    <col min="573" max="803" width="9.140625" style="320"/>
    <col min="804" max="804" width="26.7109375" style="320" customWidth="1"/>
    <col min="805" max="805" width="16.5703125" style="320" customWidth="1"/>
    <col min="806" max="806" width="17.85546875" style="320" customWidth="1"/>
    <col min="807" max="808" width="13.7109375" style="320" customWidth="1"/>
    <col min="809" max="809" width="14.5703125" style="320" customWidth="1"/>
    <col min="810" max="810" width="14.7109375" style="320" customWidth="1"/>
    <col min="811" max="811" width="19.42578125" style="320" customWidth="1"/>
    <col min="812" max="812" width="16.5703125" style="320" customWidth="1"/>
    <col min="813" max="813" width="13.7109375" style="320" customWidth="1"/>
    <col min="814" max="814" width="15" style="320" customWidth="1"/>
    <col min="815" max="815" width="12.42578125" style="320" customWidth="1"/>
    <col min="816" max="816" width="16.42578125" style="320" customWidth="1"/>
    <col min="817" max="817" width="14" style="320" customWidth="1"/>
    <col min="818" max="818" width="15.28515625" style="320" customWidth="1"/>
    <col min="819" max="819" width="11.42578125" style="320" customWidth="1"/>
    <col min="820" max="820" width="13" style="320" customWidth="1"/>
    <col min="821" max="821" width="22.28515625" style="320" customWidth="1"/>
    <col min="822" max="823" width="11.7109375" style="320" customWidth="1"/>
    <col min="824" max="824" width="13.140625" style="320" customWidth="1"/>
    <col min="825" max="825" width="11" style="320" customWidth="1"/>
    <col min="826" max="826" width="12.28515625" style="320" customWidth="1"/>
    <col min="827" max="827" width="10.28515625" style="320" customWidth="1"/>
    <col min="828" max="828" width="10.28515625" style="320" bestFit="1" customWidth="1"/>
    <col min="829" max="1059" width="9.140625" style="320"/>
    <col min="1060" max="1060" width="26.7109375" style="320" customWidth="1"/>
    <col min="1061" max="1061" width="16.5703125" style="320" customWidth="1"/>
    <col min="1062" max="1062" width="17.85546875" style="320" customWidth="1"/>
    <col min="1063" max="1064" width="13.7109375" style="320" customWidth="1"/>
    <col min="1065" max="1065" width="14.5703125" style="320" customWidth="1"/>
    <col min="1066" max="1066" width="14.7109375" style="320" customWidth="1"/>
    <col min="1067" max="1067" width="19.42578125" style="320" customWidth="1"/>
    <col min="1068" max="1068" width="16.5703125" style="320" customWidth="1"/>
    <col min="1069" max="1069" width="13.7109375" style="320" customWidth="1"/>
    <col min="1070" max="1070" width="15" style="320" customWidth="1"/>
    <col min="1071" max="1071" width="12.42578125" style="320" customWidth="1"/>
    <col min="1072" max="1072" width="16.42578125" style="320" customWidth="1"/>
    <col min="1073" max="1073" width="14" style="320" customWidth="1"/>
    <col min="1074" max="1074" width="15.28515625" style="320" customWidth="1"/>
    <col min="1075" max="1075" width="11.42578125" style="320" customWidth="1"/>
    <col min="1076" max="1076" width="13" style="320" customWidth="1"/>
    <col min="1077" max="1077" width="22.28515625" style="320" customWidth="1"/>
    <col min="1078" max="1079" width="11.7109375" style="320" customWidth="1"/>
    <col min="1080" max="1080" width="13.140625" style="320" customWidth="1"/>
    <col min="1081" max="1081" width="11" style="320" customWidth="1"/>
    <col min="1082" max="1082" width="12.28515625" style="320" customWidth="1"/>
    <col min="1083" max="1083" width="10.28515625" style="320" customWidth="1"/>
    <col min="1084" max="1084" width="10.28515625" style="320" bestFit="1" customWidth="1"/>
    <col min="1085" max="1315" width="9.140625" style="320"/>
    <col min="1316" max="1316" width="26.7109375" style="320" customWidth="1"/>
    <col min="1317" max="1317" width="16.5703125" style="320" customWidth="1"/>
    <col min="1318" max="1318" width="17.85546875" style="320" customWidth="1"/>
    <col min="1319" max="1320" width="13.7109375" style="320" customWidth="1"/>
    <col min="1321" max="1321" width="14.5703125" style="320" customWidth="1"/>
    <col min="1322" max="1322" width="14.7109375" style="320" customWidth="1"/>
    <col min="1323" max="1323" width="19.42578125" style="320" customWidth="1"/>
    <col min="1324" max="1324" width="16.5703125" style="320" customWidth="1"/>
    <col min="1325" max="1325" width="13.7109375" style="320" customWidth="1"/>
    <col min="1326" max="1326" width="15" style="320" customWidth="1"/>
    <col min="1327" max="1327" width="12.42578125" style="320" customWidth="1"/>
    <col min="1328" max="1328" width="16.42578125" style="320" customWidth="1"/>
    <col min="1329" max="1329" width="14" style="320" customWidth="1"/>
    <col min="1330" max="1330" width="15.28515625" style="320" customWidth="1"/>
    <col min="1331" max="1331" width="11.42578125" style="320" customWidth="1"/>
    <col min="1332" max="1332" width="13" style="320" customWidth="1"/>
    <col min="1333" max="1333" width="22.28515625" style="320" customWidth="1"/>
    <col min="1334" max="1335" width="11.7109375" style="320" customWidth="1"/>
    <col min="1336" max="1336" width="13.140625" style="320" customWidth="1"/>
    <col min="1337" max="1337" width="11" style="320" customWidth="1"/>
    <col min="1338" max="1338" width="12.28515625" style="320" customWidth="1"/>
    <col min="1339" max="1339" width="10.28515625" style="320" customWidth="1"/>
    <col min="1340" max="1340" width="10.28515625" style="320" bestFit="1" customWidth="1"/>
    <col min="1341" max="1571" width="9.140625" style="320"/>
    <col min="1572" max="1572" width="26.7109375" style="320" customWidth="1"/>
    <col min="1573" max="1573" width="16.5703125" style="320" customWidth="1"/>
    <col min="1574" max="1574" width="17.85546875" style="320" customWidth="1"/>
    <col min="1575" max="1576" width="13.7109375" style="320" customWidth="1"/>
    <col min="1577" max="1577" width="14.5703125" style="320" customWidth="1"/>
    <col min="1578" max="1578" width="14.7109375" style="320" customWidth="1"/>
    <col min="1579" max="1579" width="19.42578125" style="320" customWidth="1"/>
    <col min="1580" max="1580" width="16.5703125" style="320" customWidth="1"/>
    <col min="1581" max="1581" width="13.7109375" style="320" customWidth="1"/>
    <col min="1582" max="1582" width="15" style="320" customWidth="1"/>
    <col min="1583" max="1583" width="12.42578125" style="320" customWidth="1"/>
    <col min="1584" max="1584" width="16.42578125" style="320" customWidth="1"/>
    <col min="1585" max="1585" width="14" style="320" customWidth="1"/>
    <col min="1586" max="1586" width="15.28515625" style="320" customWidth="1"/>
    <col min="1587" max="1587" width="11.42578125" style="320" customWidth="1"/>
    <col min="1588" max="1588" width="13" style="320" customWidth="1"/>
    <col min="1589" max="1589" width="22.28515625" style="320" customWidth="1"/>
    <col min="1590" max="1591" width="11.7109375" style="320" customWidth="1"/>
    <col min="1592" max="1592" width="13.140625" style="320" customWidth="1"/>
    <col min="1593" max="1593" width="11" style="320" customWidth="1"/>
    <col min="1594" max="1594" width="12.28515625" style="320" customWidth="1"/>
    <col min="1595" max="1595" width="10.28515625" style="320" customWidth="1"/>
    <col min="1596" max="1596" width="10.28515625" style="320" bestFit="1" customWidth="1"/>
    <col min="1597" max="1827" width="9.140625" style="320"/>
    <col min="1828" max="1828" width="26.7109375" style="320" customWidth="1"/>
    <col min="1829" max="1829" width="16.5703125" style="320" customWidth="1"/>
    <col min="1830" max="1830" width="17.85546875" style="320" customWidth="1"/>
    <col min="1831" max="1832" width="13.7109375" style="320" customWidth="1"/>
    <col min="1833" max="1833" width="14.5703125" style="320" customWidth="1"/>
    <col min="1834" max="1834" width="14.7109375" style="320" customWidth="1"/>
    <col min="1835" max="1835" width="19.42578125" style="320" customWidth="1"/>
    <col min="1836" max="1836" width="16.5703125" style="320" customWidth="1"/>
    <col min="1837" max="1837" width="13.7109375" style="320" customWidth="1"/>
    <col min="1838" max="1838" width="15" style="320" customWidth="1"/>
    <col min="1839" max="1839" width="12.42578125" style="320" customWidth="1"/>
    <col min="1840" max="1840" width="16.42578125" style="320" customWidth="1"/>
    <col min="1841" max="1841" width="14" style="320" customWidth="1"/>
    <col min="1842" max="1842" width="15.28515625" style="320" customWidth="1"/>
    <col min="1843" max="1843" width="11.42578125" style="320" customWidth="1"/>
    <col min="1844" max="1844" width="13" style="320" customWidth="1"/>
    <col min="1845" max="1845" width="22.28515625" style="320" customWidth="1"/>
    <col min="1846" max="1847" width="11.7109375" style="320" customWidth="1"/>
    <col min="1848" max="1848" width="13.140625" style="320" customWidth="1"/>
    <col min="1849" max="1849" width="11" style="320" customWidth="1"/>
    <col min="1850" max="1850" width="12.28515625" style="320" customWidth="1"/>
    <col min="1851" max="1851" width="10.28515625" style="320" customWidth="1"/>
    <col min="1852" max="1852" width="10.28515625" style="320" bestFit="1" customWidth="1"/>
    <col min="1853" max="2083" width="9.140625" style="320"/>
    <col min="2084" max="2084" width="26.7109375" style="320" customWidth="1"/>
    <col min="2085" max="2085" width="16.5703125" style="320" customWidth="1"/>
    <col min="2086" max="2086" width="17.85546875" style="320" customWidth="1"/>
    <col min="2087" max="2088" width="13.7109375" style="320" customWidth="1"/>
    <col min="2089" max="2089" width="14.5703125" style="320" customWidth="1"/>
    <col min="2090" max="2090" width="14.7109375" style="320" customWidth="1"/>
    <col min="2091" max="2091" width="19.42578125" style="320" customWidth="1"/>
    <col min="2092" max="2092" width="16.5703125" style="320" customWidth="1"/>
    <col min="2093" max="2093" width="13.7109375" style="320" customWidth="1"/>
    <col min="2094" max="2094" width="15" style="320" customWidth="1"/>
    <col min="2095" max="2095" width="12.42578125" style="320" customWidth="1"/>
    <col min="2096" max="2096" width="16.42578125" style="320" customWidth="1"/>
    <col min="2097" max="2097" width="14" style="320" customWidth="1"/>
    <col min="2098" max="2098" width="15.28515625" style="320" customWidth="1"/>
    <col min="2099" max="2099" width="11.42578125" style="320" customWidth="1"/>
    <col min="2100" max="2100" width="13" style="320" customWidth="1"/>
    <col min="2101" max="2101" width="22.28515625" style="320" customWidth="1"/>
    <col min="2102" max="2103" width="11.7109375" style="320" customWidth="1"/>
    <col min="2104" max="2104" width="13.140625" style="320" customWidth="1"/>
    <col min="2105" max="2105" width="11" style="320" customWidth="1"/>
    <col min="2106" max="2106" width="12.28515625" style="320" customWidth="1"/>
    <col min="2107" max="2107" width="10.28515625" style="320" customWidth="1"/>
    <col min="2108" max="2108" width="10.28515625" style="320" bestFit="1" customWidth="1"/>
    <col min="2109" max="2339" width="9.140625" style="320"/>
    <col min="2340" max="2340" width="26.7109375" style="320" customWidth="1"/>
    <col min="2341" max="2341" width="16.5703125" style="320" customWidth="1"/>
    <col min="2342" max="2342" width="17.85546875" style="320" customWidth="1"/>
    <col min="2343" max="2344" width="13.7109375" style="320" customWidth="1"/>
    <col min="2345" max="2345" width="14.5703125" style="320" customWidth="1"/>
    <col min="2346" max="2346" width="14.7109375" style="320" customWidth="1"/>
    <col min="2347" max="2347" width="19.42578125" style="320" customWidth="1"/>
    <col min="2348" max="2348" width="16.5703125" style="320" customWidth="1"/>
    <col min="2349" max="2349" width="13.7109375" style="320" customWidth="1"/>
    <col min="2350" max="2350" width="15" style="320" customWidth="1"/>
    <col min="2351" max="2351" width="12.42578125" style="320" customWidth="1"/>
    <col min="2352" max="2352" width="16.42578125" style="320" customWidth="1"/>
    <col min="2353" max="2353" width="14" style="320" customWidth="1"/>
    <col min="2354" max="2354" width="15.28515625" style="320" customWidth="1"/>
    <col min="2355" max="2355" width="11.42578125" style="320" customWidth="1"/>
    <col min="2356" max="2356" width="13" style="320" customWidth="1"/>
    <col min="2357" max="2357" width="22.28515625" style="320" customWidth="1"/>
    <col min="2358" max="2359" width="11.7109375" style="320" customWidth="1"/>
    <col min="2360" max="2360" width="13.140625" style="320" customWidth="1"/>
    <col min="2361" max="2361" width="11" style="320" customWidth="1"/>
    <col min="2362" max="2362" width="12.28515625" style="320" customWidth="1"/>
    <col min="2363" max="2363" width="10.28515625" style="320" customWidth="1"/>
    <col min="2364" max="2364" width="10.28515625" style="320" bestFit="1" customWidth="1"/>
    <col min="2365" max="2595" width="9.140625" style="320"/>
    <col min="2596" max="2596" width="26.7109375" style="320" customWidth="1"/>
    <col min="2597" max="2597" width="16.5703125" style="320" customWidth="1"/>
    <col min="2598" max="2598" width="17.85546875" style="320" customWidth="1"/>
    <col min="2599" max="2600" width="13.7109375" style="320" customWidth="1"/>
    <col min="2601" max="2601" width="14.5703125" style="320" customWidth="1"/>
    <col min="2602" max="2602" width="14.7109375" style="320" customWidth="1"/>
    <col min="2603" max="2603" width="19.42578125" style="320" customWidth="1"/>
    <col min="2604" max="2604" width="16.5703125" style="320" customWidth="1"/>
    <col min="2605" max="2605" width="13.7109375" style="320" customWidth="1"/>
    <col min="2606" max="2606" width="15" style="320" customWidth="1"/>
    <col min="2607" max="2607" width="12.42578125" style="320" customWidth="1"/>
    <col min="2608" max="2608" width="16.42578125" style="320" customWidth="1"/>
    <col min="2609" max="2609" width="14" style="320" customWidth="1"/>
    <col min="2610" max="2610" width="15.28515625" style="320" customWidth="1"/>
    <col min="2611" max="2611" width="11.42578125" style="320" customWidth="1"/>
    <col min="2612" max="2612" width="13" style="320" customWidth="1"/>
    <col min="2613" max="2613" width="22.28515625" style="320" customWidth="1"/>
    <col min="2614" max="2615" width="11.7109375" style="320" customWidth="1"/>
    <col min="2616" max="2616" width="13.140625" style="320" customWidth="1"/>
    <col min="2617" max="2617" width="11" style="320" customWidth="1"/>
    <col min="2618" max="2618" width="12.28515625" style="320" customWidth="1"/>
    <col min="2619" max="2619" width="10.28515625" style="320" customWidth="1"/>
    <col min="2620" max="2620" width="10.28515625" style="320" bestFit="1" customWidth="1"/>
    <col min="2621" max="2851" width="9.140625" style="320"/>
    <col min="2852" max="2852" width="26.7109375" style="320" customWidth="1"/>
    <col min="2853" max="2853" width="16.5703125" style="320" customWidth="1"/>
    <col min="2854" max="2854" width="17.85546875" style="320" customWidth="1"/>
    <col min="2855" max="2856" width="13.7109375" style="320" customWidth="1"/>
    <col min="2857" max="2857" width="14.5703125" style="320" customWidth="1"/>
    <col min="2858" max="2858" width="14.7109375" style="320" customWidth="1"/>
    <col min="2859" max="2859" width="19.42578125" style="320" customWidth="1"/>
    <col min="2860" max="2860" width="16.5703125" style="320" customWidth="1"/>
    <col min="2861" max="2861" width="13.7109375" style="320" customWidth="1"/>
    <col min="2862" max="2862" width="15" style="320" customWidth="1"/>
    <col min="2863" max="2863" width="12.42578125" style="320" customWidth="1"/>
    <col min="2864" max="2864" width="16.42578125" style="320" customWidth="1"/>
    <col min="2865" max="2865" width="14" style="320" customWidth="1"/>
    <col min="2866" max="2866" width="15.28515625" style="320" customWidth="1"/>
    <col min="2867" max="2867" width="11.42578125" style="320" customWidth="1"/>
    <col min="2868" max="2868" width="13" style="320" customWidth="1"/>
    <col min="2869" max="2869" width="22.28515625" style="320" customWidth="1"/>
    <col min="2870" max="2871" width="11.7109375" style="320" customWidth="1"/>
    <col min="2872" max="2872" width="13.140625" style="320" customWidth="1"/>
    <col min="2873" max="2873" width="11" style="320" customWidth="1"/>
    <col min="2874" max="2874" width="12.28515625" style="320" customWidth="1"/>
    <col min="2875" max="2875" width="10.28515625" style="320" customWidth="1"/>
    <col min="2876" max="2876" width="10.28515625" style="320" bestFit="1" customWidth="1"/>
    <col min="2877" max="3107" width="9.140625" style="320"/>
    <col min="3108" max="3108" width="26.7109375" style="320" customWidth="1"/>
    <col min="3109" max="3109" width="16.5703125" style="320" customWidth="1"/>
    <col min="3110" max="3110" width="17.85546875" style="320" customWidth="1"/>
    <col min="3111" max="3112" width="13.7109375" style="320" customWidth="1"/>
    <col min="3113" max="3113" width="14.5703125" style="320" customWidth="1"/>
    <col min="3114" max="3114" width="14.7109375" style="320" customWidth="1"/>
    <col min="3115" max="3115" width="19.42578125" style="320" customWidth="1"/>
    <col min="3116" max="3116" width="16.5703125" style="320" customWidth="1"/>
    <col min="3117" max="3117" width="13.7109375" style="320" customWidth="1"/>
    <col min="3118" max="3118" width="15" style="320" customWidth="1"/>
    <col min="3119" max="3119" width="12.42578125" style="320" customWidth="1"/>
    <col min="3120" max="3120" width="16.42578125" style="320" customWidth="1"/>
    <col min="3121" max="3121" width="14" style="320" customWidth="1"/>
    <col min="3122" max="3122" width="15.28515625" style="320" customWidth="1"/>
    <col min="3123" max="3123" width="11.42578125" style="320" customWidth="1"/>
    <col min="3124" max="3124" width="13" style="320" customWidth="1"/>
    <col min="3125" max="3125" width="22.28515625" style="320" customWidth="1"/>
    <col min="3126" max="3127" width="11.7109375" style="320" customWidth="1"/>
    <col min="3128" max="3128" width="13.140625" style="320" customWidth="1"/>
    <col min="3129" max="3129" width="11" style="320" customWidth="1"/>
    <col min="3130" max="3130" width="12.28515625" style="320" customWidth="1"/>
    <col min="3131" max="3131" width="10.28515625" style="320" customWidth="1"/>
    <col min="3132" max="3132" width="10.28515625" style="320" bestFit="1" customWidth="1"/>
    <col min="3133" max="3363" width="9.140625" style="320"/>
    <col min="3364" max="3364" width="26.7109375" style="320" customWidth="1"/>
    <col min="3365" max="3365" width="16.5703125" style="320" customWidth="1"/>
    <col min="3366" max="3366" width="17.85546875" style="320" customWidth="1"/>
    <col min="3367" max="3368" width="13.7109375" style="320" customWidth="1"/>
    <col min="3369" max="3369" width="14.5703125" style="320" customWidth="1"/>
    <col min="3370" max="3370" width="14.7109375" style="320" customWidth="1"/>
    <col min="3371" max="3371" width="19.42578125" style="320" customWidth="1"/>
    <col min="3372" max="3372" width="16.5703125" style="320" customWidth="1"/>
    <col min="3373" max="3373" width="13.7109375" style="320" customWidth="1"/>
    <col min="3374" max="3374" width="15" style="320" customWidth="1"/>
    <col min="3375" max="3375" width="12.42578125" style="320" customWidth="1"/>
    <col min="3376" max="3376" width="16.42578125" style="320" customWidth="1"/>
    <col min="3377" max="3377" width="14" style="320" customWidth="1"/>
    <col min="3378" max="3378" width="15.28515625" style="320" customWidth="1"/>
    <col min="3379" max="3379" width="11.42578125" style="320" customWidth="1"/>
    <col min="3380" max="3380" width="13" style="320" customWidth="1"/>
    <col min="3381" max="3381" width="22.28515625" style="320" customWidth="1"/>
    <col min="3382" max="3383" width="11.7109375" style="320" customWidth="1"/>
    <col min="3384" max="3384" width="13.140625" style="320" customWidth="1"/>
    <col min="3385" max="3385" width="11" style="320" customWidth="1"/>
    <col min="3386" max="3386" width="12.28515625" style="320" customWidth="1"/>
    <col min="3387" max="3387" width="10.28515625" style="320" customWidth="1"/>
    <col min="3388" max="3388" width="10.28515625" style="320" bestFit="1" customWidth="1"/>
    <col min="3389" max="3619" width="9.140625" style="320"/>
    <col min="3620" max="3620" width="26.7109375" style="320" customWidth="1"/>
    <col min="3621" max="3621" width="16.5703125" style="320" customWidth="1"/>
    <col min="3622" max="3622" width="17.85546875" style="320" customWidth="1"/>
    <col min="3623" max="3624" width="13.7109375" style="320" customWidth="1"/>
    <col min="3625" max="3625" width="14.5703125" style="320" customWidth="1"/>
    <col min="3626" max="3626" width="14.7109375" style="320" customWidth="1"/>
    <col min="3627" max="3627" width="19.42578125" style="320" customWidth="1"/>
    <col min="3628" max="3628" width="16.5703125" style="320" customWidth="1"/>
    <col min="3629" max="3629" width="13.7109375" style="320" customWidth="1"/>
    <col min="3630" max="3630" width="15" style="320" customWidth="1"/>
    <col min="3631" max="3631" width="12.42578125" style="320" customWidth="1"/>
    <col min="3632" max="3632" width="16.42578125" style="320" customWidth="1"/>
    <col min="3633" max="3633" width="14" style="320" customWidth="1"/>
    <col min="3634" max="3634" width="15.28515625" style="320" customWidth="1"/>
    <col min="3635" max="3635" width="11.42578125" style="320" customWidth="1"/>
    <col min="3636" max="3636" width="13" style="320" customWidth="1"/>
    <col min="3637" max="3637" width="22.28515625" style="320" customWidth="1"/>
    <col min="3638" max="3639" width="11.7109375" style="320" customWidth="1"/>
    <col min="3640" max="3640" width="13.140625" style="320" customWidth="1"/>
    <col min="3641" max="3641" width="11" style="320" customWidth="1"/>
    <col min="3642" max="3642" width="12.28515625" style="320" customWidth="1"/>
    <col min="3643" max="3643" width="10.28515625" style="320" customWidth="1"/>
    <col min="3644" max="3644" width="10.28515625" style="320" bestFit="1" customWidth="1"/>
    <col min="3645" max="3875" width="9.140625" style="320"/>
    <col min="3876" max="3876" width="26.7109375" style="320" customWidth="1"/>
    <col min="3877" max="3877" width="16.5703125" style="320" customWidth="1"/>
    <col min="3878" max="3878" width="17.85546875" style="320" customWidth="1"/>
    <col min="3879" max="3880" width="13.7109375" style="320" customWidth="1"/>
    <col min="3881" max="3881" width="14.5703125" style="320" customWidth="1"/>
    <col min="3882" max="3882" width="14.7109375" style="320" customWidth="1"/>
    <col min="3883" max="3883" width="19.42578125" style="320" customWidth="1"/>
    <col min="3884" max="3884" width="16.5703125" style="320" customWidth="1"/>
    <col min="3885" max="3885" width="13.7109375" style="320" customWidth="1"/>
    <col min="3886" max="3886" width="15" style="320" customWidth="1"/>
    <col min="3887" max="3887" width="12.42578125" style="320" customWidth="1"/>
    <col min="3888" max="3888" width="16.42578125" style="320" customWidth="1"/>
    <col min="3889" max="3889" width="14" style="320" customWidth="1"/>
    <col min="3890" max="3890" width="15.28515625" style="320" customWidth="1"/>
    <col min="3891" max="3891" width="11.42578125" style="320" customWidth="1"/>
    <col min="3892" max="3892" width="13" style="320" customWidth="1"/>
    <col min="3893" max="3893" width="22.28515625" style="320" customWidth="1"/>
    <col min="3894" max="3895" width="11.7109375" style="320" customWidth="1"/>
    <col min="3896" max="3896" width="13.140625" style="320" customWidth="1"/>
    <col min="3897" max="3897" width="11" style="320" customWidth="1"/>
    <col min="3898" max="3898" width="12.28515625" style="320" customWidth="1"/>
    <col min="3899" max="3899" width="10.28515625" style="320" customWidth="1"/>
    <col min="3900" max="3900" width="10.28515625" style="320" bestFit="1" customWidth="1"/>
    <col min="3901" max="4131" width="9.140625" style="320"/>
    <col min="4132" max="4132" width="26.7109375" style="320" customWidth="1"/>
    <col min="4133" max="4133" width="16.5703125" style="320" customWidth="1"/>
    <col min="4134" max="4134" width="17.85546875" style="320" customWidth="1"/>
    <col min="4135" max="4136" width="13.7109375" style="320" customWidth="1"/>
    <col min="4137" max="4137" width="14.5703125" style="320" customWidth="1"/>
    <col min="4138" max="4138" width="14.7109375" style="320" customWidth="1"/>
    <col min="4139" max="4139" width="19.42578125" style="320" customWidth="1"/>
    <col min="4140" max="4140" width="16.5703125" style="320" customWidth="1"/>
    <col min="4141" max="4141" width="13.7109375" style="320" customWidth="1"/>
    <col min="4142" max="4142" width="15" style="320" customWidth="1"/>
    <col min="4143" max="4143" width="12.42578125" style="320" customWidth="1"/>
    <col min="4144" max="4144" width="16.42578125" style="320" customWidth="1"/>
    <col min="4145" max="4145" width="14" style="320" customWidth="1"/>
    <col min="4146" max="4146" width="15.28515625" style="320" customWidth="1"/>
    <col min="4147" max="4147" width="11.42578125" style="320" customWidth="1"/>
    <col min="4148" max="4148" width="13" style="320" customWidth="1"/>
    <col min="4149" max="4149" width="22.28515625" style="320" customWidth="1"/>
    <col min="4150" max="4151" width="11.7109375" style="320" customWidth="1"/>
    <col min="4152" max="4152" width="13.140625" style="320" customWidth="1"/>
    <col min="4153" max="4153" width="11" style="320" customWidth="1"/>
    <col min="4154" max="4154" width="12.28515625" style="320" customWidth="1"/>
    <col min="4155" max="4155" width="10.28515625" style="320" customWidth="1"/>
    <col min="4156" max="4156" width="10.28515625" style="320" bestFit="1" customWidth="1"/>
    <col min="4157" max="4387" width="9.140625" style="320"/>
    <col min="4388" max="4388" width="26.7109375" style="320" customWidth="1"/>
    <col min="4389" max="4389" width="16.5703125" style="320" customWidth="1"/>
    <col min="4390" max="4390" width="17.85546875" style="320" customWidth="1"/>
    <col min="4391" max="4392" width="13.7109375" style="320" customWidth="1"/>
    <col min="4393" max="4393" width="14.5703125" style="320" customWidth="1"/>
    <col min="4394" max="4394" width="14.7109375" style="320" customWidth="1"/>
    <col min="4395" max="4395" width="19.42578125" style="320" customWidth="1"/>
    <col min="4396" max="4396" width="16.5703125" style="320" customWidth="1"/>
    <col min="4397" max="4397" width="13.7109375" style="320" customWidth="1"/>
    <col min="4398" max="4398" width="15" style="320" customWidth="1"/>
    <col min="4399" max="4399" width="12.42578125" style="320" customWidth="1"/>
    <col min="4400" max="4400" width="16.42578125" style="320" customWidth="1"/>
    <col min="4401" max="4401" width="14" style="320" customWidth="1"/>
    <col min="4402" max="4402" width="15.28515625" style="320" customWidth="1"/>
    <col min="4403" max="4403" width="11.42578125" style="320" customWidth="1"/>
    <col min="4404" max="4404" width="13" style="320" customWidth="1"/>
    <col min="4405" max="4405" width="22.28515625" style="320" customWidth="1"/>
    <col min="4406" max="4407" width="11.7109375" style="320" customWidth="1"/>
    <col min="4408" max="4408" width="13.140625" style="320" customWidth="1"/>
    <col min="4409" max="4409" width="11" style="320" customWidth="1"/>
    <col min="4410" max="4410" width="12.28515625" style="320" customWidth="1"/>
    <col min="4411" max="4411" width="10.28515625" style="320" customWidth="1"/>
    <col min="4412" max="4412" width="10.28515625" style="320" bestFit="1" customWidth="1"/>
    <col min="4413" max="4643" width="9.140625" style="320"/>
    <col min="4644" max="4644" width="26.7109375" style="320" customWidth="1"/>
    <col min="4645" max="4645" width="16.5703125" style="320" customWidth="1"/>
    <col min="4646" max="4646" width="17.85546875" style="320" customWidth="1"/>
    <col min="4647" max="4648" width="13.7109375" style="320" customWidth="1"/>
    <col min="4649" max="4649" width="14.5703125" style="320" customWidth="1"/>
    <col min="4650" max="4650" width="14.7109375" style="320" customWidth="1"/>
    <col min="4651" max="4651" width="19.42578125" style="320" customWidth="1"/>
    <col min="4652" max="4652" width="16.5703125" style="320" customWidth="1"/>
    <col min="4653" max="4653" width="13.7109375" style="320" customWidth="1"/>
    <col min="4654" max="4654" width="15" style="320" customWidth="1"/>
    <col min="4655" max="4655" width="12.42578125" style="320" customWidth="1"/>
    <col min="4656" max="4656" width="16.42578125" style="320" customWidth="1"/>
    <col min="4657" max="4657" width="14" style="320" customWidth="1"/>
    <col min="4658" max="4658" width="15.28515625" style="320" customWidth="1"/>
    <col min="4659" max="4659" width="11.42578125" style="320" customWidth="1"/>
    <col min="4660" max="4660" width="13" style="320" customWidth="1"/>
    <col min="4661" max="4661" width="22.28515625" style="320" customWidth="1"/>
    <col min="4662" max="4663" width="11.7109375" style="320" customWidth="1"/>
    <col min="4664" max="4664" width="13.140625" style="320" customWidth="1"/>
    <col min="4665" max="4665" width="11" style="320" customWidth="1"/>
    <col min="4666" max="4666" width="12.28515625" style="320" customWidth="1"/>
    <col min="4667" max="4667" width="10.28515625" style="320" customWidth="1"/>
    <col min="4668" max="4668" width="10.28515625" style="320" bestFit="1" customWidth="1"/>
    <col min="4669" max="4899" width="9.140625" style="320"/>
    <col min="4900" max="4900" width="26.7109375" style="320" customWidth="1"/>
    <col min="4901" max="4901" width="16.5703125" style="320" customWidth="1"/>
    <col min="4902" max="4902" width="17.85546875" style="320" customWidth="1"/>
    <col min="4903" max="4904" width="13.7109375" style="320" customWidth="1"/>
    <col min="4905" max="4905" width="14.5703125" style="320" customWidth="1"/>
    <col min="4906" max="4906" width="14.7109375" style="320" customWidth="1"/>
    <col min="4907" max="4907" width="19.42578125" style="320" customWidth="1"/>
    <col min="4908" max="4908" width="16.5703125" style="320" customWidth="1"/>
    <col min="4909" max="4909" width="13.7109375" style="320" customWidth="1"/>
    <col min="4910" max="4910" width="15" style="320" customWidth="1"/>
    <col min="4911" max="4911" width="12.42578125" style="320" customWidth="1"/>
    <col min="4912" max="4912" width="16.42578125" style="320" customWidth="1"/>
    <col min="4913" max="4913" width="14" style="320" customWidth="1"/>
    <col min="4914" max="4914" width="15.28515625" style="320" customWidth="1"/>
    <col min="4915" max="4915" width="11.42578125" style="320" customWidth="1"/>
    <col min="4916" max="4916" width="13" style="320" customWidth="1"/>
    <col min="4917" max="4917" width="22.28515625" style="320" customWidth="1"/>
    <col min="4918" max="4919" width="11.7109375" style="320" customWidth="1"/>
    <col min="4920" max="4920" width="13.140625" style="320" customWidth="1"/>
    <col min="4921" max="4921" width="11" style="320" customWidth="1"/>
    <col min="4922" max="4922" width="12.28515625" style="320" customWidth="1"/>
    <col min="4923" max="4923" width="10.28515625" style="320" customWidth="1"/>
    <col min="4924" max="4924" width="10.28515625" style="320" bestFit="1" customWidth="1"/>
    <col min="4925" max="5155" width="9.140625" style="320"/>
    <col min="5156" max="5156" width="26.7109375" style="320" customWidth="1"/>
    <col min="5157" max="5157" width="16.5703125" style="320" customWidth="1"/>
    <col min="5158" max="5158" width="17.85546875" style="320" customWidth="1"/>
    <col min="5159" max="5160" width="13.7109375" style="320" customWidth="1"/>
    <col min="5161" max="5161" width="14.5703125" style="320" customWidth="1"/>
    <col min="5162" max="5162" width="14.7109375" style="320" customWidth="1"/>
    <col min="5163" max="5163" width="19.42578125" style="320" customWidth="1"/>
    <col min="5164" max="5164" width="16.5703125" style="320" customWidth="1"/>
    <col min="5165" max="5165" width="13.7109375" style="320" customWidth="1"/>
    <col min="5166" max="5166" width="15" style="320" customWidth="1"/>
    <col min="5167" max="5167" width="12.42578125" style="320" customWidth="1"/>
    <col min="5168" max="5168" width="16.42578125" style="320" customWidth="1"/>
    <col min="5169" max="5169" width="14" style="320" customWidth="1"/>
    <col min="5170" max="5170" width="15.28515625" style="320" customWidth="1"/>
    <col min="5171" max="5171" width="11.42578125" style="320" customWidth="1"/>
    <col min="5172" max="5172" width="13" style="320" customWidth="1"/>
    <col min="5173" max="5173" width="22.28515625" style="320" customWidth="1"/>
    <col min="5174" max="5175" width="11.7109375" style="320" customWidth="1"/>
    <col min="5176" max="5176" width="13.140625" style="320" customWidth="1"/>
    <col min="5177" max="5177" width="11" style="320" customWidth="1"/>
    <col min="5178" max="5178" width="12.28515625" style="320" customWidth="1"/>
    <col min="5179" max="5179" width="10.28515625" style="320" customWidth="1"/>
    <col min="5180" max="5180" width="10.28515625" style="320" bestFit="1" customWidth="1"/>
    <col min="5181" max="5411" width="9.140625" style="320"/>
    <col min="5412" max="5412" width="26.7109375" style="320" customWidth="1"/>
    <col min="5413" max="5413" width="16.5703125" style="320" customWidth="1"/>
    <col min="5414" max="5414" width="17.85546875" style="320" customWidth="1"/>
    <col min="5415" max="5416" width="13.7109375" style="320" customWidth="1"/>
    <col min="5417" max="5417" width="14.5703125" style="320" customWidth="1"/>
    <col min="5418" max="5418" width="14.7109375" style="320" customWidth="1"/>
    <col min="5419" max="5419" width="19.42578125" style="320" customWidth="1"/>
    <col min="5420" max="5420" width="16.5703125" style="320" customWidth="1"/>
    <col min="5421" max="5421" width="13.7109375" style="320" customWidth="1"/>
    <col min="5422" max="5422" width="15" style="320" customWidth="1"/>
    <col min="5423" max="5423" width="12.42578125" style="320" customWidth="1"/>
    <col min="5424" max="5424" width="16.42578125" style="320" customWidth="1"/>
    <col min="5425" max="5425" width="14" style="320" customWidth="1"/>
    <col min="5426" max="5426" width="15.28515625" style="320" customWidth="1"/>
    <col min="5427" max="5427" width="11.42578125" style="320" customWidth="1"/>
    <col min="5428" max="5428" width="13" style="320" customWidth="1"/>
    <col min="5429" max="5429" width="22.28515625" style="320" customWidth="1"/>
    <col min="5430" max="5431" width="11.7109375" style="320" customWidth="1"/>
    <col min="5432" max="5432" width="13.140625" style="320" customWidth="1"/>
    <col min="5433" max="5433" width="11" style="320" customWidth="1"/>
    <col min="5434" max="5434" width="12.28515625" style="320" customWidth="1"/>
    <col min="5435" max="5435" width="10.28515625" style="320" customWidth="1"/>
    <col min="5436" max="5436" width="10.28515625" style="320" bestFit="1" customWidth="1"/>
    <col min="5437" max="5667" width="9.140625" style="320"/>
    <col min="5668" max="5668" width="26.7109375" style="320" customWidth="1"/>
    <col min="5669" max="5669" width="16.5703125" style="320" customWidth="1"/>
    <col min="5670" max="5670" width="17.85546875" style="320" customWidth="1"/>
    <col min="5671" max="5672" width="13.7109375" style="320" customWidth="1"/>
    <col min="5673" max="5673" width="14.5703125" style="320" customWidth="1"/>
    <col min="5674" max="5674" width="14.7109375" style="320" customWidth="1"/>
    <col min="5675" max="5675" width="19.42578125" style="320" customWidth="1"/>
    <col min="5676" max="5676" width="16.5703125" style="320" customWidth="1"/>
    <col min="5677" max="5677" width="13.7109375" style="320" customWidth="1"/>
    <col min="5678" max="5678" width="15" style="320" customWidth="1"/>
    <col min="5679" max="5679" width="12.42578125" style="320" customWidth="1"/>
    <col min="5680" max="5680" width="16.42578125" style="320" customWidth="1"/>
    <col min="5681" max="5681" width="14" style="320" customWidth="1"/>
    <col min="5682" max="5682" width="15.28515625" style="320" customWidth="1"/>
    <col min="5683" max="5683" width="11.42578125" style="320" customWidth="1"/>
    <col min="5684" max="5684" width="13" style="320" customWidth="1"/>
    <col min="5685" max="5685" width="22.28515625" style="320" customWidth="1"/>
    <col min="5686" max="5687" width="11.7109375" style="320" customWidth="1"/>
    <col min="5688" max="5688" width="13.140625" style="320" customWidth="1"/>
    <col min="5689" max="5689" width="11" style="320" customWidth="1"/>
    <col min="5690" max="5690" width="12.28515625" style="320" customWidth="1"/>
    <col min="5691" max="5691" width="10.28515625" style="320" customWidth="1"/>
    <col min="5692" max="5692" width="10.28515625" style="320" bestFit="1" customWidth="1"/>
    <col min="5693" max="5923" width="9.140625" style="320"/>
    <col min="5924" max="5924" width="26.7109375" style="320" customWidth="1"/>
    <col min="5925" max="5925" width="16.5703125" style="320" customWidth="1"/>
    <col min="5926" max="5926" width="17.85546875" style="320" customWidth="1"/>
    <col min="5927" max="5928" width="13.7109375" style="320" customWidth="1"/>
    <col min="5929" max="5929" width="14.5703125" style="320" customWidth="1"/>
    <col min="5930" max="5930" width="14.7109375" style="320" customWidth="1"/>
    <col min="5931" max="5931" width="19.42578125" style="320" customWidth="1"/>
    <col min="5932" max="5932" width="16.5703125" style="320" customWidth="1"/>
    <col min="5933" max="5933" width="13.7109375" style="320" customWidth="1"/>
    <col min="5934" max="5934" width="15" style="320" customWidth="1"/>
    <col min="5935" max="5935" width="12.42578125" style="320" customWidth="1"/>
    <col min="5936" max="5936" width="16.42578125" style="320" customWidth="1"/>
    <col min="5937" max="5937" width="14" style="320" customWidth="1"/>
    <col min="5938" max="5938" width="15.28515625" style="320" customWidth="1"/>
    <col min="5939" max="5939" width="11.42578125" style="320" customWidth="1"/>
    <col min="5940" max="5940" width="13" style="320" customWidth="1"/>
    <col min="5941" max="5941" width="22.28515625" style="320" customWidth="1"/>
    <col min="5942" max="5943" width="11.7109375" style="320" customWidth="1"/>
    <col min="5944" max="5944" width="13.140625" style="320" customWidth="1"/>
    <col min="5945" max="5945" width="11" style="320" customWidth="1"/>
    <col min="5946" max="5946" width="12.28515625" style="320" customWidth="1"/>
    <col min="5947" max="5947" width="10.28515625" style="320" customWidth="1"/>
    <col min="5948" max="5948" width="10.28515625" style="320" bestFit="1" customWidth="1"/>
    <col min="5949" max="6179" width="9.140625" style="320"/>
    <col min="6180" max="6180" width="26.7109375" style="320" customWidth="1"/>
    <col min="6181" max="6181" width="16.5703125" style="320" customWidth="1"/>
    <col min="6182" max="6182" width="17.85546875" style="320" customWidth="1"/>
    <col min="6183" max="6184" width="13.7109375" style="320" customWidth="1"/>
    <col min="6185" max="6185" width="14.5703125" style="320" customWidth="1"/>
    <col min="6186" max="6186" width="14.7109375" style="320" customWidth="1"/>
    <col min="6187" max="6187" width="19.42578125" style="320" customWidth="1"/>
    <col min="6188" max="6188" width="16.5703125" style="320" customWidth="1"/>
    <col min="6189" max="6189" width="13.7109375" style="320" customWidth="1"/>
    <col min="6190" max="6190" width="15" style="320" customWidth="1"/>
    <col min="6191" max="6191" width="12.42578125" style="320" customWidth="1"/>
    <col min="6192" max="6192" width="16.42578125" style="320" customWidth="1"/>
    <col min="6193" max="6193" width="14" style="320" customWidth="1"/>
    <col min="6194" max="6194" width="15.28515625" style="320" customWidth="1"/>
    <col min="6195" max="6195" width="11.42578125" style="320" customWidth="1"/>
    <col min="6196" max="6196" width="13" style="320" customWidth="1"/>
    <col min="6197" max="6197" width="22.28515625" style="320" customWidth="1"/>
    <col min="6198" max="6199" width="11.7109375" style="320" customWidth="1"/>
    <col min="6200" max="6200" width="13.140625" style="320" customWidth="1"/>
    <col min="6201" max="6201" width="11" style="320" customWidth="1"/>
    <col min="6202" max="6202" width="12.28515625" style="320" customWidth="1"/>
    <col min="6203" max="6203" width="10.28515625" style="320" customWidth="1"/>
    <col min="6204" max="6204" width="10.28515625" style="320" bestFit="1" customWidth="1"/>
    <col min="6205" max="6435" width="9.140625" style="320"/>
    <col min="6436" max="6436" width="26.7109375" style="320" customWidth="1"/>
    <col min="6437" max="6437" width="16.5703125" style="320" customWidth="1"/>
    <col min="6438" max="6438" width="17.85546875" style="320" customWidth="1"/>
    <col min="6439" max="6440" width="13.7109375" style="320" customWidth="1"/>
    <col min="6441" max="6441" width="14.5703125" style="320" customWidth="1"/>
    <col min="6442" max="6442" width="14.7109375" style="320" customWidth="1"/>
    <col min="6443" max="6443" width="19.42578125" style="320" customWidth="1"/>
    <col min="6444" max="6444" width="16.5703125" style="320" customWidth="1"/>
    <col min="6445" max="6445" width="13.7109375" style="320" customWidth="1"/>
    <col min="6446" max="6446" width="15" style="320" customWidth="1"/>
    <col min="6447" max="6447" width="12.42578125" style="320" customWidth="1"/>
    <col min="6448" max="6448" width="16.42578125" style="320" customWidth="1"/>
    <col min="6449" max="6449" width="14" style="320" customWidth="1"/>
    <col min="6450" max="6450" width="15.28515625" style="320" customWidth="1"/>
    <col min="6451" max="6451" width="11.42578125" style="320" customWidth="1"/>
    <col min="6452" max="6452" width="13" style="320" customWidth="1"/>
    <col min="6453" max="6453" width="22.28515625" style="320" customWidth="1"/>
    <col min="6454" max="6455" width="11.7109375" style="320" customWidth="1"/>
    <col min="6456" max="6456" width="13.140625" style="320" customWidth="1"/>
    <col min="6457" max="6457" width="11" style="320" customWidth="1"/>
    <col min="6458" max="6458" width="12.28515625" style="320" customWidth="1"/>
    <col min="6459" max="6459" width="10.28515625" style="320" customWidth="1"/>
    <col min="6460" max="6460" width="10.28515625" style="320" bestFit="1" customWidth="1"/>
    <col min="6461" max="6691" width="9.140625" style="320"/>
    <col min="6692" max="6692" width="26.7109375" style="320" customWidth="1"/>
    <col min="6693" max="6693" width="16.5703125" style="320" customWidth="1"/>
    <col min="6694" max="6694" width="17.85546875" style="320" customWidth="1"/>
    <col min="6695" max="6696" width="13.7109375" style="320" customWidth="1"/>
    <col min="6697" max="6697" width="14.5703125" style="320" customWidth="1"/>
    <col min="6698" max="6698" width="14.7109375" style="320" customWidth="1"/>
    <col min="6699" max="6699" width="19.42578125" style="320" customWidth="1"/>
    <col min="6700" max="6700" width="16.5703125" style="320" customWidth="1"/>
    <col min="6701" max="6701" width="13.7109375" style="320" customWidth="1"/>
    <col min="6702" max="6702" width="15" style="320" customWidth="1"/>
    <col min="6703" max="6703" width="12.42578125" style="320" customWidth="1"/>
    <col min="6704" max="6704" width="16.42578125" style="320" customWidth="1"/>
    <col min="6705" max="6705" width="14" style="320" customWidth="1"/>
    <col min="6706" max="6706" width="15.28515625" style="320" customWidth="1"/>
    <col min="6707" max="6707" width="11.42578125" style="320" customWidth="1"/>
    <col min="6708" max="6708" width="13" style="320" customWidth="1"/>
    <col min="6709" max="6709" width="22.28515625" style="320" customWidth="1"/>
    <col min="6710" max="6711" width="11.7109375" style="320" customWidth="1"/>
    <col min="6712" max="6712" width="13.140625" style="320" customWidth="1"/>
    <col min="6713" max="6713" width="11" style="320" customWidth="1"/>
    <col min="6714" max="6714" width="12.28515625" style="320" customWidth="1"/>
    <col min="6715" max="6715" width="10.28515625" style="320" customWidth="1"/>
    <col min="6716" max="6716" width="10.28515625" style="320" bestFit="1" customWidth="1"/>
    <col min="6717" max="6947" width="9.140625" style="320"/>
    <col min="6948" max="6948" width="26.7109375" style="320" customWidth="1"/>
    <col min="6949" max="6949" width="16.5703125" style="320" customWidth="1"/>
    <col min="6950" max="6950" width="17.85546875" style="320" customWidth="1"/>
    <col min="6951" max="6952" width="13.7109375" style="320" customWidth="1"/>
    <col min="6953" max="6953" width="14.5703125" style="320" customWidth="1"/>
    <col min="6954" max="6954" width="14.7109375" style="320" customWidth="1"/>
    <col min="6955" max="6955" width="19.42578125" style="320" customWidth="1"/>
    <col min="6956" max="6956" width="16.5703125" style="320" customWidth="1"/>
    <col min="6957" max="6957" width="13.7109375" style="320" customWidth="1"/>
    <col min="6958" max="6958" width="15" style="320" customWidth="1"/>
    <col min="6959" max="6959" width="12.42578125" style="320" customWidth="1"/>
    <col min="6960" max="6960" width="16.42578125" style="320" customWidth="1"/>
    <col min="6961" max="6961" width="14" style="320" customWidth="1"/>
    <col min="6962" max="6962" width="15.28515625" style="320" customWidth="1"/>
    <col min="6963" max="6963" width="11.42578125" style="320" customWidth="1"/>
    <col min="6964" max="6964" width="13" style="320" customWidth="1"/>
    <col min="6965" max="6965" width="22.28515625" style="320" customWidth="1"/>
    <col min="6966" max="6967" width="11.7109375" style="320" customWidth="1"/>
    <col min="6968" max="6968" width="13.140625" style="320" customWidth="1"/>
    <col min="6969" max="6969" width="11" style="320" customWidth="1"/>
    <col min="6970" max="6970" width="12.28515625" style="320" customWidth="1"/>
    <col min="6971" max="6971" width="10.28515625" style="320" customWidth="1"/>
    <col min="6972" max="6972" width="10.28515625" style="320" bestFit="1" customWidth="1"/>
    <col min="6973" max="7203" width="9.140625" style="320"/>
    <col min="7204" max="7204" width="26.7109375" style="320" customWidth="1"/>
    <col min="7205" max="7205" width="16.5703125" style="320" customWidth="1"/>
    <col min="7206" max="7206" width="17.85546875" style="320" customWidth="1"/>
    <col min="7207" max="7208" width="13.7109375" style="320" customWidth="1"/>
    <col min="7209" max="7209" width="14.5703125" style="320" customWidth="1"/>
    <col min="7210" max="7210" width="14.7109375" style="320" customWidth="1"/>
    <col min="7211" max="7211" width="19.42578125" style="320" customWidth="1"/>
    <col min="7212" max="7212" width="16.5703125" style="320" customWidth="1"/>
    <col min="7213" max="7213" width="13.7109375" style="320" customWidth="1"/>
    <col min="7214" max="7214" width="15" style="320" customWidth="1"/>
    <col min="7215" max="7215" width="12.42578125" style="320" customWidth="1"/>
    <col min="7216" max="7216" width="16.42578125" style="320" customWidth="1"/>
    <col min="7217" max="7217" width="14" style="320" customWidth="1"/>
    <col min="7218" max="7218" width="15.28515625" style="320" customWidth="1"/>
    <col min="7219" max="7219" width="11.42578125" style="320" customWidth="1"/>
    <col min="7220" max="7220" width="13" style="320" customWidth="1"/>
    <col min="7221" max="7221" width="22.28515625" style="320" customWidth="1"/>
    <col min="7222" max="7223" width="11.7109375" style="320" customWidth="1"/>
    <col min="7224" max="7224" width="13.140625" style="320" customWidth="1"/>
    <col min="7225" max="7225" width="11" style="320" customWidth="1"/>
    <col min="7226" max="7226" width="12.28515625" style="320" customWidth="1"/>
    <col min="7227" max="7227" width="10.28515625" style="320" customWidth="1"/>
    <col min="7228" max="7228" width="10.28515625" style="320" bestFit="1" customWidth="1"/>
    <col min="7229" max="7459" width="9.140625" style="320"/>
    <col min="7460" max="7460" width="26.7109375" style="320" customWidth="1"/>
    <col min="7461" max="7461" width="16.5703125" style="320" customWidth="1"/>
    <col min="7462" max="7462" width="17.85546875" style="320" customWidth="1"/>
    <col min="7463" max="7464" width="13.7109375" style="320" customWidth="1"/>
    <col min="7465" max="7465" width="14.5703125" style="320" customWidth="1"/>
    <col min="7466" max="7466" width="14.7109375" style="320" customWidth="1"/>
    <col min="7467" max="7467" width="19.42578125" style="320" customWidth="1"/>
    <col min="7468" max="7468" width="16.5703125" style="320" customWidth="1"/>
    <col min="7469" max="7469" width="13.7109375" style="320" customWidth="1"/>
    <col min="7470" max="7470" width="15" style="320" customWidth="1"/>
    <col min="7471" max="7471" width="12.42578125" style="320" customWidth="1"/>
    <col min="7472" max="7472" width="16.42578125" style="320" customWidth="1"/>
    <col min="7473" max="7473" width="14" style="320" customWidth="1"/>
    <col min="7474" max="7474" width="15.28515625" style="320" customWidth="1"/>
    <col min="7475" max="7475" width="11.42578125" style="320" customWidth="1"/>
    <col min="7476" max="7476" width="13" style="320" customWidth="1"/>
    <col min="7477" max="7477" width="22.28515625" style="320" customWidth="1"/>
    <col min="7478" max="7479" width="11.7109375" style="320" customWidth="1"/>
    <col min="7480" max="7480" width="13.140625" style="320" customWidth="1"/>
    <col min="7481" max="7481" width="11" style="320" customWidth="1"/>
    <col min="7482" max="7482" width="12.28515625" style="320" customWidth="1"/>
    <col min="7483" max="7483" width="10.28515625" style="320" customWidth="1"/>
    <col min="7484" max="7484" width="10.28515625" style="320" bestFit="1" customWidth="1"/>
    <col min="7485" max="7715" width="9.140625" style="320"/>
    <col min="7716" max="7716" width="26.7109375" style="320" customWidth="1"/>
    <col min="7717" max="7717" width="16.5703125" style="320" customWidth="1"/>
    <col min="7718" max="7718" width="17.85546875" style="320" customWidth="1"/>
    <col min="7719" max="7720" width="13.7109375" style="320" customWidth="1"/>
    <col min="7721" max="7721" width="14.5703125" style="320" customWidth="1"/>
    <col min="7722" max="7722" width="14.7109375" style="320" customWidth="1"/>
    <col min="7723" max="7723" width="19.42578125" style="320" customWidth="1"/>
    <col min="7724" max="7724" width="16.5703125" style="320" customWidth="1"/>
    <col min="7725" max="7725" width="13.7109375" style="320" customWidth="1"/>
    <col min="7726" max="7726" width="15" style="320" customWidth="1"/>
    <col min="7727" max="7727" width="12.42578125" style="320" customWidth="1"/>
    <col min="7728" max="7728" width="16.42578125" style="320" customWidth="1"/>
    <col min="7729" max="7729" width="14" style="320" customWidth="1"/>
    <col min="7730" max="7730" width="15.28515625" style="320" customWidth="1"/>
    <col min="7731" max="7731" width="11.42578125" style="320" customWidth="1"/>
    <col min="7732" max="7732" width="13" style="320" customWidth="1"/>
    <col min="7733" max="7733" width="22.28515625" style="320" customWidth="1"/>
    <col min="7734" max="7735" width="11.7109375" style="320" customWidth="1"/>
    <col min="7736" max="7736" width="13.140625" style="320" customWidth="1"/>
    <col min="7737" max="7737" width="11" style="320" customWidth="1"/>
    <col min="7738" max="7738" width="12.28515625" style="320" customWidth="1"/>
    <col min="7739" max="7739" width="10.28515625" style="320" customWidth="1"/>
    <col min="7740" max="7740" width="10.28515625" style="320" bestFit="1" customWidth="1"/>
    <col min="7741" max="7971" width="9.140625" style="320"/>
    <col min="7972" max="7972" width="26.7109375" style="320" customWidth="1"/>
    <col min="7973" max="7973" width="16.5703125" style="320" customWidth="1"/>
    <col min="7974" max="7974" width="17.85546875" style="320" customWidth="1"/>
    <col min="7975" max="7976" width="13.7109375" style="320" customWidth="1"/>
    <col min="7977" max="7977" width="14.5703125" style="320" customWidth="1"/>
    <col min="7978" max="7978" width="14.7109375" style="320" customWidth="1"/>
    <col min="7979" max="7979" width="19.42578125" style="320" customWidth="1"/>
    <col min="7980" max="7980" width="16.5703125" style="320" customWidth="1"/>
    <col min="7981" max="7981" width="13.7109375" style="320" customWidth="1"/>
    <col min="7982" max="7982" width="15" style="320" customWidth="1"/>
    <col min="7983" max="7983" width="12.42578125" style="320" customWidth="1"/>
    <col min="7984" max="7984" width="16.42578125" style="320" customWidth="1"/>
    <col min="7985" max="7985" width="14" style="320" customWidth="1"/>
    <col min="7986" max="7986" width="15.28515625" style="320" customWidth="1"/>
    <col min="7987" max="7987" width="11.42578125" style="320" customWidth="1"/>
    <col min="7988" max="7988" width="13" style="320" customWidth="1"/>
    <col min="7989" max="7989" width="22.28515625" style="320" customWidth="1"/>
    <col min="7990" max="7991" width="11.7109375" style="320" customWidth="1"/>
    <col min="7992" max="7992" width="13.140625" style="320" customWidth="1"/>
    <col min="7993" max="7993" width="11" style="320" customWidth="1"/>
    <col min="7994" max="7994" width="12.28515625" style="320" customWidth="1"/>
    <col min="7995" max="7995" width="10.28515625" style="320" customWidth="1"/>
    <col min="7996" max="7996" width="10.28515625" style="320" bestFit="1" customWidth="1"/>
    <col min="7997" max="8227" width="9.140625" style="320"/>
    <col min="8228" max="8228" width="26.7109375" style="320" customWidth="1"/>
    <col min="8229" max="8229" width="16.5703125" style="320" customWidth="1"/>
    <col min="8230" max="8230" width="17.85546875" style="320" customWidth="1"/>
    <col min="8231" max="8232" width="13.7109375" style="320" customWidth="1"/>
    <col min="8233" max="8233" width="14.5703125" style="320" customWidth="1"/>
    <col min="8234" max="8234" width="14.7109375" style="320" customWidth="1"/>
    <col min="8235" max="8235" width="19.42578125" style="320" customWidth="1"/>
    <col min="8236" max="8236" width="16.5703125" style="320" customWidth="1"/>
    <col min="8237" max="8237" width="13.7109375" style="320" customWidth="1"/>
    <col min="8238" max="8238" width="15" style="320" customWidth="1"/>
    <col min="8239" max="8239" width="12.42578125" style="320" customWidth="1"/>
    <col min="8240" max="8240" width="16.42578125" style="320" customWidth="1"/>
    <col min="8241" max="8241" width="14" style="320" customWidth="1"/>
    <col min="8242" max="8242" width="15.28515625" style="320" customWidth="1"/>
    <col min="8243" max="8243" width="11.42578125" style="320" customWidth="1"/>
    <col min="8244" max="8244" width="13" style="320" customWidth="1"/>
    <col min="8245" max="8245" width="22.28515625" style="320" customWidth="1"/>
    <col min="8246" max="8247" width="11.7109375" style="320" customWidth="1"/>
    <col min="8248" max="8248" width="13.140625" style="320" customWidth="1"/>
    <col min="8249" max="8249" width="11" style="320" customWidth="1"/>
    <col min="8250" max="8250" width="12.28515625" style="320" customWidth="1"/>
    <col min="8251" max="8251" width="10.28515625" style="320" customWidth="1"/>
    <col min="8252" max="8252" width="10.28515625" style="320" bestFit="1" customWidth="1"/>
    <col min="8253" max="8483" width="9.140625" style="320"/>
    <col min="8484" max="8484" width="26.7109375" style="320" customWidth="1"/>
    <col min="8485" max="8485" width="16.5703125" style="320" customWidth="1"/>
    <col min="8486" max="8486" width="17.85546875" style="320" customWidth="1"/>
    <col min="8487" max="8488" width="13.7109375" style="320" customWidth="1"/>
    <col min="8489" max="8489" width="14.5703125" style="320" customWidth="1"/>
    <col min="8490" max="8490" width="14.7109375" style="320" customWidth="1"/>
    <col min="8491" max="8491" width="19.42578125" style="320" customWidth="1"/>
    <col min="8492" max="8492" width="16.5703125" style="320" customWidth="1"/>
    <col min="8493" max="8493" width="13.7109375" style="320" customWidth="1"/>
    <col min="8494" max="8494" width="15" style="320" customWidth="1"/>
    <col min="8495" max="8495" width="12.42578125" style="320" customWidth="1"/>
    <col min="8496" max="8496" width="16.42578125" style="320" customWidth="1"/>
    <col min="8497" max="8497" width="14" style="320" customWidth="1"/>
    <col min="8498" max="8498" width="15.28515625" style="320" customWidth="1"/>
    <col min="8499" max="8499" width="11.42578125" style="320" customWidth="1"/>
    <col min="8500" max="8500" width="13" style="320" customWidth="1"/>
    <col min="8501" max="8501" width="22.28515625" style="320" customWidth="1"/>
    <col min="8502" max="8503" width="11.7109375" style="320" customWidth="1"/>
    <col min="8504" max="8504" width="13.140625" style="320" customWidth="1"/>
    <col min="8505" max="8505" width="11" style="320" customWidth="1"/>
    <col min="8506" max="8506" width="12.28515625" style="320" customWidth="1"/>
    <col min="8507" max="8507" width="10.28515625" style="320" customWidth="1"/>
    <col min="8508" max="8508" width="10.28515625" style="320" bestFit="1" customWidth="1"/>
    <col min="8509" max="8739" width="9.140625" style="320"/>
    <col min="8740" max="8740" width="26.7109375" style="320" customWidth="1"/>
    <col min="8741" max="8741" width="16.5703125" style="320" customWidth="1"/>
    <col min="8742" max="8742" width="17.85546875" style="320" customWidth="1"/>
    <col min="8743" max="8744" width="13.7109375" style="320" customWidth="1"/>
    <col min="8745" max="8745" width="14.5703125" style="320" customWidth="1"/>
    <col min="8746" max="8746" width="14.7109375" style="320" customWidth="1"/>
    <col min="8747" max="8747" width="19.42578125" style="320" customWidth="1"/>
    <col min="8748" max="8748" width="16.5703125" style="320" customWidth="1"/>
    <col min="8749" max="8749" width="13.7109375" style="320" customWidth="1"/>
    <col min="8750" max="8750" width="15" style="320" customWidth="1"/>
    <col min="8751" max="8751" width="12.42578125" style="320" customWidth="1"/>
    <col min="8752" max="8752" width="16.42578125" style="320" customWidth="1"/>
    <col min="8753" max="8753" width="14" style="320" customWidth="1"/>
    <col min="8754" max="8754" width="15.28515625" style="320" customWidth="1"/>
    <col min="8755" max="8755" width="11.42578125" style="320" customWidth="1"/>
    <col min="8756" max="8756" width="13" style="320" customWidth="1"/>
    <col min="8757" max="8757" width="22.28515625" style="320" customWidth="1"/>
    <col min="8758" max="8759" width="11.7109375" style="320" customWidth="1"/>
    <col min="8760" max="8760" width="13.140625" style="320" customWidth="1"/>
    <col min="8761" max="8761" width="11" style="320" customWidth="1"/>
    <col min="8762" max="8762" width="12.28515625" style="320" customWidth="1"/>
    <col min="8763" max="8763" width="10.28515625" style="320" customWidth="1"/>
    <col min="8764" max="8764" width="10.28515625" style="320" bestFit="1" customWidth="1"/>
    <col min="8765" max="8995" width="9.140625" style="320"/>
    <col min="8996" max="8996" width="26.7109375" style="320" customWidth="1"/>
    <col min="8997" max="8997" width="16.5703125" style="320" customWidth="1"/>
    <col min="8998" max="8998" width="17.85546875" style="320" customWidth="1"/>
    <col min="8999" max="9000" width="13.7109375" style="320" customWidth="1"/>
    <col min="9001" max="9001" width="14.5703125" style="320" customWidth="1"/>
    <col min="9002" max="9002" width="14.7109375" style="320" customWidth="1"/>
    <col min="9003" max="9003" width="19.42578125" style="320" customWidth="1"/>
    <col min="9004" max="9004" width="16.5703125" style="320" customWidth="1"/>
    <col min="9005" max="9005" width="13.7109375" style="320" customWidth="1"/>
    <col min="9006" max="9006" width="15" style="320" customWidth="1"/>
    <col min="9007" max="9007" width="12.42578125" style="320" customWidth="1"/>
    <col min="9008" max="9008" width="16.42578125" style="320" customWidth="1"/>
    <col min="9009" max="9009" width="14" style="320" customWidth="1"/>
    <col min="9010" max="9010" width="15.28515625" style="320" customWidth="1"/>
    <col min="9011" max="9011" width="11.42578125" style="320" customWidth="1"/>
    <col min="9012" max="9012" width="13" style="320" customWidth="1"/>
    <col min="9013" max="9013" width="22.28515625" style="320" customWidth="1"/>
    <col min="9014" max="9015" width="11.7109375" style="320" customWidth="1"/>
    <col min="9016" max="9016" width="13.140625" style="320" customWidth="1"/>
    <col min="9017" max="9017" width="11" style="320" customWidth="1"/>
    <col min="9018" max="9018" width="12.28515625" style="320" customWidth="1"/>
    <col min="9019" max="9019" width="10.28515625" style="320" customWidth="1"/>
    <col min="9020" max="9020" width="10.28515625" style="320" bestFit="1" customWidth="1"/>
    <col min="9021" max="9251" width="9.140625" style="320"/>
    <col min="9252" max="9252" width="26.7109375" style="320" customWidth="1"/>
    <col min="9253" max="9253" width="16.5703125" style="320" customWidth="1"/>
    <col min="9254" max="9254" width="17.85546875" style="320" customWidth="1"/>
    <col min="9255" max="9256" width="13.7109375" style="320" customWidth="1"/>
    <col min="9257" max="9257" width="14.5703125" style="320" customWidth="1"/>
    <col min="9258" max="9258" width="14.7109375" style="320" customWidth="1"/>
    <col min="9259" max="9259" width="19.42578125" style="320" customWidth="1"/>
    <col min="9260" max="9260" width="16.5703125" style="320" customWidth="1"/>
    <col min="9261" max="9261" width="13.7109375" style="320" customWidth="1"/>
    <col min="9262" max="9262" width="15" style="320" customWidth="1"/>
    <col min="9263" max="9263" width="12.42578125" style="320" customWidth="1"/>
    <col min="9264" max="9264" width="16.42578125" style="320" customWidth="1"/>
    <col min="9265" max="9265" width="14" style="320" customWidth="1"/>
    <col min="9266" max="9266" width="15.28515625" style="320" customWidth="1"/>
    <col min="9267" max="9267" width="11.42578125" style="320" customWidth="1"/>
    <col min="9268" max="9268" width="13" style="320" customWidth="1"/>
    <col min="9269" max="9269" width="22.28515625" style="320" customWidth="1"/>
    <col min="9270" max="9271" width="11.7109375" style="320" customWidth="1"/>
    <col min="9272" max="9272" width="13.140625" style="320" customWidth="1"/>
    <col min="9273" max="9273" width="11" style="320" customWidth="1"/>
    <col min="9274" max="9274" width="12.28515625" style="320" customWidth="1"/>
    <col min="9275" max="9275" width="10.28515625" style="320" customWidth="1"/>
    <col min="9276" max="9276" width="10.28515625" style="320" bestFit="1" customWidth="1"/>
    <col min="9277" max="9507" width="9.140625" style="320"/>
    <col min="9508" max="9508" width="26.7109375" style="320" customWidth="1"/>
    <col min="9509" max="9509" width="16.5703125" style="320" customWidth="1"/>
    <col min="9510" max="9510" width="17.85546875" style="320" customWidth="1"/>
    <col min="9511" max="9512" width="13.7109375" style="320" customWidth="1"/>
    <col min="9513" max="9513" width="14.5703125" style="320" customWidth="1"/>
    <col min="9514" max="9514" width="14.7109375" style="320" customWidth="1"/>
    <col min="9515" max="9515" width="19.42578125" style="320" customWidth="1"/>
    <col min="9516" max="9516" width="16.5703125" style="320" customWidth="1"/>
    <col min="9517" max="9517" width="13.7109375" style="320" customWidth="1"/>
    <col min="9518" max="9518" width="15" style="320" customWidth="1"/>
    <col min="9519" max="9519" width="12.42578125" style="320" customWidth="1"/>
    <col min="9520" max="9520" width="16.42578125" style="320" customWidth="1"/>
    <col min="9521" max="9521" width="14" style="320" customWidth="1"/>
    <col min="9522" max="9522" width="15.28515625" style="320" customWidth="1"/>
    <col min="9523" max="9523" width="11.42578125" style="320" customWidth="1"/>
    <col min="9524" max="9524" width="13" style="320" customWidth="1"/>
    <col min="9525" max="9525" width="22.28515625" style="320" customWidth="1"/>
    <col min="9526" max="9527" width="11.7109375" style="320" customWidth="1"/>
    <col min="9528" max="9528" width="13.140625" style="320" customWidth="1"/>
    <col min="9529" max="9529" width="11" style="320" customWidth="1"/>
    <col min="9530" max="9530" width="12.28515625" style="320" customWidth="1"/>
    <col min="9531" max="9531" width="10.28515625" style="320" customWidth="1"/>
    <col min="9532" max="9532" width="10.28515625" style="320" bestFit="1" customWidth="1"/>
    <col min="9533" max="9763" width="9.140625" style="320"/>
    <col min="9764" max="9764" width="26.7109375" style="320" customWidth="1"/>
    <col min="9765" max="9765" width="16.5703125" style="320" customWidth="1"/>
    <col min="9766" max="9766" width="17.85546875" style="320" customWidth="1"/>
    <col min="9767" max="9768" width="13.7109375" style="320" customWidth="1"/>
    <col min="9769" max="9769" width="14.5703125" style="320" customWidth="1"/>
    <col min="9770" max="9770" width="14.7109375" style="320" customWidth="1"/>
    <col min="9771" max="9771" width="19.42578125" style="320" customWidth="1"/>
    <col min="9772" max="9772" width="16.5703125" style="320" customWidth="1"/>
    <col min="9773" max="9773" width="13.7109375" style="320" customWidth="1"/>
    <col min="9774" max="9774" width="15" style="320" customWidth="1"/>
    <col min="9775" max="9775" width="12.42578125" style="320" customWidth="1"/>
    <col min="9776" max="9776" width="16.42578125" style="320" customWidth="1"/>
    <col min="9777" max="9777" width="14" style="320" customWidth="1"/>
    <col min="9778" max="9778" width="15.28515625" style="320" customWidth="1"/>
    <col min="9779" max="9779" width="11.42578125" style="320" customWidth="1"/>
    <col min="9780" max="9780" width="13" style="320" customWidth="1"/>
    <col min="9781" max="9781" width="22.28515625" style="320" customWidth="1"/>
    <col min="9782" max="9783" width="11.7109375" style="320" customWidth="1"/>
    <col min="9784" max="9784" width="13.140625" style="320" customWidth="1"/>
    <col min="9785" max="9785" width="11" style="320" customWidth="1"/>
    <col min="9786" max="9786" width="12.28515625" style="320" customWidth="1"/>
    <col min="9787" max="9787" width="10.28515625" style="320" customWidth="1"/>
    <col min="9788" max="9788" width="10.28515625" style="320" bestFit="1" customWidth="1"/>
    <col min="9789" max="10019" width="9.140625" style="320"/>
    <col min="10020" max="10020" width="26.7109375" style="320" customWidth="1"/>
    <col min="10021" max="10021" width="16.5703125" style="320" customWidth="1"/>
    <col min="10022" max="10022" width="17.85546875" style="320" customWidth="1"/>
    <col min="10023" max="10024" width="13.7109375" style="320" customWidth="1"/>
    <col min="10025" max="10025" width="14.5703125" style="320" customWidth="1"/>
    <col min="10026" max="10026" width="14.7109375" style="320" customWidth="1"/>
    <col min="10027" max="10027" width="19.42578125" style="320" customWidth="1"/>
    <col min="10028" max="10028" width="16.5703125" style="320" customWidth="1"/>
    <col min="10029" max="10029" width="13.7109375" style="320" customWidth="1"/>
    <col min="10030" max="10030" width="15" style="320" customWidth="1"/>
    <col min="10031" max="10031" width="12.42578125" style="320" customWidth="1"/>
    <col min="10032" max="10032" width="16.42578125" style="320" customWidth="1"/>
    <col min="10033" max="10033" width="14" style="320" customWidth="1"/>
    <col min="10034" max="10034" width="15.28515625" style="320" customWidth="1"/>
    <col min="10035" max="10035" width="11.42578125" style="320" customWidth="1"/>
    <col min="10036" max="10036" width="13" style="320" customWidth="1"/>
    <col min="10037" max="10037" width="22.28515625" style="320" customWidth="1"/>
    <col min="10038" max="10039" width="11.7109375" style="320" customWidth="1"/>
    <col min="10040" max="10040" width="13.140625" style="320" customWidth="1"/>
    <col min="10041" max="10041" width="11" style="320" customWidth="1"/>
    <col min="10042" max="10042" width="12.28515625" style="320" customWidth="1"/>
    <col min="10043" max="10043" width="10.28515625" style="320" customWidth="1"/>
    <col min="10044" max="10044" width="10.28515625" style="320" bestFit="1" customWidth="1"/>
    <col min="10045" max="10275" width="9.140625" style="320"/>
    <col min="10276" max="10276" width="26.7109375" style="320" customWidth="1"/>
    <col min="10277" max="10277" width="16.5703125" style="320" customWidth="1"/>
    <col min="10278" max="10278" width="17.85546875" style="320" customWidth="1"/>
    <col min="10279" max="10280" width="13.7109375" style="320" customWidth="1"/>
    <col min="10281" max="10281" width="14.5703125" style="320" customWidth="1"/>
    <col min="10282" max="10282" width="14.7109375" style="320" customWidth="1"/>
    <col min="10283" max="10283" width="19.42578125" style="320" customWidth="1"/>
    <col min="10284" max="10284" width="16.5703125" style="320" customWidth="1"/>
    <col min="10285" max="10285" width="13.7109375" style="320" customWidth="1"/>
    <col min="10286" max="10286" width="15" style="320" customWidth="1"/>
    <col min="10287" max="10287" width="12.42578125" style="320" customWidth="1"/>
    <col min="10288" max="10288" width="16.42578125" style="320" customWidth="1"/>
    <col min="10289" max="10289" width="14" style="320" customWidth="1"/>
    <col min="10290" max="10290" width="15.28515625" style="320" customWidth="1"/>
    <col min="10291" max="10291" width="11.42578125" style="320" customWidth="1"/>
    <col min="10292" max="10292" width="13" style="320" customWidth="1"/>
    <col min="10293" max="10293" width="22.28515625" style="320" customWidth="1"/>
    <col min="10294" max="10295" width="11.7109375" style="320" customWidth="1"/>
    <col min="10296" max="10296" width="13.140625" style="320" customWidth="1"/>
    <col min="10297" max="10297" width="11" style="320" customWidth="1"/>
    <col min="10298" max="10298" width="12.28515625" style="320" customWidth="1"/>
    <col min="10299" max="10299" width="10.28515625" style="320" customWidth="1"/>
    <col min="10300" max="10300" width="10.28515625" style="320" bestFit="1" customWidth="1"/>
    <col min="10301" max="10531" width="9.140625" style="320"/>
    <col min="10532" max="10532" width="26.7109375" style="320" customWidth="1"/>
    <col min="10533" max="10533" width="16.5703125" style="320" customWidth="1"/>
    <col min="10534" max="10534" width="17.85546875" style="320" customWidth="1"/>
    <col min="10535" max="10536" width="13.7109375" style="320" customWidth="1"/>
    <col min="10537" max="10537" width="14.5703125" style="320" customWidth="1"/>
    <col min="10538" max="10538" width="14.7109375" style="320" customWidth="1"/>
    <col min="10539" max="10539" width="19.42578125" style="320" customWidth="1"/>
    <col min="10540" max="10540" width="16.5703125" style="320" customWidth="1"/>
    <col min="10541" max="10541" width="13.7109375" style="320" customWidth="1"/>
    <col min="10542" max="10542" width="15" style="320" customWidth="1"/>
    <col min="10543" max="10543" width="12.42578125" style="320" customWidth="1"/>
    <col min="10544" max="10544" width="16.42578125" style="320" customWidth="1"/>
    <col min="10545" max="10545" width="14" style="320" customWidth="1"/>
    <col min="10546" max="10546" width="15.28515625" style="320" customWidth="1"/>
    <col min="10547" max="10547" width="11.42578125" style="320" customWidth="1"/>
    <col min="10548" max="10548" width="13" style="320" customWidth="1"/>
    <col min="10549" max="10549" width="22.28515625" style="320" customWidth="1"/>
    <col min="10550" max="10551" width="11.7109375" style="320" customWidth="1"/>
    <col min="10552" max="10552" width="13.140625" style="320" customWidth="1"/>
    <col min="10553" max="10553" width="11" style="320" customWidth="1"/>
    <col min="10554" max="10554" width="12.28515625" style="320" customWidth="1"/>
    <col min="10555" max="10555" width="10.28515625" style="320" customWidth="1"/>
    <col min="10556" max="10556" width="10.28515625" style="320" bestFit="1" customWidth="1"/>
    <col min="10557" max="10787" width="9.140625" style="320"/>
    <col min="10788" max="10788" width="26.7109375" style="320" customWidth="1"/>
    <col min="10789" max="10789" width="16.5703125" style="320" customWidth="1"/>
    <col min="10790" max="10790" width="17.85546875" style="320" customWidth="1"/>
    <col min="10791" max="10792" width="13.7109375" style="320" customWidth="1"/>
    <col min="10793" max="10793" width="14.5703125" style="320" customWidth="1"/>
    <col min="10794" max="10794" width="14.7109375" style="320" customWidth="1"/>
    <col min="10795" max="10795" width="19.42578125" style="320" customWidth="1"/>
    <col min="10796" max="10796" width="16.5703125" style="320" customWidth="1"/>
    <col min="10797" max="10797" width="13.7109375" style="320" customWidth="1"/>
    <col min="10798" max="10798" width="15" style="320" customWidth="1"/>
    <col min="10799" max="10799" width="12.42578125" style="320" customWidth="1"/>
    <col min="10800" max="10800" width="16.42578125" style="320" customWidth="1"/>
    <col min="10801" max="10801" width="14" style="320" customWidth="1"/>
    <col min="10802" max="10802" width="15.28515625" style="320" customWidth="1"/>
    <col min="10803" max="10803" width="11.42578125" style="320" customWidth="1"/>
    <col min="10804" max="10804" width="13" style="320" customWidth="1"/>
    <col min="10805" max="10805" width="22.28515625" style="320" customWidth="1"/>
    <col min="10806" max="10807" width="11.7109375" style="320" customWidth="1"/>
    <col min="10808" max="10808" width="13.140625" style="320" customWidth="1"/>
    <col min="10809" max="10809" width="11" style="320" customWidth="1"/>
    <col min="10810" max="10810" width="12.28515625" style="320" customWidth="1"/>
    <col min="10811" max="10811" width="10.28515625" style="320" customWidth="1"/>
    <col min="10812" max="10812" width="10.28515625" style="320" bestFit="1" customWidth="1"/>
    <col min="10813" max="11043" width="9.140625" style="320"/>
    <col min="11044" max="11044" width="26.7109375" style="320" customWidth="1"/>
    <col min="11045" max="11045" width="16.5703125" style="320" customWidth="1"/>
    <col min="11046" max="11046" width="17.85546875" style="320" customWidth="1"/>
    <col min="11047" max="11048" width="13.7109375" style="320" customWidth="1"/>
    <col min="11049" max="11049" width="14.5703125" style="320" customWidth="1"/>
    <col min="11050" max="11050" width="14.7109375" style="320" customWidth="1"/>
    <col min="11051" max="11051" width="19.42578125" style="320" customWidth="1"/>
    <col min="11052" max="11052" width="16.5703125" style="320" customWidth="1"/>
    <col min="11053" max="11053" width="13.7109375" style="320" customWidth="1"/>
    <col min="11054" max="11054" width="15" style="320" customWidth="1"/>
    <col min="11055" max="11055" width="12.42578125" style="320" customWidth="1"/>
    <col min="11056" max="11056" width="16.42578125" style="320" customWidth="1"/>
    <col min="11057" max="11057" width="14" style="320" customWidth="1"/>
    <col min="11058" max="11058" width="15.28515625" style="320" customWidth="1"/>
    <col min="11059" max="11059" width="11.42578125" style="320" customWidth="1"/>
    <col min="11060" max="11060" width="13" style="320" customWidth="1"/>
    <col min="11061" max="11061" width="22.28515625" style="320" customWidth="1"/>
    <col min="11062" max="11063" width="11.7109375" style="320" customWidth="1"/>
    <col min="11064" max="11064" width="13.140625" style="320" customWidth="1"/>
    <col min="11065" max="11065" width="11" style="320" customWidth="1"/>
    <col min="11066" max="11066" width="12.28515625" style="320" customWidth="1"/>
    <col min="11067" max="11067" width="10.28515625" style="320" customWidth="1"/>
    <col min="11068" max="11068" width="10.28515625" style="320" bestFit="1" customWidth="1"/>
    <col min="11069" max="11299" width="9.140625" style="320"/>
    <col min="11300" max="11300" width="26.7109375" style="320" customWidth="1"/>
    <col min="11301" max="11301" width="16.5703125" style="320" customWidth="1"/>
    <col min="11302" max="11302" width="17.85546875" style="320" customWidth="1"/>
    <col min="11303" max="11304" width="13.7109375" style="320" customWidth="1"/>
    <col min="11305" max="11305" width="14.5703125" style="320" customWidth="1"/>
    <col min="11306" max="11306" width="14.7109375" style="320" customWidth="1"/>
    <col min="11307" max="11307" width="19.42578125" style="320" customWidth="1"/>
    <col min="11308" max="11308" width="16.5703125" style="320" customWidth="1"/>
    <col min="11309" max="11309" width="13.7109375" style="320" customWidth="1"/>
    <col min="11310" max="11310" width="15" style="320" customWidth="1"/>
    <col min="11311" max="11311" width="12.42578125" style="320" customWidth="1"/>
    <col min="11312" max="11312" width="16.42578125" style="320" customWidth="1"/>
    <col min="11313" max="11313" width="14" style="320" customWidth="1"/>
    <col min="11314" max="11314" width="15.28515625" style="320" customWidth="1"/>
    <col min="11315" max="11315" width="11.42578125" style="320" customWidth="1"/>
    <col min="11316" max="11316" width="13" style="320" customWidth="1"/>
    <col min="11317" max="11317" width="22.28515625" style="320" customWidth="1"/>
    <col min="11318" max="11319" width="11.7109375" style="320" customWidth="1"/>
    <col min="11320" max="11320" width="13.140625" style="320" customWidth="1"/>
    <col min="11321" max="11321" width="11" style="320" customWidth="1"/>
    <col min="11322" max="11322" width="12.28515625" style="320" customWidth="1"/>
    <col min="11323" max="11323" width="10.28515625" style="320" customWidth="1"/>
    <col min="11324" max="11324" width="10.28515625" style="320" bestFit="1" customWidth="1"/>
    <col min="11325" max="11555" width="9.140625" style="320"/>
    <col min="11556" max="11556" width="26.7109375" style="320" customWidth="1"/>
    <col min="11557" max="11557" width="16.5703125" style="320" customWidth="1"/>
    <col min="11558" max="11558" width="17.85546875" style="320" customWidth="1"/>
    <col min="11559" max="11560" width="13.7109375" style="320" customWidth="1"/>
    <col min="11561" max="11561" width="14.5703125" style="320" customWidth="1"/>
    <col min="11562" max="11562" width="14.7109375" style="320" customWidth="1"/>
    <col min="11563" max="11563" width="19.42578125" style="320" customWidth="1"/>
    <col min="11564" max="11564" width="16.5703125" style="320" customWidth="1"/>
    <col min="11565" max="11565" width="13.7109375" style="320" customWidth="1"/>
    <col min="11566" max="11566" width="15" style="320" customWidth="1"/>
    <col min="11567" max="11567" width="12.42578125" style="320" customWidth="1"/>
    <col min="11568" max="11568" width="16.42578125" style="320" customWidth="1"/>
    <col min="11569" max="11569" width="14" style="320" customWidth="1"/>
    <col min="11570" max="11570" width="15.28515625" style="320" customWidth="1"/>
    <col min="11571" max="11571" width="11.42578125" style="320" customWidth="1"/>
    <col min="11572" max="11572" width="13" style="320" customWidth="1"/>
    <col min="11573" max="11573" width="22.28515625" style="320" customWidth="1"/>
    <col min="11574" max="11575" width="11.7109375" style="320" customWidth="1"/>
    <col min="11576" max="11576" width="13.140625" style="320" customWidth="1"/>
    <col min="11577" max="11577" width="11" style="320" customWidth="1"/>
    <col min="11578" max="11578" width="12.28515625" style="320" customWidth="1"/>
    <col min="11579" max="11579" width="10.28515625" style="320" customWidth="1"/>
    <col min="11580" max="11580" width="10.28515625" style="320" bestFit="1" customWidth="1"/>
    <col min="11581" max="11811" width="9.140625" style="320"/>
    <col min="11812" max="11812" width="26.7109375" style="320" customWidth="1"/>
    <col min="11813" max="11813" width="16.5703125" style="320" customWidth="1"/>
    <col min="11814" max="11814" width="17.85546875" style="320" customWidth="1"/>
    <col min="11815" max="11816" width="13.7109375" style="320" customWidth="1"/>
    <col min="11817" max="11817" width="14.5703125" style="320" customWidth="1"/>
    <col min="11818" max="11818" width="14.7109375" style="320" customWidth="1"/>
    <col min="11819" max="11819" width="19.42578125" style="320" customWidth="1"/>
    <col min="11820" max="11820" width="16.5703125" style="320" customWidth="1"/>
    <col min="11821" max="11821" width="13.7109375" style="320" customWidth="1"/>
    <col min="11822" max="11822" width="15" style="320" customWidth="1"/>
    <col min="11823" max="11823" width="12.42578125" style="320" customWidth="1"/>
    <col min="11824" max="11824" width="16.42578125" style="320" customWidth="1"/>
    <col min="11825" max="11825" width="14" style="320" customWidth="1"/>
    <col min="11826" max="11826" width="15.28515625" style="320" customWidth="1"/>
    <col min="11827" max="11827" width="11.42578125" style="320" customWidth="1"/>
    <col min="11828" max="11828" width="13" style="320" customWidth="1"/>
    <col min="11829" max="11829" width="22.28515625" style="320" customWidth="1"/>
    <col min="11830" max="11831" width="11.7109375" style="320" customWidth="1"/>
    <col min="11832" max="11832" width="13.140625" style="320" customWidth="1"/>
    <col min="11833" max="11833" width="11" style="320" customWidth="1"/>
    <col min="11834" max="11834" width="12.28515625" style="320" customWidth="1"/>
    <col min="11835" max="11835" width="10.28515625" style="320" customWidth="1"/>
    <col min="11836" max="11836" width="10.28515625" style="320" bestFit="1" customWidth="1"/>
    <col min="11837" max="12067" width="9.140625" style="320"/>
    <col min="12068" max="12068" width="26.7109375" style="320" customWidth="1"/>
    <col min="12069" max="12069" width="16.5703125" style="320" customWidth="1"/>
    <col min="12070" max="12070" width="17.85546875" style="320" customWidth="1"/>
    <col min="12071" max="12072" width="13.7109375" style="320" customWidth="1"/>
    <col min="12073" max="12073" width="14.5703125" style="320" customWidth="1"/>
    <col min="12074" max="12074" width="14.7109375" style="320" customWidth="1"/>
    <col min="12075" max="12075" width="19.42578125" style="320" customWidth="1"/>
    <col min="12076" max="12076" width="16.5703125" style="320" customWidth="1"/>
    <col min="12077" max="12077" width="13.7109375" style="320" customWidth="1"/>
    <col min="12078" max="12078" width="15" style="320" customWidth="1"/>
    <col min="12079" max="12079" width="12.42578125" style="320" customWidth="1"/>
    <col min="12080" max="12080" width="16.42578125" style="320" customWidth="1"/>
    <col min="12081" max="12081" width="14" style="320" customWidth="1"/>
    <col min="12082" max="12082" width="15.28515625" style="320" customWidth="1"/>
    <col min="12083" max="12083" width="11.42578125" style="320" customWidth="1"/>
    <col min="12084" max="12084" width="13" style="320" customWidth="1"/>
    <col min="12085" max="12085" width="22.28515625" style="320" customWidth="1"/>
    <col min="12086" max="12087" width="11.7109375" style="320" customWidth="1"/>
    <col min="12088" max="12088" width="13.140625" style="320" customWidth="1"/>
    <col min="12089" max="12089" width="11" style="320" customWidth="1"/>
    <col min="12090" max="12090" width="12.28515625" style="320" customWidth="1"/>
    <col min="12091" max="12091" width="10.28515625" style="320" customWidth="1"/>
    <col min="12092" max="12092" width="10.28515625" style="320" bestFit="1" customWidth="1"/>
    <col min="12093" max="12323" width="9.140625" style="320"/>
    <col min="12324" max="12324" width="26.7109375" style="320" customWidth="1"/>
    <col min="12325" max="12325" width="16.5703125" style="320" customWidth="1"/>
    <col min="12326" max="12326" width="17.85546875" style="320" customWidth="1"/>
    <col min="12327" max="12328" width="13.7109375" style="320" customWidth="1"/>
    <col min="12329" max="12329" width="14.5703125" style="320" customWidth="1"/>
    <col min="12330" max="12330" width="14.7109375" style="320" customWidth="1"/>
    <col min="12331" max="12331" width="19.42578125" style="320" customWidth="1"/>
    <col min="12332" max="12332" width="16.5703125" style="320" customWidth="1"/>
    <col min="12333" max="12333" width="13.7109375" style="320" customWidth="1"/>
    <col min="12334" max="12334" width="15" style="320" customWidth="1"/>
    <col min="12335" max="12335" width="12.42578125" style="320" customWidth="1"/>
    <col min="12336" max="12336" width="16.42578125" style="320" customWidth="1"/>
    <col min="12337" max="12337" width="14" style="320" customWidth="1"/>
    <col min="12338" max="12338" width="15.28515625" style="320" customWidth="1"/>
    <col min="12339" max="12339" width="11.42578125" style="320" customWidth="1"/>
    <col min="12340" max="12340" width="13" style="320" customWidth="1"/>
    <col min="12341" max="12341" width="22.28515625" style="320" customWidth="1"/>
    <col min="12342" max="12343" width="11.7109375" style="320" customWidth="1"/>
    <col min="12344" max="12344" width="13.140625" style="320" customWidth="1"/>
    <col min="12345" max="12345" width="11" style="320" customWidth="1"/>
    <col min="12346" max="12346" width="12.28515625" style="320" customWidth="1"/>
    <col min="12347" max="12347" width="10.28515625" style="320" customWidth="1"/>
    <col min="12348" max="12348" width="10.28515625" style="320" bestFit="1" customWidth="1"/>
    <col min="12349" max="12579" width="9.140625" style="320"/>
    <col min="12580" max="12580" width="26.7109375" style="320" customWidth="1"/>
    <col min="12581" max="12581" width="16.5703125" style="320" customWidth="1"/>
    <col min="12582" max="12582" width="17.85546875" style="320" customWidth="1"/>
    <col min="12583" max="12584" width="13.7109375" style="320" customWidth="1"/>
    <col min="12585" max="12585" width="14.5703125" style="320" customWidth="1"/>
    <col min="12586" max="12586" width="14.7109375" style="320" customWidth="1"/>
    <col min="12587" max="12587" width="19.42578125" style="320" customWidth="1"/>
    <col min="12588" max="12588" width="16.5703125" style="320" customWidth="1"/>
    <col min="12589" max="12589" width="13.7109375" style="320" customWidth="1"/>
    <col min="12590" max="12590" width="15" style="320" customWidth="1"/>
    <col min="12591" max="12591" width="12.42578125" style="320" customWidth="1"/>
    <col min="12592" max="12592" width="16.42578125" style="320" customWidth="1"/>
    <col min="12593" max="12593" width="14" style="320" customWidth="1"/>
    <col min="12594" max="12594" width="15.28515625" style="320" customWidth="1"/>
    <col min="12595" max="12595" width="11.42578125" style="320" customWidth="1"/>
    <col min="12596" max="12596" width="13" style="320" customWidth="1"/>
    <col min="12597" max="12597" width="22.28515625" style="320" customWidth="1"/>
    <col min="12598" max="12599" width="11.7109375" style="320" customWidth="1"/>
    <col min="12600" max="12600" width="13.140625" style="320" customWidth="1"/>
    <col min="12601" max="12601" width="11" style="320" customWidth="1"/>
    <col min="12602" max="12602" width="12.28515625" style="320" customWidth="1"/>
    <col min="12603" max="12603" width="10.28515625" style="320" customWidth="1"/>
    <col min="12604" max="12604" width="10.28515625" style="320" bestFit="1" customWidth="1"/>
    <col min="12605" max="12835" width="9.140625" style="320"/>
    <col min="12836" max="12836" width="26.7109375" style="320" customWidth="1"/>
    <col min="12837" max="12837" width="16.5703125" style="320" customWidth="1"/>
    <col min="12838" max="12838" width="17.85546875" style="320" customWidth="1"/>
    <col min="12839" max="12840" width="13.7109375" style="320" customWidth="1"/>
    <col min="12841" max="12841" width="14.5703125" style="320" customWidth="1"/>
    <col min="12842" max="12842" width="14.7109375" style="320" customWidth="1"/>
    <col min="12843" max="12843" width="19.42578125" style="320" customWidth="1"/>
    <col min="12844" max="12844" width="16.5703125" style="320" customWidth="1"/>
    <col min="12845" max="12845" width="13.7109375" style="320" customWidth="1"/>
    <col min="12846" max="12846" width="15" style="320" customWidth="1"/>
    <col min="12847" max="12847" width="12.42578125" style="320" customWidth="1"/>
    <col min="12848" max="12848" width="16.42578125" style="320" customWidth="1"/>
    <col min="12849" max="12849" width="14" style="320" customWidth="1"/>
    <col min="12850" max="12850" width="15.28515625" style="320" customWidth="1"/>
    <col min="12851" max="12851" width="11.42578125" style="320" customWidth="1"/>
    <col min="12852" max="12852" width="13" style="320" customWidth="1"/>
    <col min="12853" max="12853" width="22.28515625" style="320" customWidth="1"/>
    <col min="12854" max="12855" width="11.7109375" style="320" customWidth="1"/>
    <col min="12856" max="12856" width="13.140625" style="320" customWidth="1"/>
    <col min="12857" max="12857" width="11" style="320" customWidth="1"/>
    <col min="12858" max="12858" width="12.28515625" style="320" customWidth="1"/>
    <col min="12859" max="12859" width="10.28515625" style="320" customWidth="1"/>
    <col min="12860" max="12860" width="10.28515625" style="320" bestFit="1" customWidth="1"/>
    <col min="12861" max="13091" width="9.140625" style="320"/>
    <col min="13092" max="13092" width="26.7109375" style="320" customWidth="1"/>
    <col min="13093" max="13093" width="16.5703125" style="320" customWidth="1"/>
    <col min="13094" max="13094" width="17.85546875" style="320" customWidth="1"/>
    <col min="13095" max="13096" width="13.7109375" style="320" customWidth="1"/>
    <col min="13097" max="13097" width="14.5703125" style="320" customWidth="1"/>
    <col min="13098" max="13098" width="14.7109375" style="320" customWidth="1"/>
    <col min="13099" max="13099" width="19.42578125" style="320" customWidth="1"/>
    <col min="13100" max="13100" width="16.5703125" style="320" customWidth="1"/>
    <col min="13101" max="13101" width="13.7109375" style="320" customWidth="1"/>
    <col min="13102" max="13102" width="15" style="320" customWidth="1"/>
    <col min="13103" max="13103" width="12.42578125" style="320" customWidth="1"/>
    <col min="13104" max="13104" width="16.42578125" style="320" customWidth="1"/>
    <col min="13105" max="13105" width="14" style="320" customWidth="1"/>
    <col min="13106" max="13106" width="15.28515625" style="320" customWidth="1"/>
    <col min="13107" max="13107" width="11.42578125" style="320" customWidth="1"/>
    <col min="13108" max="13108" width="13" style="320" customWidth="1"/>
    <col min="13109" max="13109" width="22.28515625" style="320" customWidth="1"/>
    <col min="13110" max="13111" width="11.7109375" style="320" customWidth="1"/>
    <col min="13112" max="13112" width="13.140625" style="320" customWidth="1"/>
    <col min="13113" max="13113" width="11" style="320" customWidth="1"/>
    <col min="13114" max="13114" width="12.28515625" style="320" customWidth="1"/>
    <col min="13115" max="13115" width="10.28515625" style="320" customWidth="1"/>
    <col min="13116" max="13116" width="10.28515625" style="320" bestFit="1" customWidth="1"/>
    <col min="13117" max="13347" width="9.140625" style="320"/>
    <col min="13348" max="13348" width="26.7109375" style="320" customWidth="1"/>
    <col min="13349" max="13349" width="16.5703125" style="320" customWidth="1"/>
    <col min="13350" max="13350" width="17.85546875" style="320" customWidth="1"/>
    <col min="13351" max="13352" width="13.7109375" style="320" customWidth="1"/>
    <col min="13353" max="13353" width="14.5703125" style="320" customWidth="1"/>
    <col min="13354" max="13354" width="14.7109375" style="320" customWidth="1"/>
    <col min="13355" max="13355" width="19.42578125" style="320" customWidth="1"/>
    <col min="13356" max="13356" width="16.5703125" style="320" customWidth="1"/>
    <col min="13357" max="13357" width="13.7109375" style="320" customWidth="1"/>
    <col min="13358" max="13358" width="15" style="320" customWidth="1"/>
    <col min="13359" max="13359" width="12.42578125" style="320" customWidth="1"/>
    <col min="13360" max="13360" width="16.42578125" style="320" customWidth="1"/>
    <col min="13361" max="13361" width="14" style="320" customWidth="1"/>
    <col min="13362" max="13362" width="15.28515625" style="320" customWidth="1"/>
    <col min="13363" max="13363" width="11.42578125" style="320" customWidth="1"/>
    <col min="13364" max="13364" width="13" style="320" customWidth="1"/>
    <col min="13365" max="13365" width="22.28515625" style="320" customWidth="1"/>
    <col min="13366" max="13367" width="11.7109375" style="320" customWidth="1"/>
    <col min="13368" max="13368" width="13.140625" style="320" customWidth="1"/>
    <col min="13369" max="13369" width="11" style="320" customWidth="1"/>
    <col min="13370" max="13370" width="12.28515625" style="320" customWidth="1"/>
    <col min="13371" max="13371" width="10.28515625" style="320" customWidth="1"/>
    <col min="13372" max="13372" width="10.28515625" style="320" bestFit="1" customWidth="1"/>
    <col min="13373" max="13603" width="9.140625" style="320"/>
    <col min="13604" max="13604" width="26.7109375" style="320" customWidth="1"/>
    <col min="13605" max="13605" width="16.5703125" style="320" customWidth="1"/>
    <col min="13606" max="13606" width="17.85546875" style="320" customWidth="1"/>
    <col min="13607" max="13608" width="13.7109375" style="320" customWidth="1"/>
    <col min="13609" max="13609" width="14.5703125" style="320" customWidth="1"/>
    <col min="13610" max="13610" width="14.7109375" style="320" customWidth="1"/>
    <col min="13611" max="13611" width="19.42578125" style="320" customWidth="1"/>
    <col min="13612" max="13612" width="16.5703125" style="320" customWidth="1"/>
    <col min="13613" max="13613" width="13.7109375" style="320" customWidth="1"/>
    <col min="13614" max="13614" width="15" style="320" customWidth="1"/>
    <col min="13615" max="13615" width="12.42578125" style="320" customWidth="1"/>
    <col min="13616" max="13616" width="16.42578125" style="320" customWidth="1"/>
    <col min="13617" max="13617" width="14" style="320" customWidth="1"/>
    <col min="13618" max="13618" width="15.28515625" style="320" customWidth="1"/>
    <col min="13619" max="13619" width="11.42578125" style="320" customWidth="1"/>
    <col min="13620" max="13620" width="13" style="320" customWidth="1"/>
    <col min="13621" max="13621" width="22.28515625" style="320" customWidth="1"/>
    <col min="13622" max="13623" width="11.7109375" style="320" customWidth="1"/>
    <col min="13624" max="13624" width="13.140625" style="320" customWidth="1"/>
    <col min="13625" max="13625" width="11" style="320" customWidth="1"/>
    <col min="13626" max="13626" width="12.28515625" style="320" customWidth="1"/>
    <col min="13627" max="13627" width="10.28515625" style="320" customWidth="1"/>
    <col min="13628" max="13628" width="10.28515625" style="320" bestFit="1" customWidth="1"/>
    <col min="13629" max="13859" width="9.140625" style="320"/>
    <col min="13860" max="13860" width="26.7109375" style="320" customWidth="1"/>
    <col min="13861" max="13861" width="16.5703125" style="320" customWidth="1"/>
    <col min="13862" max="13862" width="17.85546875" style="320" customWidth="1"/>
    <col min="13863" max="13864" width="13.7109375" style="320" customWidth="1"/>
    <col min="13865" max="13865" width="14.5703125" style="320" customWidth="1"/>
    <col min="13866" max="13866" width="14.7109375" style="320" customWidth="1"/>
    <col min="13867" max="13867" width="19.42578125" style="320" customWidth="1"/>
    <col min="13868" max="13868" width="16.5703125" style="320" customWidth="1"/>
    <col min="13869" max="13869" width="13.7109375" style="320" customWidth="1"/>
    <col min="13870" max="13870" width="15" style="320" customWidth="1"/>
    <col min="13871" max="13871" width="12.42578125" style="320" customWidth="1"/>
    <col min="13872" max="13872" width="16.42578125" style="320" customWidth="1"/>
    <col min="13873" max="13873" width="14" style="320" customWidth="1"/>
    <col min="13874" max="13874" width="15.28515625" style="320" customWidth="1"/>
    <col min="13875" max="13875" width="11.42578125" style="320" customWidth="1"/>
    <col min="13876" max="13876" width="13" style="320" customWidth="1"/>
    <col min="13877" max="13877" width="22.28515625" style="320" customWidth="1"/>
    <col min="13878" max="13879" width="11.7109375" style="320" customWidth="1"/>
    <col min="13880" max="13880" width="13.140625" style="320" customWidth="1"/>
    <col min="13881" max="13881" width="11" style="320" customWidth="1"/>
    <col min="13882" max="13882" width="12.28515625" style="320" customWidth="1"/>
    <col min="13883" max="13883" width="10.28515625" style="320" customWidth="1"/>
    <col min="13884" max="13884" width="10.28515625" style="320" bestFit="1" customWidth="1"/>
    <col min="13885" max="14115" width="9.140625" style="320"/>
    <col min="14116" max="14116" width="26.7109375" style="320" customWidth="1"/>
    <col min="14117" max="14117" width="16.5703125" style="320" customWidth="1"/>
    <col min="14118" max="14118" width="17.85546875" style="320" customWidth="1"/>
    <col min="14119" max="14120" width="13.7109375" style="320" customWidth="1"/>
    <col min="14121" max="14121" width="14.5703125" style="320" customWidth="1"/>
    <col min="14122" max="14122" width="14.7109375" style="320" customWidth="1"/>
    <col min="14123" max="14123" width="19.42578125" style="320" customWidth="1"/>
    <col min="14124" max="14124" width="16.5703125" style="320" customWidth="1"/>
    <col min="14125" max="14125" width="13.7109375" style="320" customWidth="1"/>
    <col min="14126" max="14126" width="15" style="320" customWidth="1"/>
    <col min="14127" max="14127" width="12.42578125" style="320" customWidth="1"/>
    <col min="14128" max="14128" width="16.42578125" style="320" customWidth="1"/>
    <col min="14129" max="14129" width="14" style="320" customWidth="1"/>
    <col min="14130" max="14130" width="15.28515625" style="320" customWidth="1"/>
    <col min="14131" max="14131" width="11.42578125" style="320" customWidth="1"/>
    <col min="14132" max="14132" width="13" style="320" customWidth="1"/>
    <col min="14133" max="14133" width="22.28515625" style="320" customWidth="1"/>
    <col min="14134" max="14135" width="11.7109375" style="320" customWidth="1"/>
    <col min="14136" max="14136" width="13.140625" style="320" customWidth="1"/>
    <col min="14137" max="14137" width="11" style="320" customWidth="1"/>
    <col min="14138" max="14138" width="12.28515625" style="320" customWidth="1"/>
    <col min="14139" max="14139" width="10.28515625" style="320" customWidth="1"/>
    <col min="14140" max="14140" width="10.28515625" style="320" bestFit="1" customWidth="1"/>
    <col min="14141" max="14371" width="9.140625" style="320"/>
    <col min="14372" max="14372" width="26.7109375" style="320" customWidth="1"/>
    <col min="14373" max="14373" width="16.5703125" style="320" customWidth="1"/>
    <col min="14374" max="14374" width="17.85546875" style="320" customWidth="1"/>
    <col min="14375" max="14376" width="13.7109375" style="320" customWidth="1"/>
    <col min="14377" max="14377" width="14.5703125" style="320" customWidth="1"/>
    <col min="14378" max="14378" width="14.7109375" style="320" customWidth="1"/>
    <col min="14379" max="14379" width="19.42578125" style="320" customWidth="1"/>
    <col min="14380" max="14380" width="16.5703125" style="320" customWidth="1"/>
    <col min="14381" max="14381" width="13.7109375" style="320" customWidth="1"/>
    <col min="14382" max="14382" width="15" style="320" customWidth="1"/>
    <col min="14383" max="14383" width="12.42578125" style="320" customWidth="1"/>
    <col min="14384" max="14384" width="16.42578125" style="320" customWidth="1"/>
    <col min="14385" max="14385" width="14" style="320" customWidth="1"/>
    <col min="14386" max="14386" width="15.28515625" style="320" customWidth="1"/>
    <col min="14387" max="14387" width="11.42578125" style="320" customWidth="1"/>
    <col min="14388" max="14388" width="13" style="320" customWidth="1"/>
    <col min="14389" max="14389" width="22.28515625" style="320" customWidth="1"/>
    <col min="14390" max="14391" width="11.7109375" style="320" customWidth="1"/>
    <col min="14392" max="14392" width="13.140625" style="320" customWidth="1"/>
    <col min="14393" max="14393" width="11" style="320" customWidth="1"/>
    <col min="14394" max="14394" width="12.28515625" style="320" customWidth="1"/>
    <col min="14395" max="14395" width="10.28515625" style="320" customWidth="1"/>
    <col min="14396" max="14396" width="10.28515625" style="320" bestFit="1" customWidth="1"/>
    <col min="14397" max="14627" width="9.140625" style="320"/>
    <col min="14628" max="14628" width="26.7109375" style="320" customWidth="1"/>
    <col min="14629" max="14629" width="16.5703125" style="320" customWidth="1"/>
    <col min="14630" max="14630" width="17.85546875" style="320" customWidth="1"/>
    <col min="14631" max="14632" width="13.7109375" style="320" customWidth="1"/>
    <col min="14633" max="14633" width="14.5703125" style="320" customWidth="1"/>
    <col min="14634" max="14634" width="14.7109375" style="320" customWidth="1"/>
    <col min="14635" max="14635" width="19.42578125" style="320" customWidth="1"/>
    <col min="14636" max="14636" width="16.5703125" style="320" customWidth="1"/>
    <col min="14637" max="14637" width="13.7109375" style="320" customWidth="1"/>
    <col min="14638" max="14638" width="15" style="320" customWidth="1"/>
    <col min="14639" max="14639" width="12.42578125" style="320" customWidth="1"/>
    <col min="14640" max="14640" width="16.42578125" style="320" customWidth="1"/>
    <col min="14641" max="14641" width="14" style="320" customWidth="1"/>
    <col min="14642" max="14642" width="15.28515625" style="320" customWidth="1"/>
    <col min="14643" max="14643" width="11.42578125" style="320" customWidth="1"/>
    <col min="14644" max="14644" width="13" style="320" customWidth="1"/>
    <col min="14645" max="14645" width="22.28515625" style="320" customWidth="1"/>
    <col min="14646" max="14647" width="11.7109375" style="320" customWidth="1"/>
    <col min="14648" max="14648" width="13.140625" style="320" customWidth="1"/>
    <col min="14649" max="14649" width="11" style="320" customWidth="1"/>
    <col min="14650" max="14650" width="12.28515625" style="320" customWidth="1"/>
    <col min="14651" max="14651" width="10.28515625" style="320" customWidth="1"/>
    <col min="14652" max="14652" width="10.28515625" style="320" bestFit="1" customWidth="1"/>
    <col min="14653" max="14883" width="9.140625" style="320"/>
    <col min="14884" max="14884" width="26.7109375" style="320" customWidth="1"/>
    <col min="14885" max="14885" width="16.5703125" style="320" customWidth="1"/>
    <col min="14886" max="14886" width="17.85546875" style="320" customWidth="1"/>
    <col min="14887" max="14888" width="13.7109375" style="320" customWidth="1"/>
    <col min="14889" max="14889" width="14.5703125" style="320" customWidth="1"/>
    <col min="14890" max="14890" width="14.7109375" style="320" customWidth="1"/>
    <col min="14891" max="14891" width="19.42578125" style="320" customWidth="1"/>
    <col min="14892" max="14892" width="16.5703125" style="320" customWidth="1"/>
    <col min="14893" max="14893" width="13.7109375" style="320" customWidth="1"/>
    <col min="14894" max="14894" width="15" style="320" customWidth="1"/>
    <col min="14895" max="14895" width="12.42578125" style="320" customWidth="1"/>
    <col min="14896" max="14896" width="16.42578125" style="320" customWidth="1"/>
    <col min="14897" max="14897" width="14" style="320" customWidth="1"/>
    <col min="14898" max="14898" width="15.28515625" style="320" customWidth="1"/>
    <col min="14899" max="14899" width="11.42578125" style="320" customWidth="1"/>
    <col min="14900" max="14900" width="13" style="320" customWidth="1"/>
    <col min="14901" max="14901" width="22.28515625" style="320" customWidth="1"/>
    <col min="14902" max="14903" width="11.7109375" style="320" customWidth="1"/>
    <col min="14904" max="14904" width="13.140625" style="320" customWidth="1"/>
    <col min="14905" max="14905" width="11" style="320" customWidth="1"/>
    <col min="14906" max="14906" width="12.28515625" style="320" customWidth="1"/>
    <col min="14907" max="14907" width="10.28515625" style="320" customWidth="1"/>
    <col min="14908" max="14908" width="10.28515625" style="320" bestFit="1" customWidth="1"/>
    <col min="14909" max="15139" width="9.140625" style="320"/>
    <col min="15140" max="15140" width="26.7109375" style="320" customWidth="1"/>
    <col min="15141" max="15141" width="16.5703125" style="320" customWidth="1"/>
    <col min="15142" max="15142" width="17.85546875" style="320" customWidth="1"/>
    <col min="15143" max="15144" width="13.7109375" style="320" customWidth="1"/>
    <col min="15145" max="15145" width="14.5703125" style="320" customWidth="1"/>
    <col min="15146" max="15146" width="14.7109375" style="320" customWidth="1"/>
    <col min="15147" max="15147" width="19.42578125" style="320" customWidth="1"/>
    <col min="15148" max="15148" width="16.5703125" style="320" customWidth="1"/>
    <col min="15149" max="15149" width="13.7109375" style="320" customWidth="1"/>
    <col min="15150" max="15150" width="15" style="320" customWidth="1"/>
    <col min="15151" max="15151" width="12.42578125" style="320" customWidth="1"/>
    <col min="15152" max="15152" width="16.42578125" style="320" customWidth="1"/>
    <col min="15153" max="15153" width="14" style="320" customWidth="1"/>
    <col min="15154" max="15154" width="15.28515625" style="320" customWidth="1"/>
    <col min="15155" max="15155" width="11.42578125" style="320" customWidth="1"/>
    <col min="15156" max="15156" width="13" style="320" customWidth="1"/>
    <col min="15157" max="15157" width="22.28515625" style="320" customWidth="1"/>
    <col min="15158" max="15159" width="11.7109375" style="320" customWidth="1"/>
    <col min="15160" max="15160" width="13.140625" style="320" customWidth="1"/>
    <col min="15161" max="15161" width="11" style="320" customWidth="1"/>
    <col min="15162" max="15162" width="12.28515625" style="320" customWidth="1"/>
    <col min="15163" max="15163" width="10.28515625" style="320" customWidth="1"/>
    <col min="15164" max="15164" width="10.28515625" style="320" bestFit="1" customWidth="1"/>
    <col min="15165" max="15395" width="9.140625" style="320"/>
    <col min="15396" max="15396" width="26.7109375" style="320" customWidth="1"/>
    <col min="15397" max="15397" width="16.5703125" style="320" customWidth="1"/>
    <col min="15398" max="15398" width="17.85546875" style="320" customWidth="1"/>
    <col min="15399" max="15400" width="13.7109375" style="320" customWidth="1"/>
    <col min="15401" max="15401" width="14.5703125" style="320" customWidth="1"/>
    <col min="15402" max="15402" width="14.7109375" style="320" customWidth="1"/>
    <col min="15403" max="15403" width="19.42578125" style="320" customWidth="1"/>
    <col min="15404" max="15404" width="16.5703125" style="320" customWidth="1"/>
    <col min="15405" max="15405" width="13.7109375" style="320" customWidth="1"/>
    <col min="15406" max="15406" width="15" style="320" customWidth="1"/>
    <col min="15407" max="15407" width="12.42578125" style="320" customWidth="1"/>
    <col min="15408" max="15408" width="16.42578125" style="320" customWidth="1"/>
    <col min="15409" max="15409" width="14" style="320" customWidth="1"/>
    <col min="15410" max="15410" width="15.28515625" style="320" customWidth="1"/>
    <col min="15411" max="15411" width="11.42578125" style="320" customWidth="1"/>
    <col min="15412" max="15412" width="13" style="320" customWidth="1"/>
    <col min="15413" max="15413" width="22.28515625" style="320" customWidth="1"/>
    <col min="15414" max="15415" width="11.7109375" style="320" customWidth="1"/>
    <col min="15416" max="15416" width="13.140625" style="320" customWidth="1"/>
    <col min="15417" max="15417" width="11" style="320" customWidth="1"/>
    <col min="15418" max="15418" width="12.28515625" style="320" customWidth="1"/>
    <col min="15419" max="15419" width="10.28515625" style="320" customWidth="1"/>
    <col min="15420" max="15420" width="10.28515625" style="320" bestFit="1" customWidth="1"/>
    <col min="15421" max="15651" width="9.140625" style="320"/>
    <col min="15652" max="15652" width="26.7109375" style="320" customWidth="1"/>
    <col min="15653" max="15653" width="16.5703125" style="320" customWidth="1"/>
    <col min="15654" max="15654" width="17.85546875" style="320" customWidth="1"/>
    <col min="15655" max="15656" width="13.7109375" style="320" customWidth="1"/>
    <col min="15657" max="15657" width="14.5703125" style="320" customWidth="1"/>
    <col min="15658" max="15658" width="14.7109375" style="320" customWidth="1"/>
    <col min="15659" max="15659" width="19.42578125" style="320" customWidth="1"/>
    <col min="15660" max="15660" width="16.5703125" style="320" customWidth="1"/>
    <col min="15661" max="15661" width="13.7109375" style="320" customWidth="1"/>
    <col min="15662" max="15662" width="15" style="320" customWidth="1"/>
    <col min="15663" max="15663" width="12.42578125" style="320" customWidth="1"/>
    <col min="15664" max="15664" width="16.42578125" style="320" customWidth="1"/>
    <col min="15665" max="15665" width="14" style="320" customWidth="1"/>
    <col min="15666" max="15666" width="15.28515625" style="320" customWidth="1"/>
    <col min="15667" max="15667" width="11.42578125" style="320" customWidth="1"/>
    <col min="15668" max="15668" width="13" style="320" customWidth="1"/>
    <col min="15669" max="15669" width="22.28515625" style="320" customWidth="1"/>
    <col min="15670" max="15671" width="11.7109375" style="320" customWidth="1"/>
    <col min="15672" max="15672" width="13.140625" style="320" customWidth="1"/>
    <col min="15673" max="15673" width="11" style="320" customWidth="1"/>
    <col min="15674" max="15674" width="12.28515625" style="320" customWidth="1"/>
    <col min="15675" max="15675" width="10.28515625" style="320" customWidth="1"/>
    <col min="15676" max="15676" width="10.28515625" style="320" bestFit="1" customWidth="1"/>
    <col min="15677" max="15907" width="9.140625" style="320"/>
    <col min="15908" max="15908" width="26.7109375" style="320" customWidth="1"/>
    <col min="15909" max="15909" width="16.5703125" style="320" customWidth="1"/>
    <col min="15910" max="15910" width="17.85546875" style="320" customWidth="1"/>
    <col min="15911" max="15912" width="13.7109375" style="320" customWidth="1"/>
    <col min="15913" max="15913" width="14.5703125" style="320" customWidth="1"/>
    <col min="15914" max="15914" width="14.7109375" style="320" customWidth="1"/>
    <col min="15915" max="15915" width="19.42578125" style="320" customWidth="1"/>
    <col min="15916" max="15916" width="16.5703125" style="320" customWidth="1"/>
    <col min="15917" max="15917" width="13.7109375" style="320" customWidth="1"/>
    <col min="15918" max="15918" width="15" style="320" customWidth="1"/>
    <col min="15919" max="15919" width="12.42578125" style="320" customWidth="1"/>
    <col min="15920" max="15920" width="16.42578125" style="320" customWidth="1"/>
    <col min="15921" max="15921" width="14" style="320" customWidth="1"/>
    <col min="15922" max="15922" width="15.28515625" style="320" customWidth="1"/>
    <col min="15923" max="15923" width="11.42578125" style="320" customWidth="1"/>
    <col min="15924" max="15924" width="13" style="320" customWidth="1"/>
    <col min="15925" max="15925" width="22.28515625" style="320" customWidth="1"/>
    <col min="15926" max="15927" width="11.7109375" style="320" customWidth="1"/>
    <col min="15928" max="15928" width="13.140625" style="320" customWidth="1"/>
    <col min="15929" max="15929" width="11" style="320" customWidth="1"/>
    <col min="15930" max="15930" width="12.28515625" style="320" customWidth="1"/>
    <col min="15931" max="15931" width="10.28515625" style="320" customWidth="1"/>
    <col min="15932" max="15932" width="10.28515625" style="320" bestFit="1" customWidth="1"/>
    <col min="15933" max="16163" width="9.140625" style="320"/>
    <col min="16164" max="16164" width="26.7109375" style="320" customWidth="1"/>
    <col min="16165" max="16165" width="16.5703125" style="320" customWidth="1"/>
    <col min="16166" max="16166" width="17.85546875" style="320" customWidth="1"/>
    <col min="16167" max="16168" width="13.7109375" style="320" customWidth="1"/>
    <col min="16169" max="16169" width="14.5703125" style="320" customWidth="1"/>
    <col min="16170" max="16170" width="14.7109375" style="320" customWidth="1"/>
    <col min="16171" max="16171" width="19.42578125" style="320" customWidth="1"/>
    <col min="16172" max="16172" width="16.5703125" style="320" customWidth="1"/>
    <col min="16173" max="16173" width="13.7109375" style="320" customWidth="1"/>
    <col min="16174" max="16174" width="15" style="320" customWidth="1"/>
    <col min="16175" max="16175" width="12.42578125" style="320" customWidth="1"/>
    <col min="16176" max="16176" width="16.42578125" style="320" customWidth="1"/>
    <col min="16177" max="16177" width="14" style="320" customWidth="1"/>
    <col min="16178" max="16178" width="15.28515625" style="320" customWidth="1"/>
    <col min="16179" max="16179" width="11.42578125" style="320" customWidth="1"/>
    <col min="16180" max="16180" width="13" style="320" customWidth="1"/>
    <col min="16181" max="16181" width="22.28515625" style="320" customWidth="1"/>
    <col min="16182" max="16183" width="11.7109375" style="320" customWidth="1"/>
    <col min="16184" max="16184" width="13.140625" style="320" customWidth="1"/>
    <col min="16185" max="16185" width="11" style="320" customWidth="1"/>
    <col min="16186" max="16186" width="12.28515625" style="320" customWidth="1"/>
    <col min="16187" max="16187" width="10.28515625" style="320" customWidth="1"/>
    <col min="16188" max="16188" width="10.28515625" style="320" bestFit="1" customWidth="1"/>
    <col min="16189" max="16384" width="9.140625" style="320"/>
  </cols>
  <sheetData>
    <row r="1" spans="1:58" ht="21" customHeight="1" x14ac:dyDescent="0.2">
      <c r="A1" s="989" t="s">
        <v>852</v>
      </c>
      <c r="C1" s="990"/>
      <c r="D1" s="990"/>
      <c r="E1" s="990"/>
      <c r="F1" s="990"/>
      <c r="G1" s="990"/>
      <c r="H1" s="990"/>
      <c r="I1" s="990"/>
      <c r="J1" s="990"/>
      <c r="K1" s="990"/>
      <c r="L1" s="990"/>
      <c r="M1" s="990"/>
      <c r="N1" s="990"/>
      <c r="O1" s="990"/>
      <c r="P1" s="990"/>
      <c r="Q1" s="990"/>
      <c r="R1" s="990"/>
      <c r="S1" s="991"/>
      <c r="T1" s="989"/>
      <c r="U1" s="989"/>
      <c r="V1" s="989"/>
      <c r="W1" s="989"/>
      <c r="X1" s="989"/>
      <c r="Y1" s="989"/>
      <c r="Z1" s="989"/>
      <c r="AA1" s="989"/>
      <c r="AB1" s="989"/>
      <c r="AC1" s="989"/>
      <c r="AD1" s="989"/>
      <c r="AE1" s="989"/>
      <c r="AF1" s="989"/>
      <c r="AG1" s="989"/>
      <c r="AH1" s="989"/>
      <c r="AI1" s="989"/>
      <c r="AJ1" s="989"/>
      <c r="AK1" s="989"/>
      <c r="AL1" s="989"/>
      <c r="AM1" s="989"/>
      <c r="AN1" s="989"/>
      <c r="AO1" s="989"/>
      <c r="AP1" s="989"/>
      <c r="AQ1" s="989"/>
      <c r="AR1" s="989"/>
      <c r="AS1" s="989"/>
      <c r="AT1" s="989"/>
      <c r="AU1" s="989"/>
      <c r="AV1" s="989"/>
      <c r="AW1" s="989"/>
      <c r="AX1" s="989"/>
      <c r="AY1" s="989"/>
      <c r="AZ1" s="989"/>
      <c r="BA1" s="989"/>
      <c r="BB1" s="277"/>
    </row>
    <row r="2" spans="1:58" ht="21" customHeight="1" x14ac:dyDescent="0.2">
      <c r="A2" s="1556" t="s">
        <v>676</v>
      </c>
      <c r="B2" s="1559" t="s">
        <v>593</v>
      </c>
      <c r="C2" s="1551" t="s">
        <v>88</v>
      </c>
      <c r="D2" s="1551"/>
      <c r="E2" s="1551"/>
      <c r="F2" s="1551"/>
      <c r="G2" s="1551"/>
      <c r="H2" s="1551"/>
      <c r="I2" s="1551"/>
      <c r="J2" s="1551"/>
      <c r="K2" s="1551"/>
      <c r="L2" s="1551"/>
      <c r="M2" s="1551"/>
      <c r="N2" s="1551"/>
      <c r="O2" s="1551"/>
      <c r="P2" s="1551"/>
      <c r="Q2" s="1551"/>
      <c r="R2" s="1551"/>
      <c r="S2" s="1551"/>
      <c r="T2" s="1565" t="s">
        <v>652</v>
      </c>
      <c r="U2" s="1566"/>
      <c r="V2" s="1566"/>
      <c r="W2" s="1566"/>
      <c r="X2" s="1566"/>
      <c r="Y2" s="1566"/>
      <c r="Z2" s="1566"/>
      <c r="AA2" s="1566"/>
      <c r="AB2" s="1566"/>
      <c r="AC2" s="1566"/>
      <c r="AD2" s="1566"/>
      <c r="AE2" s="1566"/>
      <c r="AF2" s="1566"/>
      <c r="AG2" s="1566"/>
      <c r="AH2" s="1566"/>
      <c r="AI2" s="1566"/>
      <c r="AJ2" s="1567"/>
      <c r="AK2" s="1560" t="s">
        <v>755</v>
      </c>
      <c r="AL2" s="1560"/>
      <c r="AM2" s="1560"/>
      <c r="AN2" s="1560"/>
      <c r="AO2" s="1560"/>
      <c r="AP2" s="1560"/>
      <c r="AQ2" s="1560"/>
      <c r="AR2" s="1560"/>
      <c r="AS2" s="1560"/>
      <c r="AT2" s="1560"/>
      <c r="AU2" s="1560"/>
      <c r="AV2" s="1560"/>
      <c r="AW2" s="1560"/>
      <c r="AX2" s="1560"/>
      <c r="AY2" s="1560"/>
      <c r="AZ2" s="1560"/>
      <c r="BA2" s="1560"/>
      <c r="BB2" s="983"/>
    </row>
    <row r="3" spans="1:58" s="327" customFormat="1" ht="26.25" customHeight="1" x14ac:dyDescent="0.2">
      <c r="A3" s="1557"/>
      <c r="B3" s="1559"/>
      <c r="C3" s="1552" t="s">
        <v>594</v>
      </c>
      <c r="D3" s="1552"/>
      <c r="E3" s="1552"/>
      <c r="F3" s="1553" t="s">
        <v>595</v>
      </c>
      <c r="G3" s="1554"/>
      <c r="H3" s="1554"/>
      <c r="I3" s="1554"/>
      <c r="J3" s="1554"/>
      <c r="K3" s="1555"/>
      <c r="L3" s="1553" t="s">
        <v>596</v>
      </c>
      <c r="M3" s="1554"/>
      <c r="N3" s="1554"/>
      <c r="O3" s="1554"/>
      <c r="P3" s="1553" t="s">
        <v>597</v>
      </c>
      <c r="Q3" s="1554"/>
      <c r="R3" s="1554"/>
      <c r="S3" s="1555"/>
      <c r="T3" s="1561" t="s">
        <v>594</v>
      </c>
      <c r="U3" s="1561"/>
      <c r="V3" s="1561"/>
      <c r="W3" s="1562" t="s">
        <v>595</v>
      </c>
      <c r="X3" s="1563"/>
      <c r="Y3" s="1563"/>
      <c r="Z3" s="1563"/>
      <c r="AA3" s="1563"/>
      <c r="AB3" s="1564"/>
      <c r="AC3" s="1562" t="s">
        <v>596</v>
      </c>
      <c r="AD3" s="1563"/>
      <c r="AE3" s="1563"/>
      <c r="AF3" s="1563"/>
      <c r="AG3" s="1562" t="s">
        <v>597</v>
      </c>
      <c r="AH3" s="1563"/>
      <c r="AI3" s="1563"/>
      <c r="AJ3" s="1564"/>
      <c r="AK3" s="1564" t="s">
        <v>594</v>
      </c>
      <c r="AL3" s="1561"/>
      <c r="AM3" s="1561"/>
      <c r="AN3" s="1562" t="s">
        <v>595</v>
      </c>
      <c r="AO3" s="1563"/>
      <c r="AP3" s="1563"/>
      <c r="AQ3" s="1563"/>
      <c r="AR3" s="1563"/>
      <c r="AS3" s="1564"/>
      <c r="AT3" s="1562" t="s">
        <v>596</v>
      </c>
      <c r="AU3" s="1563"/>
      <c r="AV3" s="1563"/>
      <c r="AW3" s="1563"/>
      <c r="AX3" s="1562" t="s">
        <v>597</v>
      </c>
      <c r="AY3" s="1563"/>
      <c r="AZ3" s="1563"/>
      <c r="BA3" s="1564"/>
      <c r="BB3" s="326"/>
    </row>
    <row r="4" spans="1:58" s="328" customFormat="1" ht="26.25" customHeight="1" x14ac:dyDescent="0.2">
      <c r="A4" s="1557"/>
      <c r="B4" s="1559"/>
      <c r="C4" s="1475" t="s">
        <v>598</v>
      </c>
      <c r="D4" s="1475" t="s">
        <v>599</v>
      </c>
      <c r="E4" s="1475" t="s">
        <v>178</v>
      </c>
      <c r="F4" s="1475" t="s">
        <v>600</v>
      </c>
      <c r="G4" s="1475" t="s">
        <v>601</v>
      </c>
      <c r="H4" s="1475" t="s">
        <v>765</v>
      </c>
      <c r="I4" s="1475" t="s">
        <v>602</v>
      </c>
      <c r="J4" s="1475" t="s">
        <v>603</v>
      </c>
      <c r="K4" s="1475" t="s">
        <v>604</v>
      </c>
      <c r="L4" s="1475" t="s">
        <v>576</v>
      </c>
      <c r="M4" s="1475" t="s">
        <v>605</v>
      </c>
      <c r="N4" s="1475" t="s">
        <v>606</v>
      </c>
      <c r="O4" s="1475" t="s">
        <v>604</v>
      </c>
      <c r="P4" s="1475" t="s">
        <v>576</v>
      </c>
      <c r="Q4" s="1475" t="s">
        <v>605</v>
      </c>
      <c r="R4" s="1475" t="s">
        <v>606</v>
      </c>
      <c r="S4" s="1475" t="s">
        <v>607</v>
      </c>
      <c r="T4" s="1569" t="s">
        <v>598</v>
      </c>
      <c r="U4" s="1556" t="s">
        <v>599</v>
      </c>
      <c r="V4" s="1556" t="s">
        <v>178</v>
      </c>
      <c r="W4" s="1556" t="s">
        <v>600</v>
      </c>
      <c r="X4" s="1556" t="s">
        <v>601</v>
      </c>
      <c r="Y4" s="1556" t="s">
        <v>765</v>
      </c>
      <c r="Z4" s="1556" t="s">
        <v>602</v>
      </c>
      <c r="AA4" s="1556" t="s">
        <v>603</v>
      </c>
      <c r="AB4" s="1556" t="s">
        <v>604</v>
      </c>
      <c r="AC4" s="1556" t="s">
        <v>576</v>
      </c>
      <c r="AD4" s="1556" t="s">
        <v>605</v>
      </c>
      <c r="AE4" s="1556" t="s">
        <v>606</v>
      </c>
      <c r="AF4" s="1556" t="s">
        <v>604</v>
      </c>
      <c r="AG4" s="1556" t="s">
        <v>576</v>
      </c>
      <c r="AH4" s="1556" t="s">
        <v>605</v>
      </c>
      <c r="AI4" s="1556" t="s">
        <v>606</v>
      </c>
      <c r="AJ4" s="1559" t="s">
        <v>607</v>
      </c>
      <c r="AK4" s="1569" t="s">
        <v>598</v>
      </c>
      <c r="AL4" s="1568" t="s">
        <v>599</v>
      </c>
      <c r="AM4" s="1568" t="s">
        <v>178</v>
      </c>
      <c r="AN4" s="1568" t="s">
        <v>600</v>
      </c>
      <c r="AO4" s="1568" t="s">
        <v>601</v>
      </c>
      <c r="AP4" s="1568" t="s">
        <v>765</v>
      </c>
      <c r="AQ4" s="1568" t="s">
        <v>602</v>
      </c>
      <c r="AR4" s="1568" t="s">
        <v>603</v>
      </c>
      <c r="AS4" s="1568" t="s">
        <v>604</v>
      </c>
      <c r="AT4" s="1568" t="s">
        <v>576</v>
      </c>
      <c r="AU4" s="1568" t="s">
        <v>605</v>
      </c>
      <c r="AV4" s="1568" t="s">
        <v>606</v>
      </c>
      <c r="AW4" s="1568" t="s">
        <v>604</v>
      </c>
      <c r="AX4" s="1568" t="s">
        <v>576</v>
      </c>
      <c r="AY4" s="1568" t="s">
        <v>605</v>
      </c>
      <c r="AZ4" s="1568" t="s">
        <v>606</v>
      </c>
      <c r="BA4" s="1559" t="s">
        <v>607</v>
      </c>
      <c r="BE4" s="329"/>
    </row>
    <row r="5" spans="1:58" s="328" customFormat="1" ht="12" x14ac:dyDescent="0.2">
      <c r="A5" s="1557"/>
      <c r="B5" s="1559"/>
      <c r="C5" s="1475"/>
      <c r="D5" s="1475"/>
      <c r="E5" s="1475"/>
      <c r="F5" s="1475"/>
      <c r="G5" s="1475"/>
      <c r="H5" s="1475"/>
      <c r="I5" s="1475"/>
      <c r="J5" s="1475"/>
      <c r="K5" s="1475"/>
      <c r="L5" s="1475"/>
      <c r="M5" s="1475"/>
      <c r="N5" s="1475"/>
      <c r="O5" s="1475"/>
      <c r="P5" s="1475"/>
      <c r="Q5" s="1475"/>
      <c r="R5" s="1475"/>
      <c r="S5" s="1475"/>
      <c r="T5" s="1570"/>
      <c r="U5" s="1557"/>
      <c r="V5" s="1557"/>
      <c r="W5" s="1557"/>
      <c r="X5" s="1557"/>
      <c r="Y5" s="1557"/>
      <c r="Z5" s="1557"/>
      <c r="AA5" s="1557"/>
      <c r="AB5" s="1557"/>
      <c r="AC5" s="1557"/>
      <c r="AD5" s="1557"/>
      <c r="AE5" s="1557"/>
      <c r="AF5" s="1557"/>
      <c r="AG5" s="1557"/>
      <c r="AH5" s="1557"/>
      <c r="AI5" s="1557"/>
      <c r="AJ5" s="1559"/>
      <c r="AK5" s="1570"/>
      <c r="AL5" s="1557"/>
      <c r="AM5" s="1557"/>
      <c r="AN5" s="1557"/>
      <c r="AO5" s="1557"/>
      <c r="AP5" s="1557"/>
      <c r="AQ5" s="1557"/>
      <c r="AR5" s="1557"/>
      <c r="AS5" s="1557"/>
      <c r="AT5" s="1557"/>
      <c r="AU5" s="1557"/>
      <c r="AV5" s="1557"/>
      <c r="AW5" s="1557"/>
      <c r="AX5" s="1557"/>
      <c r="AY5" s="1557"/>
      <c r="AZ5" s="1557"/>
      <c r="BA5" s="1559"/>
      <c r="BE5" s="329"/>
    </row>
    <row r="6" spans="1:58" s="328" customFormat="1" ht="9" customHeight="1" x14ac:dyDescent="0.2">
      <c r="A6" s="1558"/>
      <c r="B6" s="1559"/>
      <c r="C6" s="1475"/>
      <c r="D6" s="1475"/>
      <c r="E6" s="1475"/>
      <c r="F6" s="1475"/>
      <c r="G6" s="1475"/>
      <c r="H6" s="1475"/>
      <c r="I6" s="1475"/>
      <c r="J6" s="1475"/>
      <c r="K6" s="1475"/>
      <c r="L6" s="1475"/>
      <c r="M6" s="1475"/>
      <c r="N6" s="1475"/>
      <c r="O6" s="1475"/>
      <c r="P6" s="1475"/>
      <c r="Q6" s="1475"/>
      <c r="R6" s="1475"/>
      <c r="S6" s="1475"/>
      <c r="T6" s="1570"/>
      <c r="U6" s="1557"/>
      <c r="V6" s="1557"/>
      <c r="W6" s="1557"/>
      <c r="X6" s="1557"/>
      <c r="Y6" s="1557"/>
      <c r="Z6" s="1557"/>
      <c r="AA6" s="1557"/>
      <c r="AB6" s="1557"/>
      <c r="AC6" s="1557"/>
      <c r="AD6" s="1557"/>
      <c r="AE6" s="1557"/>
      <c r="AF6" s="1557"/>
      <c r="AG6" s="1557"/>
      <c r="AH6" s="1557"/>
      <c r="AI6" s="1557"/>
      <c r="AJ6" s="1559"/>
      <c r="AK6" s="1570"/>
      <c r="AL6" s="1557"/>
      <c r="AM6" s="1557"/>
      <c r="AN6" s="1557"/>
      <c r="AO6" s="1557"/>
      <c r="AP6" s="1557"/>
      <c r="AQ6" s="1557"/>
      <c r="AR6" s="1557"/>
      <c r="AS6" s="1557"/>
      <c r="AT6" s="1557"/>
      <c r="AU6" s="1557"/>
      <c r="AV6" s="1557"/>
      <c r="AW6" s="1557"/>
      <c r="AX6" s="1557"/>
      <c r="AY6" s="1557"/>
      <c r="AZ6" s="1557"/>
      <c r="BA6" s="1559"/>
      <c r="BE6" s="329"/>
    </row>
    <row r="7" spans="1:58" ht="12.75" x14ac:dyDescent="0.2">
      <c r="A7" s="985">
        <v>1</v>
      </c>
      <c r="B7" s="189" t="s">
        <v>608</v>
      </c>
      <c r="C7" s="992">
        <v>718</v>
      </c>
      <c r="D7" s="992">
        <v>602</v>
      </c>
      <c r="E7" s="992">
        <f>C7+D7</f>
        <v>1320</v>
      </c>
      <c r="F7" s="992">
        <v>0</v>
      </c>
      <c r="G7" s="992">
        <v>49</v>
      </c>
      <c r="H7" s="992">
        <v>54</v>
      </c>
      <c r="I7" s="992">
        <v>169</v>
      </c>
      <c r="J7" s="992">
        <v>364</v>
      </c>
      <c r="K7" s="992">
        <f>SUM(F7:J7)</f>
        <v>636</v>
      </c>
      <c r="L7" s="992">
        <v>365</v>
      </c>
      <c r="M7" s="992">
        <v>19</v>
      </c>
      <c r="N7" s="992">
        <v>252</v>
      </c>
      <c r="O7" s="992">
        <f>L7+M7+N7</f>
        <v>636</v>
      </c>
      <c r="P7" s="992">
        <v>71</v>
      </c>
      <c r="Q7" s="992">
        <v>160</v>
      </c>
      <c r="R7" s="992">
        <v>453</v>
      </c>
      <c r="S7" s="992">
        <f>P7+Q7+R7</f>
        <v>684</v>
      </c>
      <c r="T7" s="988">
        <v>683</v>
      </c>
      <c r="U7" s="988">
        <v>414</v>
      </c>
      <c r="V7" s="988">
        <v>1097</v>
      </c>
      <c r="W7" s="988">
        <v>0</v>
      </c>
      <c r="X7" s="988">
        <v>146</v>
      </c>
      <c r="Y7" s="988">
        <v>252</v>
      </c>
      <c r="Z7" s="988">
        <v>149</v>
      </c>
      <c r="AA7" s="988">
        <v>297</v>
      </c>
      <c r="AB7" s="988">
        <v>844</v>
      </c>
      <c r="AC7" s="988">
        <v>302</v>
      </c>
      <c r="AD7" s="988">
        <v>15</v>
      </c>
      <c r="AE7" s="988">
        <v>527</v>
      </c>
      <c r="AF7" s="988">
        <v>844</v>
      </c>
      <c r="AG7" s="988">
        <v>31</v>
      </c>
      <c r="AH7" s="988">
        <v>78</v>
      </c>
      <c r="AI7" s="988">
        <v>144</v>
      </c>
      <c r="AJ7" s="988">
        <v>253</v>
      </c>
      <c r="AK7" s="330">
        <v>253</v>
      </c>
      <c r="AL7" s="330">
        <v>1364</v>
      </c>
      <c r="AM7" s="330">
        <v>1617</v>
      </c>
      <c r="AN7" s="330">
        <v>5</v>
      </c>
      <c r="AO7" s="330">
        <v>115</v>
      </c>
      <c r="AP7" s="330">
        <v>152</v>
      </c>
      <c r="AQ7" s="330">
        <v>85</v>
      </c>
      <c r="AR7" s="330">
        <v>1251</v>
      </c>
      <c r="AS7" s="330">
        <v>1608</v>
      </c>
      <c r="AT7" s="330">
        <v>1314</v>
      </c>
      <c r="AU7" s="330">
        <v>116</v>
      </c>
      <c r="AV7" s="330">
        <v>178</v>
      </c>
      <c r="AW7" s="330">
        <v>1608</v>
      </c>
      <c r="AX7" s="330">
        <v>9</v>
      </c>
      <c r="AY7" s="330">
        <v>0</v>
      </c>
      <c r="AZ7" s="330">
        <v>0</v>
      </c>
      <c r="BA7" s="330">
        <v>9</v>
      </c>
      <c r="BB7" s="322"/>
      <c r="BC7" s="322"/>
      <c r="BD7" s="322"/>
    </row>
    <row r="8" spans="1:58" ht="12.75" x14ac:dyDescent="0.2">
      <c r="A8" s="986">
        <v>2</v>
      </c>
      <c r="B8" s="190" t="s">
        <v>609</v>
      </c>
      <c r="C8" s="993">
        <v>126</v>
      </c>
      <c r="D8" s="993">
        <v>688</v>
      </c>
      <c r="E8" s="993">
        <f t="shared" ref="E8:E23" si="0">C8+D8</f>
        <v>814</v>
      </c>
      <c r="F8" s="993">
        <v>6</v>
      </c>
      <c r="G8" s="993">
        <v>275</v>
      </c>
      <c r="H8" s="993">
        <v>185</v>
      </c>
      <c r="I8" s="993">
        <v>25</v>
      </c>
      <c r="J8" s="993">
        <v>294</v>
      </c>
      <c r="K8" s="993">
        <f t="shared" ref="K8:K23" si="1">SUM(F8:J8)</f>
        <v>785</v>
      </c>
      <c r="L8" s="993">
        <v>603</v>
      </c>
      <c r="M8" s="993">
        <v>182</v>
      </c>
      <c r="N8" s="993">
        <v>0</v>
      </c>
      <c r="O8" s="993">
        <f t="shared" ref="O8:O23" si="2">L8+M8+N8</f>
        <v>785</v>
      </c>
      <c r="P8" s="993">
        <v>29</v>
      </c>
      <c r="Q8" s="993">
        <v>0</v>
      </c>
      <c r="R8" s="993">
        <v>0</v>
      </c>
      <c r="S8" s="993">
        <f t="shared" ref="S8:S23" si="3">P8+Q8+R8</f>
        <v>29</v>
      </c>
      <c r="T8" s="331">
        <v>29</v>
      </c>
      <c r="U8" s="331">
        <v>604</v>
      </c>
      <c r="V8" s="331">
        <v>633</v>
      </c>
      <c r="W8" s="331">
        <v>0</v>
      </c>
      <c r="X8" s="331">
        <v>116</v>
      </c>
      <c r="Y8" s="331">
        <v>127</v>
      </c>
      <c r="Z8" s="331">
        <v>22</v>
      </c>
      <c r="AA8" s="331">
        <v>310</v>
      </c>
      <c r="AB8" s="331">
        <v>575</v>
      </c>
      <c r="AC8" s="331">
        <v>538</v>
      </c>
      <c r="AD8" s="331">
        <v>37</v>
      </c>
      <c r="AE8" s="331">
        <v>0</v>
      </c>
      <c r="AF8" s="331">
        <v>575</v>
      </c>
      <c r="AG8" s="331">
        <v>58</v>
      </c>
      <c r="AH8" s="331">
        <v>0</v>
      </c>
      <c r="AI8" s="331">
        <v>0</v>
      </c>
      <c r="AJ8" s="331">
        <v>58</v>
      </c>
      <c r="AK8" s="331">
        <v>58</v>
      </c>
      <c r="AL8" s="331">
        <v>429</v>
      </c>
      <c r="AM8" s="331">
        <v>487</v>
      </c>
      <c r="AN8" s="331">
        <v>0</v>
      </c>
      <c r="AO8" s="331">
        <v>104</v>
      </c>
      <c r="AP8" s="331">
        <v>110</v>
      </c>
      <c r="AQ8" s="331">
        <v>51</v>
      </c>
      <c r="AR8" s="331">
        <v>222</v>
      </c>
      <c r="AS8" s="331">
        <v>487</v>
      </c>
      <c r="AT8" s="331">
        <v>349</v>
      </c>
      <c r="AU8" s="331">
        <v>138</v>
      </c>
      <c r="AV8" s="331">
        <v>0</v>
      </c>
      <c r="AW8" s="331">
        <v>487</v>
      </c>
      <c r="AX8" s="331">
        <v>0</v>
      </c>
      <c r="AY8" s="331">
        <v>0</v>
      </c>
      <c r="AZ8" s="331">
        <v>0</v>
      </c>
      <c r="BA8" s="331">
        <v>0</v>
      </c>
      <c r="BB8" s="322"/>
      <c r="BC8" s="322"/>
      <c r="BD8" s="322"/>
    </row>
    <row r="9" spans="1:58" ht="12.75" x14ac:dyDescent="0.2">
      <c r="A9" s="986">
        <v>3</v>
      </c>
      <c r="B9" s="190" t="s">
        <v>610</v>
      </c>
      <c r="C9" s="993">
        <v>106</v>
      </c>
      <c r="D9" s="993">
        <v>627</v>
      </c>
      <c r="E9" s="993">
        <f t="shared" si="0"/>
        <v>733</v>
      </c>
      <c r="F9" s="993">
        <v>90</v>
      </c>
      <c r="G9" s="993">
        <v>20</v>
      </c>
      <c r="H9" s="993">
        <v>193</v>
      </c>
      <c r="I9" s="993">
        <v>36</v>
      </c>
      <c r="J9" s="993">
        <v>364</v>
      </c>
      <c r="K9" s="993">
        <f t="shared" si="1"/>
        <v>703</v>
      </c>
      <c r="L9" s="993">
        <v>560</v>
      </c>
      <c r="M9" s="993">
        <v>143</v>
      </c>
      <c r="N9" s="993">
        <v>0</v>
      </c>
      <c r="O9" s="993">
        <f t="shared" si="2"/>
        <v>703</v>
      </c>
      <c r="P9" s="993">
        <v>30</v>
      </c>
      <c r="Q9" s="993">
        <v>0</v>
      </c>
      <c r="R9" s="993">
        <v>0</v>
      </c>
      <c r="S9" s="993">
        <f t="shared" si="3"/>
        <v>30</v>
      </c>
      <c r="T9" s="331">
        <v>30</v>
      </c>
      <c r="U9" s="331">
        <v>608</v>
      </c>
      <c r="V9" s="331">
        <v>638</v>
      </c>
      <c r="W9" s="331">
        <v>15</v>
      </c>
      <c r="X9" s="331">
        <v>39</v>
      </c>
      <c r="Y9" s="331">
        <v>95</v>
      </c>
      <c r="Z9" s="331">
        <v>9</v>
      </c>
      <c r="AA9" s="331">
        <v>469</v>
      </c>
      <c r="AB9" s="331">
        <v>627</v>
      </c>
      <c r="AC9" s="331">
        <v>597</v>
      </c>
      <c r="AD9" s="331">
        <v>30</v>
      </c>
      <c r="AE9" s="331">
        <v>0</v>
      </c>
      <c r="AF9" s="331">
        <v>627</v>
      </c>
      <c r="AG9" s="331">
        <v>11</v>
      </c>
      <c r="AH9" s="331">
        <v>0</v>
      </c>
      <c r="AI9" s="331">
        <v>0</v>
      </c>
      <c r="AJ9" s="331">
        <v>11</v>
      </c>
      <c r="AK9" s="331">
        <v>11</v>
      </c>
      <c r="AL9" s="331">
        <v>913</v>
      </c>
      <c r="AM9" s="331">
        <v>924</v>
      </c>
      <c r="AN9" s="331">
        <v>98</v>
      </c>
      <c r="AO9" s="331">
        <v>101</v>
      </c>
      <c r="AP9" s="331">
        <v>81</v>
      </c>
      <c r="AQ9" s="331">
        <v>42</v>
      </c>
      <c r="AR9" s="331">
        <v>569</v>
      </c>
      <c r="AS9" s="331">
        <v>891</v>
      </c>
      <c r="AT9" s="331">
        <v>786</v>
      </c>
      <c r="AU9" s="331">
        <v>105</v>
      </c>
      <c r="AV9" s="331">
        <v>0</v>
      </c>
      <c r="AW9" s="331">
        <v>891</v>
      </c>
      <c r="AX9" s="331">
        <v>33</v>
      </c>
      <c r="AY9" s="331">
        <v>0</v>
      </c>
      <c r="AZ9" s="331">
        <v>0</v>
      </c>
      <c r="BA9" s="331">
        <v>33</v>
      </c>
      <c r="BB9" s="322"/>
      <c r="BC9" s="322"/>
      <c r="BD9" s="322"/>
    </row>
    <row r="10" spans="1:58" ht="12.75" x14ac:dyDescent="0.2">
      <c r="A10" s="986">
        <v>4</v>
      </c>
      <c r="B10" s="190" t="s">
        <v>611</v>
      </c>
      <c r="C10" s="993">
        <v>175</v>
      </c>
      <c r="D10" s="993">
        <v>575</v>
      </c>
      <c r="E10" s="993">
        <f t="shared" si="0"/>
        <v>750</v>
      </c>
      <c r="F10" s="993">
        <v>9</v>
      </c>
      <c r="G10" s="993">
        <v>168</v>
      </c>
      <c r="H10" s="993">
        <v>101</v>
      </c>
      <c r="I10" s="993">
        <v>20</v>
      </c>
      <c r="J10" s="993">
        <v>380</v>
      </c>
      <c r="K10" s="993">
        <f t="shared" si="1"/>
        <v>678</v>
      </c>
      <c r="L10" s="993">
        <v>388</v>
      </c>
      <c r="M10" s="993">
        <v>214</v>
      </c>
      <c r="N10" s="993">
        <v>76</v>
      </c>
      <c r="O10" s="993">
        <f t="shared" si="2"/>
        <v>678</v>
      </c>
      <c r="P10" s="993">
        <v>72</v>
      </c>
      <c r="Q10" s="993">
        <v>0</v>
      </c>
      <c r="R10" s="993">
        <v>0</v>
      </c>
      <c r="S10" s="993">
        <f t="shared" si="3"/>
        <v>72</v>
      </c>
      <c r="T10" s="331">
        <v>72</v>
      </c>
      <c r="U10" s="331">
        <v>440</v>
      </c>
      <c r="V10" s="331">
        <v>512</v>
      </c>
      <c r="W10" s="331">
        <v>0</v>
      </c>
      <c r="X10" s="331">
        <v>97</v>
      </c>
      <c r="Y10" s="331">
        <v>85</v>
      </c>
      <c r="Z10" s="331">
        <v>10</v>
      </c>
      <c r="AA10" s="331">
        <v>296</v>
      </c>
      <c r="AB10" s="331">
        <v>488</v>
      </c>
      <c r="AC10" s="331">
        <v>397</v>
      </c>
      <c r="AD10" s="331">
        <v>91</v>
      </c>
      <c r="AE10" s="331">
        <v>0</v>
      </c>
      <c r="AF10" s="331">
        <v>488</v>
      </c>
      <c r="AG10" s="331">
        <v>24</v>
      </c>
      <c r="AH10" s="331">
        <v>0</v>
      </c>
      <c r="AI10" s="331">
        <v>0</v>
      </c>
      <c r="AJ10" s="331">
        <v>24</v>
      </c>
      <c r="AK10" s="331">
        <v>24</v>
      </c>
      <c r="AL10" s="331">
        <v>531</v>
      </c>
      <c r="AM10" s="331">
        <v>555</v>
      </c>
      <c r="AN10" s="331">
        <v>4</v>
      </c>
      <c r="AO10" s="331">
        <v>108</v>
      </c>
      <c r="AP10" s="331">
        <v>70</v>
      </c>
      <c r="AQ10" s="331">
        <v>36</v>
      </c>
      <c r="AR10" s="331">
        <v>337</v>
      </c>
      <c r="AS10" s="331">
        <v>555</v>
      </c>
      <c r="AT10" s="331">
        <v>529</v>
      </c>
      <c r="AU10" s="331">
        <v>26</v>
      </c>
      <c r="AV10" s="331">
        <v>0</v>
      </c>
      <c r="AW10" s="331">
        <v>555</v>
      </c>
      <c r="AX10" s="331">
        <v>0</v>
      </c>
      <c r="AY10" s="331">
        <v>0</v>
      </c>
      <c r="AZ10" s="331">
        <v>0</v>
      </c>
      <c r="BA10" s="331">
        <v>0</v>
      </c>
      <c r="BB10" s="322"/>
      <c r="BC10" s="322"/>
      <c r="BD10" s="322"/>
      <c r="BF10" s="323"/>
    </row>
    <row r="11" spans="1:58" ht="12.75" x14ac:dyDescent="0.2">
      <c r="A11" s="986">
        <v>5</v>
      </c>
      <c r="B11" s="190" t="s">
        <v>158</v>
      </c>
      <c r="C11" s="993">
        <v>932</v>
      </c>
      <c r="D11" s="993">
        <v>1912</v>
      </c>
      <c r="E11" s="993">
        <f t="shared" si="0"/>
        <v>2844</v>
      </c>
      <c r="F11" s="993">
        <v>0</v>
      </c>
      <c r="G11" s="993">
        <v>1011</v>
      </c>
      <c r="H11" s="993">
        <v>621</v>
      </c>
      <c r="I11" s="993">
        <v>0</v>
      </c>
      <c r="J11" s="993">
        <v>916</v>
      </c>
      <c r="K11" s="993">
        <f t="shared" si="1"/>
        <v>2548</v>
      </c>
      <c r="L11" s="993">
        <v>1068</v>
      </c>
      <c r="M11" s="993">
        <v>1054</v>
      </c>
      <c r="N11" s="993">
        <v>426</v>
      </c>
      <c r="O11" s="993">
        <f t="shared" si="2"/>
        <v>2548</v>
      </c>
      <c r="P11" s="993">
        <v>221</v>
      </c>
      <c r="Q11" s="993">
        <v>75</v>
      </c>
      <c r="R11" s="993">
        <v>0</v>
      </c>
      <c r="S11" s="993">
        <f t="shared" si="3"/>
        <v>296</v>
      </c>
      <c r="T11" s="331">
        <v>296</v>
      </c>
      <c r="U11" s="331">
        <v>1953</v>
      </c>
      <c r="V11" s="331">
        <v>2249</v>
      </c>
      <c r="W11" s="331">
        <v>0</v>
      </c>
      <c r="X11" s="331">
        <v>716</v>
      </c>
      <c r="Y11" s="331">
        <v>262</v>
      </c>
      <c r="Z11" s="331">
        <v>4</v>
      </c>
      <c r="AA11" s="331">
        <v>1047</v>
      </c>
      <c r="AB11" s="331">
        <v>2029</v>
      </c>
      <c r="AC11" s="331">
        <v>1633</v>
      </c>
      <c r="AD11" s="331">
        <v>395</v>
      </c>
      <c r="AE11" s="331">
        <v>1</v>
      </c>
      <c r="AF11" s="331">
        <v>2029</v>
      </c>
      <c r="AG11" s="331">
        <v>220</v>
      </c>
      <c r="AH11" s="331">
        <v>0</v>
      </c>
      <c r="AI11" s="331">
        <v>0</v>
      </c>
      <c r="AJ11" s="331">
        <v>220</v>
      </c>
      <c r="AK11" s="331">
        <v>220</v>
      </c>
      <c r="AL11" s="331">
        <v>2014</v>
      </c>
      <c r="AM11" s="331">
        <v>2234</v>
      </c>
      <c r="AN11" s="331">
        <v>423</v>
      </c>
      <c r="AO11" s="331">
        <v>215</v>
      </c>
      <c r="AP11" s="331">
        <v>269</v>
      </c>
      <c r="AQ11" s="331">
        <v>5</v>
      </c>
      <c r="AR11" s="331">
        <v>1137</v>
      </c>
      <c r="AS11" s="331">
        <v>2049</v>
      </c>
      <c r="AT11" s="331">
        <v>1265</v>
      </c>
      <c r="AU11" s="331">
        <v>784</v>
      </c>
      <c r="AV11" s="331">
        <v>0</v>
      </c>
      <c r="AW11" s="331">
        <v>2049</v>
      </c>
      <c r="AX11" s="331">
        <v>185</v>
      </c>
      <c r="AY11" s="331">
        <v>0</v>
      </c>
      <c r="AZ11" s="331">
        <v>0</v>
      </c>
      <c r="BA11" s="331">
        <v>185</v>
      </c>
      <c r="BB11" s="322"/>
      <c r="BC11" s="322"/>
      <c r="BD11" s="322"/>
    </row>
    <row r="12" spans="1:58" ht="12.75" x14ac:dyDescent="0.2">
      <c r="A12" s="986">
        <v>6</v>
      </c>
      <c r="B12" s="190" t="s">
        <v>612</v>
      </c>
      <c r="C12" s="993">
        <v>42</v>
      </c>
      <c r="D12" s="993">
        <v>697</v>
      </c>
      <c r="E12" s="993">
        <f t="shared" si="0"/>
        <v>739</v>
      </c>
      <c r="F12" s="993">
        <v>5</v>
      </c>
      <c r="G12" s="993">
        <v>100</v>
      </c>
      <c r="H12" s="993">
        <v>93</v>
      </c>
      <c r="I12" s="993">
        <v>34</v>
      </c>
      <c r="J12" s="993">
        <v>485</v>
      </c>
      <c r="K12" s="993">
        <f t="shared" si="1"/>
        <v>717</v>
      </c>
      <c r="L12" s="993">
        <v>570</v>
      </c>
      <c r="M12" s="993">
        <v>147</v>
      </c>
      <c r="N12" s="993">
        <v>0</v>
      </c>
      <c r="O12" s="993">
        <f t="shared" si="2"/>
        <v>717</v>
      </c>
      <c r="P12" s="993">
        <v>22</v>
      </c>
      <c r="Q12" s="993">
        <v>0</v>
      </c>
      <c r="R12" s="993">
        <v>0</v>
      </c>
      <c r="S12" s="993">
        <f t="shared" si="3"/>
        <v>22</v>
      </c>
      <c r="T12" s="331">
        <v>22</v>
      </c>
      <c r="U12" s="331">
        <v>641</v>
      </c>
      <c r="V12" s="331">
        <v>663</v>
      </c>
      <c r="W12" s="331">
        <v>8</v>
      </c>
      <c r="X12" s="331">
        <v>71</v>
      </c>
      <c r="Y12" s="331">
        <v>69</v>
      </c>
      <c r="Z12" s="331">
        <v>37</v>
      </c>
      <c r="AA12" s="331">
        <v>425</v>
      </c>
      <c r="AB12" s="331">
        <v>610</v>
      </c>
      <c r="AC12" s="331">
        <v>517</v>
      </c>
      <c r="AD12" s="331">
        <v>93</v>
      </c>
      <c r="AE12" s="331">
        <v>0</v>
      </c>
      <c r="AF12" s="331">
        <v>610</v>
      </c>
      <c r="AG12" s="331">
        <v>53</v>
      </c>
      <c r="AH12" s="331">
        <v>0</v>
      </c>
      <c r="AI12" s="331">
        <v>0</v>
      </c>
      <c r="AJ12" s="331">
        <v>53</v>
      </c>
      <c r="AK12" s="331">
        <v>53</v>
      </c>
      <c r="AL12" s="331">
        <v>802</v>
      </c>
      <c r="AM12" s="331">
        <v>855</v>
      </c>
      <c r="AN12" s="331">
        <v>5</v>
      </c>
      <c r="AO12" s="331">
        <v>79</v>
      </c>
      <c r="AP12" s="331">
        <v>111</v>
      </c>
      <c r="AQ12" s="331">
        <v>27</v>
      </c>
      <c r="AR12" s="331">
        <v>593</v>
      </c>
      <c r="AS12" s="331">
        <v>815</v>
      </c>
      <c r="AT12" s="331">
        <v>684</v>
      </c>
      <c r="AU12" s="331">
        <v>131</v>
      </c>
      <c r="AV12" s="331">
        <v>0</v>
      </c>
      <c r="AW12" s="331">
        <v>815</v>
      </c>
      <c r="AX12" s="331">
        <v>40</v>
      </c>
      <c r="AY12" s="331">
        <v>0</v>
      </c>
      <c r="AZ12" s="331">
        <v>0</v>
      </c>
      <c r="BA12" s="331">
        <v>40</v>
      </c>
      <c r="BB12" s="322"/>
      <c r="BC12" s="322"/>
      <c r="BD12" s="322"/>
      <c r="BF12" s="323"/>
    </row>
    <row r="13" spans="1:58" ht="12.75" x14ac:dyDescent="0.2">
      <c r="A13" s="986">
        <v>7</v>
      </c>
      <c r="B13" s="190" t="s">
        <v>160</v>
      </c>
      <c r="C13" s="993">
        <v>235</v>
      </c>
      <c r="D13" s="993">
        <v>991</v>
      </c>
      <c r="E13" s="993">
        <f t="shared" si="0"/>
        <v>1226</v>
      </c>
      <c r="F13" s="993">
        <v>0</v>
      </c>
      <c r="G13" s="993">
        <v>469</v>
      </c>
      <c r="H13" s="993">
        <v>275</v>
      </c>
      <c r="I13" s="993">
        <v>84</v>
      </c>
      <c r="J13" s="993">
        <v>344</v>
      </c>
      <c r="K13" s="993">
        <f t="shared" si="1"/>
        <v>1172</v>
      </c>
      <c r="L13" s="993">
        <v>617</v>
      </c>
      <c r="M13" s="993">
        <v>552</v>
      </c>
      <c r="N13" s="993">
        <v>3</v>
      </c>
      <c r="O13" s="993">
        <f t="shared" si="2"/>
        <v>1172</v>
      </c>
      <c r="P13" s="993">
        <v>54</v>
      </c>
      <c r="Q13" s="993">
        <v>0</v>
      </c>
      <c r="R13" s="993">
        <v>0</v>
      </c>
      <c r="S13" s="993">
        <f t="shared" si="3"/>
        <v>54</v>
      </c>
      <c r="T13" s="331">
        <v>54</v>
      </c>
      <c r="U13" s="331">
        <v>1125</v>
      </c>
      <c r="V13" s="331">
        <v>1179</v>
      </c>
      <c r="W13" s="331">
        <v>426</v>
      </c>
      <c r="X13" s="331">
        <v>64</v>
      </c>
      <c r="Y13" s="331">
        <v>185</v>
      </c>
      <c r="Z13" s="331">
        <v>36</v>
      </c>
      <c r="AA13" s="331">
        <v>468</v>
      </c>
      <c r="AB13" s="331">
        <v>1179</v>
      </c>
      <c r="AC13" s="331">
        <v>1177</v>
      </c>
      <c r="AD13" s="331">
        <v>2</v>
      </c>
      <c r="AE13" s="331">
        <v>0</v>
      </c>
      <c r="AF13" s="331">
        <v>1179</v>
      </c>
      <c r="AG13" s="331">
        <v>0</v>
      </c>
      <c r="AH13" s="331">
        <v>0</v>
      </c>
      <c r="AI13" s="331">
        <v>0</v>
      </c>
      <c r="AJ13" s="331">
        <v>0</v>
      </c>
      <c r="AK13" s="331">
        <v>0</v>
      </c>
      <c r="AL13" s="331">
        <v>2304</v>
      </c>
      <c r="AM13" s="331">
        <v>2304</v>
      </c>
      <c r="AN13" s="331">
        <v>593</v>
      </c>
      <c r="AO13" s="331">
        <v>9</v>
      </c>
      <c r="AP13" s="331">
        <v>283</v>
      </c>
      <c r="AQ13" s="331">
        <v>124</v>
      </c>
      <c r="AR13" s="331">
        <v>1295</v>
      </c>
      <c r="AS13" s="331">
        <v>2304</v>
      </c>
      <c r="AT13" s="331">
        <v>2304</v>
      </c>
      <c r="AU13" s="331">
        <v>0</v>
      </c>
      <c r="AV13" s="331">
        <v>0</v>
      </c>
      <c r="AW13" s="331">
        <v>2304</v>
      </c>
      <c r="AX13" s="331">
        <v>0</v>
      </c>
      <c r="AY13" s="331">
        <v>0</v>
      </c>
      <c r="AZ13" s="331">
        <v>0</v>
      </c>
      <c r="BA13" s="331">
        <v>0</v>
      </c>
      <c r="BB13" s="322"/>
      <c r="BC13" s="322"/>
      <c r="BD13" s="322"/>
    </row>
    <row r="14" spans="1:58" ht="12.75" x14ac:dyDescent="0.2">
      <c r="A14" s="986">
        <v>8</v>
      </c>
      <c r="B14" s="190" t="s">
        <v>613</v>
      </c>
      <c r="C14" s="993">
        <v>0</v>
      </c>
      <c r="D14" s="993">
        <v>365</v>
      </c>
      <c r="E14" s="993">
        <f t="shared" si="0"/>
        <v>365</v>
      </c>
      <c r="F14" s="993">
        <v>0</v>
      </c>
      <c r="G14" s="993">
        <v>53</v>
      </c>
      <c r="H14" s="993">
        <v>57</v>
      </c>
      <c r="I14" s="993">
        <v>14</v>
      </c>
      <c r="J14" s="993">
        <v>225</v>
      </c>
      <c r="K14" s="993">
        <f t="shared" si="1"/>
        <v>349</v>
      </c>
      <c r="L14" s="993">
        <v>349</v>
      </c>
      <c r="M14" s="993">
        <v>0</v>
      </c>
      <c r="N14" s="993">
        <v>0</v>
      </c>
      <c r="O14" s="993">
        <f t="shared" si="2"/>
        <v>349</v>
      </c>
      <c r="P14" s="993">
        <v>16</v>
      </c>
      <c r="Q14" s="993">
        <v>0</v>
      </c>
      <c r="R14" s="993">
        <v>0</v>
      </c>
      <c r="S14" s="993">
        <f t="shared" si="3"/>
        <v>16</v>
      </c>
      <c r="T14" s="331">
        <v>16</v>
      </c>
      <c r="U14" s="331">
        <v>295</v>
      </c>
      <c r="V14" s="331">
        <v>311</v>
      </c>
      <c r="W14" s="331">
        <v>0</v>
      </c>
      <c r="X14" s="331">
        <v>34</v>
      </c>
      <c r="Y14" s="331">
        <v>19</v>
      </c>
      <c r="Z14" s="331">
        <v>26</v>
      </c>
      <c r="AA14" s="331">
        <v>232</v>
      </c>
      <c r="AB14" s="331">
        <v>311</v>
      </c>
      <c r="AC14" s="331">
        <v>310</v>
      </c>
      <c r="AD14" s="331">
        <v>1</v>
      </c>
      <c r="AE14" s="331">
        <v>0</v>
      </c>
      <c r="AF14" s="331">
        <v>311</v>
      </c>
      <c r="AG14" s="331">
        <v>0</v>
      </c>
      <c r="AH14" s="331">
        <v>0</v>
      </c>
      <c r="AI14" s="331">
        <v>0</v>
      </c>
      <c r="AJ14" s="331">
        <v>0</v>
      </c>
      <c r="AK14" s="331">
        <v>0</v>
      </c>
      <c r="AL14" s="331">
        <v>259</v>
      </c>
      <c r="AM14" s="331">
        <v>259</v>
      </c>
      <c r="AN14" s="331">
        <v>1</v>
      </c>
      <c r="AO14" s="331">
        <v>38</v>
      </c>
      <c r="AP14" s="331">
        <v>35</v>
      </c>
      <c r="AQ14" s="331">
        <v>16</v>
      </c>
      <c r="AR14" s="331">
        <v>169</v>
      </c>
      <c r="AS14" s="331">
        <v>259</v>
      </c>
      <c r="AT14" s="331">
        <v>259</v>
      </c>
      <c r="AU14" s="331">
        <v>0</v>
      </c>
      <c r="AV14" s="331">
        <v>0</v>
      </c>
      <c r="AW14" s="331">
        <v>259</v>
      </c>
      <c r="AX14" s="331">
        <v>0</v>
      </c>
      <c r="AY14" s="331">
        <v>0</v>
      </c>
      <c r="AZ14" s="331">
        <v>0</v>
      </c>
      <c r="BA14" s="331">
        <v>0</v>
      </c>
      <c r="BB14" s="322"/>
      <c r="BC14" s="322"/>
      <c r="BD14" s="322"/>
      <c r="BF14" s="323"/>
    </row>
    <row r="15" spans="1:58" ht="12.75" x14ac:dyDescent="0.2">
      <c r="A15" s="986">
        <v>9</v>
      </c>
      <c r="B15" s="190" t="s">
        <v>614</v>
      </c>
      <c r="C15" s="993">
        <v>71</v>
      </c>
      <c r="D15" s="993">
        <v>983</v>
      </c>
      <c r="E15" s="993">
        <f t="shared" si="0"/>
        <v>1054</v>
      </c>
      <c r="F15" s="993">
        <v>0</v>
      </c>
      <c r="G15" s="993">
        <v>246</v>
      </c>
      <c r="H15" s="993">
        <v>89</v>
      </c>
      <c r="I15" s="993">
        <v>55</v>
      </c>
      <c r="J15" s="993">
        <v>591</v>
      </c>
      <c r="K15" s="993">
        <f t="shared" si="1"/>
        <v>981</v>
      </c>
      <c r="L15" s="993">
        <v>777</v>
      </c>
      <c r="M15" s="993">
        <v>202</v>
      </c>
      <c r="N15" s="993">
        <v>2</v>
      </c>
      <c r="O15" s="993">
        <f t="shared" si="2"/>
        <v>981</v>
      </c>
      <c r="P15" s="993">
        <v>72</v>
      </c>
      <c r="Q15" s="993">
        <v>0</v>
      </c>
      <c r="R15" s="993">
        <v>1</v>
      </c>
      <c r="S15" s="993">
        <f t="shared" si="3"/>
        <v>73</v>
      </c>
      <c r="T15" s="331">
        <v>73</v>
      </c>
      <c r="U15" s="331">
        <v>1406</v>
      </c>
      <c r="V15" s="331">
        <v>1479</v>
      </c>
      <c r="W15" s="331">
        <v>0</v>
      </c>
      <c r="X15" s="331">
        <v>221</v>
      </c>
      <c r="Y15" s="331">
        <v>115</v>
      </c>
      <c r="Z15" s="331">
        <v>54</v>
      </c>
      <c r="AA15" s="331">
        <v>1052</v>
      </c>
      <c r="AB15" s="331">
        <v>1442</v>
      </c>
      <c r="AC15" s="331">
        <v>1340</v>
      </c>
      <c r="AD15" s="331">
        <v>101</v>
      </c>
      <c r="AE15" s="331">
        <v>1</v>
      </c>
      <c r="AF15" s="331">
        <v>1442</v>
      </c>
      <c r="AG15" s="331">
        <v>37</v>
      </c>
      <c r="AH15" s="331">
        <v>0</v>
      </c>
      <c r="AI15" s="331">
        <v>0</v>
      </c>
      <c r="AJ15" s="331">
        <v>37</v>
      </c>
      <c r="AK15" s="331">
        <v>37</v>
      </c>
      <c r="AL15" s="331">
        <v>1391</v>
      </c>
      <c r="AM15" s="331">
        <v>1428</v>
      </c>
      <c r="AN15" s="331">
        <v>0</v>
      </c>
      <c r="AO15" s="331">
        <v>241</v>
      </c>
      <c r="AP15" s="331">
        <v>81</v>
      </c>
      <c r="AQ15" s="331">
        <v>18</v>
      </c>
      <c r="AR15" s="331">
        <v>1088</v>
      </c>
      <c r="AS15" s="331">
        <v>1428</v>
      </c>
      <c r="AT15" s="331">
        <v>1426</v>
      </c>
      <c r="AU15" s="331">
        <v>2</v>
      </c>
      <c r="AV15" s="331">
        <v>0</v>
      </c>
      <c r="AW15" s="331">
        <v>1428</v>
      </c>
      <c r="AX15" s="331">
        <v>0</v>
      </c>
      <c r="AY15" s="331">
        <v>0</v>
      </c>
      <c r="AZ15" s="331">
        <v>0</v>
      </c>
      <c r="BA15" s="331">
        <v>0</v>
      </c>
      <c r="BB15" s="322"/>
      <c r="BC15" s="322"/>
      <c r="BD15" s="322"/>
    </row>
    <row r="16" spans="1:58" ht="12.75" x14ac:dyDescent="0.2">
      <c r="A16" s="986">
        <v>10</v>
      </c>
      <c r="B16" s="190" t="s">
        <v>615</v>
      </c>
      <c r="C16" s="993">
        <v>0</v>
      </c>
      <c r="D16" s="993">
        <v>376</v>
      </c>
      <c r="E16" s="993">
        <f t="shared" si="0"/>
        <v>376</v>
      </c>
      <c r="F16" s="993">
        <v>17</v>
      </c>
      <c r="G16" s="993">
        <v>45</v>
      </c>
      <c r="H16" s="993">
        <v>45</v>
      </c>
      <c r="I16" s="993">
        <v>43</v>
      </c>
      <c r="J16" s="993">
        <v>210</v>
      </c>
      <c r="K16" s="993">
        <f t="shared" si="1"/>
        <v>360</v>
      </c>
      <c r="L16" s="993">
        <v>355</v>
      </c>
      <c r="M16" s="993">
        <v>5</v>
      </c>
      <c r="N16" s="993">
        <v>0</v>
      </c>
      <c r="O16" s="993">
        <f t="shared" si="2"/>
        <v>360</v>
      </c>
      <c r="P16" s="993">
        <v>16</v>
      </c>
      <c r="Q16" s="993">
        <v>0</v>
      </c>
      <c r="R16" s="993">
        <v>0</v>
      </c>
      <c r="S16" s="993">
        <f t="shared" si="3"/>
        <v>16</v>
      </c>
      <c r="T16" s="331">
        <v>16</v>
      </c>
      <c r="U16" s="331">
        <v>465</v>
      </c>
      <c r="V16" s="331">
        <v>481</v>
      </c>
      <c r="W16" s="331">
        <v>0</v>
      </c>
      <c r="X16" s="331">
        <v>85</v>
      </c>
      <c r="Y16" s="331">
        <v>54</v>
      </c>
      <c r="Z16" s="331">
        <v>95</v>
      </c>
      <c r="AA16" s="331">
        <v>247</v>
      </c>
      <c r="AB16" s="331">
        <v>481</v>
      </c>
      <c r="AC16" s="331">
        <v>475</v>
      </c>
      <c r="AD16" s="331">
        <v>6</v>
      </c>
      <c r="AE16" s="331">
        <v>0</v>
      </c>
      <c r="AF16" s="331">
        <v>481</v>
      </c>
      <c r="AG16" s="331">
        <v>0</v>
      </c>
      <c r="AH16" s="331">
        <v>0</v>
      </c>
      <c r="AI16" s="331">
        <v>0</v>
      </c>
      <c r="AJ16" s="331">
        <v>0</v>
      </c>
      <c r="AK16" s="331">
        <v>0</v>
      </c>
      <c r="AL16" s="331">
        <v>516</v>
      </c>
      <c r="AM16" s="331">
        <v>516</v>
      </c>
      <c r="AN16" s="331">
        <v>4</v>
      </c>
      <c r="AO16" s="331">
        <v>156</v>
      </c>
      <c r="AP16" s="331">
        <v>62</v>
      </c>
      <c r="AQ16" s="331">
        <v>59</v>
      </c>
      <c r="AR16" s="331">
        <v>235</v>
      </c>
      <c r="AS16" s="331">
        <v>516</v>
      </c>
      <c r="AT16" s="331">
        <v>482</v>
      </c>
      <c r="AU16" s="331">
        <v>34</v>
      </c>
      <c r="AV16" s="331">
        <v>0</v>
      </c>
      <c r="AW16" s="331">
        <v>516</v>
      </c>
      <c r="AX16" s="331">
        <v>0</v>
      </c>
      <c r="AY16" s="331">
        <v>0</v>
      </c>
      <c r="AZ16" s="331">
        <v>0</v>
      </c>
      <c r="BA16" s="331">
        <v>0</v>
      </c>
      <c r="BB16" s="322"/>
      <c r="BC16" s="322"/>
      <c r="BD16" s="322"/>
    </row>
    <row r="17" spans="1:56" ht="12.75" x14ac:dyDescent="0.2">
      <c r="A17" s="986">
        <v>11</v>
      </c>
      <c r="B17" s="190" t="s">
        <v>616</v>
      </c>
      <c r="C17" s="993">
        <v>208</v>
      </c>
      <c r="D17" s="993">
        <v>484</v>
      </c>
      <c r="E17" s="993">
        <f t="shared" si="0"/>
        <v>692</v>
      </c>
      <c r="F17" s="993">
        <v>0</v>
      </c>
      <c r="G17" s="993">
        <v>157</v>
      </c>
      <c r="H17" s="993">
        <v>280</v>
      </c>
      <c r="I17" s="993">
        <v>40</v>
      </c>
      <c r="J17" s="993">
        <v>185</v>
      </c>
      <c r="K17" s="993">
        <f t="shared" si="1"/>
        <v>662</v>
      </c>
      <c r="L17" s="993">
        <v>259</v>
      </c>
      <c r="M17" s="993">
        <v>336</v>
      </c>
      <c r="N17" s="993">
        <v>67</v>
      </c>
      <c r="O17" s="993">
        <f t="shared" si="2"/>
        <v>662</v>
      </c>
      <c r="P17" s="993">
        <v>29</v>
      </c>
      <c r="Q17" s="993">
        <v>0</v>
      </c>
      <c r="R17" s="993">
        <v>1</v>
      </c>
      <c r="S17" s="993">
        <f t="shared" si="3"/>
        <v>30</v>
      </c>
      <c r="T17" s="331">
        <v>30</v>
      </c>
      <c r="U17" s="331">
        <v>444</v>
      </c>
      <c r="V17" s="331">
        <v>474</v>
      </c>
      <c r="W17" s="331">
        <v>0</v>
      </c>
      <c r="X17" s="331">
        <v>97</v>
      </c>
      <c r="Y17" s="331">
        <v>170</v>
      </c>
      <c r="Z17" s="331">
        <v>22</v>
      </c>
      <c r="AA17" s="331">
        <v>171</v>
      </c>
      <c r="AB17" s="331">
        <v>460</v>
      </c>
      <c r="AC17" s="331">
        <v>399</v>
      </c>
      <c r="AD17" s="331">
        <v>60</v>
      </c>
      <c r="AE17" s="331">
        <v>1</v>
      </c>
      <c r="AF17" s="331">
        <v>460</v>
      </c>
      <c r="AG17" s="331">
        <v>14</v>
      </c>
      <c r="AH17" s="331">
        <v>0</v>
      </c>
      <c r="AI17" s="331">
        <v>0</v>
      </c>
      <c r="AJ17" s="331">
        <v>14</v>
      </c>
      <c r="AK17" s="331">
        <v>14</v>
      </c>
      <c r="AL17" s="331">
        <v>538</v>
      </c>
      <c r="AM17" s="331">
        <v>552</v>
      </c>
      <c r="AN17" s="331">
        <v>2</v>
      </c>
      <c r="AO17" s="331">
        <v>72</v>
      </c>
      <c r="AP17" s="331">
        <v>103</v>
      </c>
      <c r="AQ17" s="331">
        <v>31</v>
      </c>
      <c r="AR17" s="331">
        <v>240</v>
      </c>
      <c r="AS17" s="331">
        <v>448</v>
      </c>
      <c r="AT17" s="331">
        <v>409</v>
      </c>
      <c r="AU17" s="331">
        <v>39</v>
      </c>
      <c r="AV17" s="331">
        <v>0</v>
      </c>
      <c r="AW17" s="331">
        <v>448</v>
      </c>
      <c r="AX17" s="331">
        <v>60</v>
      </c>
      <c r="AY17" s="331">
        <v>44</v>
      </c>
      <c r="AZ17" s="331">
        <v>0</v>
      </c>
      <c r="BA17" s="331">
        <v>104</v>
      </c>
      <c r="BB17" s="322"/>
      <c r="BC17" s="322"/>
      <c r="BD17" s="322"/>
    </row>
    <row r="18" spans="1:56" ht="12.75" x14ac:dyDescent="0.2">
      <c r="A18" s="986">
        <v>12</v>
      </c>
      <c r="B18" s="190" t="s">
        <v>617</v>
      </c>
      <c r="C18" s="993">
        <v>911</v>
      </c>
      <c r="D18" s="993">
        <v>1413</v>
      </c>
      <c r="E18" s="993">
        <f t="shared" si="0"/>
        <v>2324</v>
      </c>
      <c r="F18" s="993">
        <v>3</v>
      </c>
      <c r="G18" s="993">
        <v>501</v>
      </c>
      <c r="H18" s="993">
        <v>207</v>
      </c>
      <c r="I18" s="993">
        <v>177</v>
      </c>
      <c r="J18" s="993">
        <v>556</v>
      </c>
      <c r="K18" s="993">
        <f t="shared" si="1"/>
        <v>1444</v>
      </c>
      <c r="L18" s="993">
        <v>579</v>
      </c>
      <c r="M18" s="993">
        <v>137</v>
      </c>
      <c r="N18" s="993">
        <v>728</v>
      </c>
      <c r="O18" s="993">
        <f t="shared" si="2"/>
        <v>1444</v>
      </c>
      <c r="P18" s="993">
        <v>275</v>
      </c>
      <c r="Q18" s="993">
        <v>521</v>
      </c>
      <c r="R18" s="993">
        <v>84</v>
      </c>
      <c r="S18" s="993">
        <f t="shared" si="3"/>
        <v>880</v>
      </c>
      <c r="T18" s="331">
        <v>880</v>
      </c>
      <c r="U18" s="331">
        <v>1270</v>
      </c>
      <c r="V18" s="331">
        <v>2150</v>
      </c>
      <c r="W18" s="331">
        <v>37</v>
      </c>
      <c r="X18" s="331">
        <v>542</v>
      </c>
      <c r="Y18" s="331">
        <v>523</v>
      </c>
      <c r="Z18" s="331">
        <v>195</v>
      </c>
      <c r="AA18" s="331">
        <v>581</v>
      </c>
      <c r="AB18" s="331">
        <v>1878</v>
      </c>
      <c r="AC18" s="331">
        <v>628</v>
      </c>
      <c r="AD18" s="331">
        <v>783</v>
      </c>
      <c r="AE18" s="331">
        <v>467</v>
      </c>
      <c r="AF18" s="331">
        <v>1878</v>
      </c>
      <c r="AG18" s="331">
        <v>272</v>
      </c>
      <c r="AH18" s="331">
        <v>0</v>
      </c>
      <c r="AI18" s="331">
        <v>0</v>
      </c>
      <c r="AJ18" s="331">
        <v>272</v>
      </c>
      <c r="AK18" s="331">
        <v>272</v>
      </c>
      <c r="AL18" s="331">
        <v>1623</v>
      </c>
      <c r="AM18" s="331">
        <v>1895</v>
      </c>
      <c r="AN18" s="331">
        <v>90</v>
      </c>
      <c r="AO18" s="331">
        <v>362</v>
      </c>
      <c r="AP18" s="331">
        <v>535</v>
      </c>
      <c r="AQ18" s="331">
        <v>148</v>
      </c>
      <c r="AR18" s="331">
        <v>618</v>
      </c>
      <c r="AS18" s="331">
        <v>1753</v>
      </c>
      <c r="AT18" s="331">
        <v>1494</v>
      </c>
      <c r="AU18" s="331">
        <v>259</v>
      </c>
      <c r="AV18" s="331">
        <v>0</v>
      </c>
      <c r="AW18" s="331">
        <v>1753</v>
      </c>
      <c r="AX18" s="331">
        <v>142</v>
      </c>
      <c r="AY18" s="331">
        <v>0</v>
      </c>
      <c r="AZ18" s="331">
        <v>0</v>
      </c>
      <c r="BA18" s="331">
        <v>142</v>
      </c>
      <c r="BB18" s="322"/>
      <c r="BC18" s="322"/>
      <c r="BD18" s="322"/>
    </row>
    <row r="19" spans="1:56" ht="12.75" x14ac:dyDescent="0.2">
      <c r="A19" s="986">
        <v>13</v>
      </c>
      <c r="B19" s="190" t="s">
        <v>618</v>
      </c>
      <c r="C19" s="993">
        <v>508</v>
      </c>
      <c r="D19" s="993">
        <v>659</v>
      </c>
      <c r="E19" s="993">
        <f t="shared" si="0"/>
        <v>1167</v>
      </c>
      <c r="F19" s="993">
        <v>196</v>
      </c>
      <c r="G19" s="993">
        <v>100</v>
      </c>
      <c r="H19" s="993">
        <v>232</v>
      </c>
      <c r="I19" s="993">
        <v>96</v>
      </c>
      <c r="J19" s="993">
        <v>383</v>
      </c>
      <c r="K19" s="993">
        <f t="shared" si="1"/>
        <v>1007</v>
      </c>
      <c r="L19" s="993">
        <v>394</v>
      </c>
      <c r="M19" s="993">
        <v>158</v>
      </c>
      <c r="N19" s="993">
        <v>455</v>
      </c>
      <c r="O19" s="993">
        <f t="shared" si="2"/>
        <v>1007</v>
      </c>
      <c r="P19" s="993">
        <v>73</v>
      </c>
      <c r="Q19" s="993">
        <v>76</v>
      </c>
      <c r="R19" s="993">
        <v>11</v>
      </c>
      <c r="S19" s="993">
        <f t="shared" si="3"/>
        <v>160</v>
      </c>
      <c r="T19" s="331">
        <v>160</v>
      </c>
      <c r="U19" s="331">
        <v>747</v>
      </c>
      <c r="V19" s="331">
        <v>907</v>
      </c>
      <c r="W19" s="331">
        <v>9</v>
      </c>
      <c r="X19" s="331">
        <v>262</v>
      </c>
      <c r="Y19" s="331">
        <v>189</v>
      </c>
      <c r="Z19" s="331">
        <v>34</v>
      </c>
      <c r="AA19" s="331">
        <v>413</v>
      </c>
      <c r="AB19" s="331">
        <v>907</v>
      </c>
      <c r="AC19" s="331">
        <v>672</v>
      </c>
      <c r="AD19" s="331">
        <v>201</v>
      </c>
      <c r="AE19" s="331">
        <v>34</v>
      </c>
      <c r="AF19" s="331">
        <v>907</v>
      </c>
      <c r="AG19" s="331">
        <v>0</v>
      </c>
      <c r="AH19" s="331">
        <v>0</v>
      </c>
      <c r="AI19" s="331">
        <v>0</v>
      </c>
      <c r="AJ19" s="331">
        <v>0</v>
      </c>
      <c r="AK19" s="331">
        <v>0</v>
      </c>
      <c r="AL19" s="331">
        <v>872</v>
      </c>
      <c r="AM19" s="331">
        <v>872</v>
      </c>
      <c r="AN19" s="331">
        <v>5</v>
      </c>
      <c r="AO19" s="331">
        <v>209</v>
      </c>
      <c r="AP19" s="331">
        <v>95</v>
      </c>
      <c r="AQ19" s="331">
        <v>17</v>
      </c>
      <c r="AR19" s="331">
        <v>446</v>
      </c>
      <c r="AS19" s="331">
        <v>772</v>
      </c>
      <c r="AT19" s="331">
        <v>770</v>
      </c>
      <c r="AU19" s="331">
        <v>2</v>
      </c>
      <c r="AV19" s="331">
        <v>0</v>
      </c>
      <c r="AW19" s="331">
        <v>772</v>
      </c>
      <c r="AX19" s="331">
        <v>100</v>
      </c>
      <c r="AY19" s="331">
        <v>0</v>
      </c>
      <c r="AZ19" s="331">
        <v>0</v>
      </c>
      <c r="BA19" s="331">
        <v>100</v>
      </c>
      <c r="BB19" s="322"/>
      <c r="BC19" s="322"/>
      <c r="BD19" s="322"/>
    </row>
    <row r="20" spans="1:56" ht="12.75" x14ac:dyDescent="0.2">
      <c r="A20" s="986">
        <v>14</v>
      </c>
      <c r="B20" s="190" t="s">
        <v>619</v>
      </c>
      <c r="C20" s="993">
        <v>142</v>
      </c>
      <c r="D20" s="993">
        <v>974</v>
      </c>
      <c r="E20" s="993">
        <f t="shared" si="0"/>
        <v>1116</v>
      </c>
      <c r="F20" s="993">
        <v>9</v>
      </c>
      <c r="G20" s="993">
        <v>130</v>
      </c>
      <c r="H20" s="993">
        <v>72</v>
      </c>
      <c r="I20" s="993">
        <v>77</v>
      </c>
      <c r="J20" s="993">
        <v>710</v>
      </c>
      <c r="K20" s="993">
        <f t="shared" si="1"/>
        <v>998</v>
      </c>
      <c r="L20" s="993">
        <v>779</v>
      </c>
      <c r="M20" s="993">
        <v>202</v>
      </c>
      <c r="N20" s="993">
        <v>17</v>
      </c>
      <c r="O20" s="993">
        <f t="shared" si="2"/>
        <v>998</v>
      </c>
      <c r="P20" s="993">
        <v>84</v>
      </c>
      <c r="Q20" s="993">
        <v>34</v>
      </c>
      <c r="R20" s="993">
        <v>0</v>
      </c>
      <c r="S20" s="993">
        <f t="shared" si="3"/>
        <v>118</v>
      </c>
      <c r="T20" s="331">
        <v>118</v>
      </c>
      <c r="U20" s="331">
        <v>949</v>
      </c>
      <c r="V20" s="331">
        <v>1067</v>
      </c>
      <c r="W20" s="331">
        <v>0</v>
      </c>
      <c r="X20" s="331">
        <v>276</v>
      </c>
      <c r="Y20" s="331">
        <v>53</v>
      </c>
      <c r="Z20" s="331">
        <v>56</v>
      </c>
      <c r="AA20" s="331">
        <v>629</v>
      </c>
      <c r="AB20" s="331">
        <v>1014</v>
      </c>
      <c r="AC20" s="331">
        <v>837</v>
      </c>
      <c r="AD20" s="331">
        <v>177</v>
      </c>
      <c r="AE20" s="331">
        <v>0</v>
      </c>
      <c r="AF20" s="331">
        <v>1014</v>
      </c>
      <c r="AG20" s="331">
        <v>53</v>
      </c>
      <c r="AH20" s="331">
        <v>0</v>
      </c>
      <c r="AI20" s="331">
        <v>0</v>
      </c>
      <c r="AJ20" s="331">
        <v>53</v>
      </c>
      <c r="AK20" s="331">
        <v>53</v>
      </c>
      <c r="AL20" s="331">
        <v>1299</v>
      </c>
      <c r="AM20" s="331">
        <v>1352</v>
      </c>
      <c r="AN20" s="331">
        <v>0</v>
      </c>
      <c r="AO20" s="331">
        <v>171</v>
      </c>
      <c r="AP20" s="331">
        <v>30</v>
      </c>
      <c r="AQ20" s="331">
        <v>35</v>
      </c>
      <c r="AR20" s="331">
        <v>919</v>
      </c>
      <c r="AS20" s="331">
        <v>1155</v>
      </c>
      <c r="AT20" s="331">
        <v>996</v>
      </c>
      <c r="AU20" s="331">
        <v>159</v>
      </c>
      <c r="AV20" s="331">
        <v>0</v>
      </c>
      <c r="AW20" s="331">
        <v>1155</v>
      </c>
      <c r="AX20" s="331">
        <v>105</v>
      </c>
      <c r="AY20" s="331">
        <v>92</v>
      </c>
      <c r="AZ20" s="331">
        <v>0</v>
      </c>
      <c r="BA20" s="331">
        <v>197</v>
      </c>
      <c r="BB20" s="322"/>
      <c r="BC20" s="322"/>
      <c r="BD20" s="322"/>
    </row>
    <row r="21" spans="1:56" ht="12.75" x14ac:dyDescent="0.2">
      <c r="A21" s="986">
        <v>15</v>
      </c>
      <c r="B21" s="190" t="s">
        <v>620</v>
      </c>
      <c r="C21" s="993">
        <v>164</v>
      </c>
      <c r="D21" s="993">
        <v>787</v>
      </c>
      <c r="E21" s="993">
        <f t="shared" si="0"/>
        <v>951</v>
      </c>
      <c r="F21" s="993">
        <v>131</v>
      </c>
      <c r="G21" s="993">
        <v>202</v>
      </c>
      <c r="H21" s="993">
        <v>72</v>
      </c>
      <c r="I21" s="993">
        <v>110</v>
      </c>
      <c r="J21" s="993">
        <v>289</v>
      </c>
      <c r="K21" s="993">
        <f t="shared" si="1"/>
        <v>804</v>
      </c>
      <c r="L21" s="993">
        <v>384</v>
      </c>
      <c r="M21" s="993">
        <v>420</v>
      </c>
      <c r="N21" s="993">
        <v>0</v>
      </c>
      <c r="O21" s="993">
        <f t="shared" si="2"/>
        <v>804</v>
      </c>
      <c r="P21" s="993">
        <v>124</v>
      </c>
      <c r="Q21" s="993">
        <v>23</v>
      </c>
      <c r="R21" s="993">
        <v>0</v>
      </c>
      <c r="S21" s="993">
        <f t="shared" si="3"/>
        <v>147</v>
      </c>
      <c r="T21" s="331">
        <v>147</v>
      </c>
      <c r="U21" s="331">
        <v>956</v>
      </c>
      <c r="V21" s="331">
        <v>1103</v>
      </c>
      <c r="W21" s="331">
        <v>81</v>
      </c>
      <c r="X21" s="331">
        <v>318</v>
      </c>
      <c r="Y21" s="331">
        <v>117</v>
      </c>
      <c r="Z21" s="331">
        <v>108</v>
      </c>
      <c r="AA21" s="331">
        <v>375</v>
      </c>
      <c r="AB21" s="331">
        <v>999</v>
      </c>
      <c r="AC21" s="331">
        <v>824</v>
      </c>
      <c r="AD21" s="331">
        <v>174</v>
      </c>
      <c r="AE21" s="331">
        <v>1</v>
      </c>
      <c r="AF21" s="331">
        <v>999</v>
      </c>
      <c r="AG21" s="331">
        <v>104</v>
      </c>
      <c r="AH21" s="331">
        <v>0</v>
      </c>
      <c r="AI21" s="331">
        <v>0</v>
      </c>
      <c r="AJ21" s="331">
        <v>104</v>
      </c>
      <c r="AK21" s="331">
        <v>104</v>
      </c>
      <c r="AL21" s="331">
        <v>1156</v>
      </c>
      <c r="AM21" s="331">
        <v>1260</v>
      </c>
      <c r="AN21" s="331">
        <v>124</v>
      </c>
      <c r="AO21" s="331">
        <v>382</v>
      </c>
      <c r="AP21" s="331">
        <v>129</v>
      </c>
      <c r="AQ21" s="331">
        <v>164</v>
      </c>
      <c r="AR21" s="331">
        <v>337</v>
      </c>
      <c r="AS21" s="331">
        <v>1136</v>
      </c>
      <c r="AT21" s="331">
        <v>811</v>
      </c>
      <c r="AU21" s="331">
        <v>325</v>
      </c>
      <c r="AV21" s="331">
        <v>0</v>
      </c>
      <c r="AW21" s="331">
        <v>1136</v>
      </c>
      <c r="AX21" s="331">
        <v>124</v>
      </c>
      <c r="AY21" s="331">
        <v>0</v>
      </c>
      <c r="AZ21" s="331">
        <v>0</v>
      </c>
      <c r="BA21" s="331">
        <v>124</v>
      </c>
      <c r="BB21" s="322"/>
      <c r="BC21" s="322"/>
      <c r="BD21" s="322"/>
    </row>
    <row r="22" spans="1:56" ht="12.75" x14ac:dyDescent="0.2">
      <c r="A22" s="986">
        <v>16</v>
      </c>
      <c r="B22" s="190" t="s">
        <v>621</v>
      </c>
      <c r="C22" s="993">
        <v>67</v>
      </c>
      <c r="D22" s="993">
        <v>337</v>
      </c>
      <c r="E22" s="993">
        <f t="shared" si="0"/>
        <v>404</v>
      </c>
      <c r="F22" s="993">
        <v>12</v>
      </c>
      <c r="G22" s="993">
        <v>59</v>
      </c>
      <c r="H22" s="993">
        <v>57</v>
      </c>
      <c r="I22" s="993">
        <v>75</v>
      </c>
      <c r="J22" s="993">
        <v>185</v>
      </c>
      <c r="K22" s="993">
        <f t="shared" si="1"/>
        <v>388</v>
      </c>
      <c r="L22" s="993">
        <v>262</v>
      </c>
      <c r="M22" s="993">
        <v>123</v>
      </c>
      <c r="N22" s="993">
        <v>3</v>
      </c>
      <c r="O22" s="993">
        <f t="shared" si="2"/>
        <v>388</v>
      </c>
      <c r="P22" s="993">
        <v>15</v>
      </c>
      <c r="Q22" s="993">
        <v>1</v>
      </c>
      <c r="R22" s="993">
        <v>0</v>
      </c>
      <c r="S22" s="993">
        <f t="shared" si="3"/>
        <v>16</v>
      </c>
      <c r="T22" s="331">
        <v>16</v>
      </c>
      <c r="U22" s="331">
        <v>488</v>
      </c>
      <c r="V22" s="331">
        <v>504</v>
      </c>
      <c r="W22" s="331">
        <v>6</v>
      </c>
      <c r="X22" s="331">
        <v>39</v>
      </c>
      <c r="Y22" s="331">
        <v>54</v>
      </c>
      <c r="Z22" s="331">
        <v>57</v>
      </c>
      <c r="AA22" s="331">
        <v>346</v>
      </c>
      <c r="AB22" s="331">
        <v>502</v>
      </c>
      <c r="AC22" s="331">
        <v>477</v>
      </c>
      <c r="AD22" s="331">
        <v>25</v>
      </c>
      <c r="AE22" s="331">
        <v>0</v>
      </c>
      <c r="AF22" s="331">
        <v>502</v>
      </c>
      <c r="AG22" s="331">
        <v>2</v>
      </c>
      <c r="AH22" s="331">
        <v>0</v>
      </c>
      <c r="AI22" s="331">
        <v>0</v>
      </c>
      <c r="AJ22" s="331">
        <v>2</v>
      </c>
      <c r="AK22" s="331">
        <v>2</v>
      </c>
      <c r="AL22" s="331">
        <v>515</v>
      </c>
      <c r="AM22" s="331">
        <v>517</v>
      </c>
      <c r="AN22" s="331">
        <v>8</v>
      </c>
      <c r="AO22" s="331">
        <v>40</v>
      </c>
      <c r="AP22" s="331">
        <v>37</v>
      </c>
      <c r="AQ22" s="331">
        <v>29</v>
      </c>
      <c r="AR22" s="331">
        <v>403</v>
      </c>
      <c r="AS22" s="331">
        <v>517</v>
      </c>
      <c r="AT22" s="331">
        <v>496</v>
      </c>
      <c r="AU22" s="331">
        <v>21</v>
      </c>
      <c r="AV22" s="331">
        <v>0</v>
      </c>
      <c r="AW22" s="331">
        <v>517</v>
      </c>
      <c r="AX22" s="331">
        <v>0</v>
      </c>
      <c r="AY22" s="331">
        <v>0</v>
      </c>
      <c r="AZ22" s="331">
        <v>0</v>
      </c>
      <c r="BA22" s="331">
        <v>0</v>
      </c>
      <c r="BB22" s="322"/>
      <c r="BC22" s="322"/>
      <c r="BD22" s="322"/>
    </row>
    <row r="23" spans="1:56" ht="12.75" x14ac:dyDescent="0.2">
      <c r="A23" s="986">
        <v>17</v>
      </c>
      <c r="B23" s="190" t="s">
        <v>622</v>
      </c>
      <c r="C23" s="993">
        <v>671</v>
      </c>
      <c r="D23" s="993">
        <v>815</v>
      </c>
      <c r="E23" s="993">
        <f t="shared" si="0"/>
        <v>1486</v>
      </c>
      <c r="F23" s="993">
        <v>4</v>
      </c>
      <c r="G23" s="993">
        <v>147</v>
      </c>
      <c r="H23" s="993">
        <v>32</v>
      </c>
      <c r="I23" s="993">
        <v>77</v>
      </c>
      <c r="J23" s="993">
        <v>275</v>
      </c>
      <c r="K23" s="993">
        <f t="shared" si="1"/>
        <v>535</v>
      </c>
      <c r="L23" s="993">
        <v>289</v>
      </c>
      <c r="M23" s="993">
        <v>23</v>
      </c>
      <c r="N23" s="993">
        <v>223</v>
      </c>
      <c r="O23" s="993">
        <f t="shared" si="2"/>
        <v>535</v>
      </c>
      <c r="P23" s="993">
        <v>113</v>
      </c>
      <c r="Q23" s="993">
        <v>407</v>
      </c>
      <c r="R23" s="993">
        <v>431</v>
      </c>
      <c r="S23" s="993">
        <f t="shared" si="3"/>
        <v>951</v>
      </c>
      <c r="T23" s="331">
        <v>951</v>
      </c>
      <c r="U23" s="331">
        <v>610</v>
      </c>
      <c r="V23" s="331">
        <v>1561</v>
      </c>
      <c r="W23" s="331">
        <v>168</v>
      </c>
      <c r="X23" s="331">
        <v>353</v>
      </c>
      <c r="Y23" s="331">
        <v>296</v>
      </c>
      <c r="Z23" s="331">
        <v>210</v>
      </c>
      <c r="AA23" s="331">
        <v>120</v>
      </c>
      <c r="AB23" s="331">
        <v>1147</v>
      </c>
      <c r="AC23" s="331">
        <v>165</v>
      </c>
      <c r="AD23" s="331">
        <v>142</v>
      </c>
      <c r="AE23" s="331">
        <v>840</v>
      </c>
      <c r="AF23" s="331">
        <v>1147</v>
      </c>
      <c r="AG23" s="331">
        <v>160</v>
      </c>
      <c r="AH23" s="331">
        <v>223</v>
      </c>
      <c r="AI23" s="331">
        <v>31</v>
      </c>
      <c r="AJ23" s="331">
        <v>414</v>
      </c>
      <c r="AK23" s="331">
        <v>414</v>
      </c>
      <c r="AL23" s="331">
        <v>1058</v>
      </c>
      <c r="AM23" s="331">
        <v>1472</v>
      </c>
      <c r="AN23" s="331">
        <v>72</v>
      </c>
      <c r="AO23" s="331">
        <v>208</v>
      </c>
      <c r="AP23" s="331">
        <v>573</v>
      </c>
      <c r="AQ23" s="331">
        <v>88</v>
      </c>
      <c r="AR23" s="331">
        <v>268</v>
      </c>
      <c r="AS23" s="331">
        <v>1209</v>
      </c>
      <c r="AT23" s="331">
        <v>337</v>
      </c>
      <c r="AU23" s="331">
        <v>823</v>
      </c>
      <c r="AV23" s="331">
        <v>49</v>
      </c>
      <c r="AW23" s="331">
        <v>1209</v>
      </c>
      <c r="AX23" s="331">
        <v>239</v>
      </c>
      <c r="AY23" s="331">
        <v>24</v>
      </c>
      <c r="AZ23" s="331">
        <v>0</v>
      </c>
      <c r="BA23" s="331">
        <v>263</v>
      </c>
      <c r="BB23" s="322"/>
      <c r="BC23" s="322"/>
      <c r="BD23" s="322"/>
    </row>
    <row r="24" spans="1:56" ht="12.75" x14ac:dyDescent="0.2">
      <c r="A24" s="987"/>
      <c r="B24" s="191" t="s">
        <v>623</v>
      </c>
      <c r="C24" s="998">
        <f>SUM(C7:C23)</f>
        <v>5076</v>
      </c>
      <c r="D24" s="998">
        <f t="shared" ref="D24:R24" si="4">SUM(D7:D23)</f>
        <v>13285</v>
      </c>
      <c r="E24" s="998">
        <f t="shared" si="4"/>
        <v>18361</v>
      </c>
      <c r="F24" s="998">
        <f t="shared" si="4"/>
        <v>482</v>
      </c>
      <c r="G24" s="998">
        <f t="shared" si="4"/>
        <v>3732</v>
      </c>
      <c r="H24" s="998">
        <f t="shared" si="4"/>
        <v>2665</v>
      </c>
      <c r="I24" s="998">
        <f t="shared" si="4"/>
        <v>1132</v>
      </c>
      <c r="J24" s="998">
        <f t="shared" si="4"/>
        <v>6756</v>
      </c>
      <c r="K24" s="998">
        <f t="shared" si="4"/>
        <v>14767</v>
      </c>
      <c r="L24" s="998">
        <f t="shared" si="4"/>
        <v>8598</v>
      </c>
      <c r="M24" s="998">
        <f t="shared" si="4"/>
        <v>3917</v>
      </c>
      <c r="N24" s="998">
        <f t="shared" si="4"/>
        <v>2252</v>
      </c>
      <c r="O24" s="998">
        <f t="shared" si="4"/>
        <v>14767</v>
      </c>
      <c r="P24" s="998">
        <f t="shared" si="4"/>
        <v>1316</v>
      </c>
      <c r="Q24" s="998">
        <f t="shared" si="4"/>
        <v>1297</v>
      </c>
      <c r="R24" s="998">
        <f t="shared" si="4"/>
        <v>981</v>
      </c>
      <c r="S24" s="998">
        <f>SUM(S7:S23)</f>
        <v>3594</v>
      </c>
      <c r="T24" s="610">
        <v>3593</v>
      </c>
      <c r="U24" s="610">
        <v>13415</v>
      </c>
      <c r="V24" s="610">
        <v>17008</v>
      </c>
      <c r="W24" s="610">
        <v>750</v>
      </c>
      <c r="X24" s="610">
        <v>3476</v>
      </c>
      <c r="Y24" s="610">
        <v>2665</v>
      </c>
      <c r="Z24" s="610">
        <v>1124</v>
      </c>
      <c r="AA24" s="610">
        <v>7478</v>
      </c>
      <c r="AB24" s="610">
        <v>15493</v>
      </c>
      <c r="AC24" s="610">
        <v>11288</v>
      </c>
      <c r="AD24" s="610">
        <v>2333</v>
      </c>
      <c r="AE24" s="610">
        <v>1872</v>
      </c>
      <c r="AF24" s="610">
        <v>15493</v>
      </c>
      <c r="AG24" s="610">
        <v>1039</v>
      </c>
      <c r="AH24" s="610">
        <v>301</v>
      </c>
      <c r="AI24" s="610">
        <v>175</v>
      </c>
      <c r="AJ24" s="610">
        <v>1515</v>
      </c>
      <c r="AK24" s="610">
        <v>1515</v>
      </c>
      <c r="AL24" s="610">
        <v>17584</v>
      </c>
      <c r="AM24" s="610">
        <v>19099</v>
      </c>
      <c r="AN24" s="610">
        <v>1434</v>
      </c>
      <c r="AO24" s="610">
        <v>2610</v>
      </c>
      <c r="AP24" s="610">
        <v>2756</v>
      </c>
      <c r="AQ24" s="610">
        <v>975</v>
      </c>
      <c r="AR24" s="610">
        <v>10127</v>
      </c>
      <c r="AS24" s="610">
        <v>17902</v>
      </c>
      <c r="AT24" s="610">
        <v>14711</v>
      </c>
      <c r="AU24" s="610">
        <v>2964</v>
      </c>
      <c r="AV24" s="610">
        <v>227</v>
      </c>
      <c r="AW24" s="610">
        <v>17902</v>
      </c>
      <c r="AX24" s="610">
        <v>1037</v>
      </c>
      <c r="AY24" s="610">
        <v>160</v>
      </c>
      <c r="AZ24" s="610">
        <v>0</v>
      </c>
      <c r="BA24" s="610">
        <v>1197</v>
      </c>
      <c r="BB24" s="322"/>
      <c r="BC24" s="322"/>
      <c r="BD24" s="322"/>
    </row>
    <row r="25" spans="1:56" x14ac:dyDescent="0.4">
      <c r="A25" s="325"/>
      <c r="B25" s="325"/>
      <c r="C25" s="994"/>
      <c r="D25" s="994"/>
      <c r="E25" s="994"/>
      <c r="F25" s="994"/>
      <c r="G25" s="994"/>
      <c r="H25" s="994"/>
      <c r="I25" s="994"/>
      <c r="J25" s="994"/>
      <c r="K25" s="994"/>
      <c r="L25" s="994"/>
      <c r="M25" s="994"/>
      <c r="N25" s="994"/>
      <c r="O25" s="994"/>
      <c r="P25" s="994"/>
      <c r="Q25" s="994"/>
      <c r="R25" s="994"/>
      <c r="S25" s="994"/>
      <c r="T25" s="321"/>
      <c r="U25" s="321"/>
      <c r="V25" s="321"/>
      <c r="W25" s="321"/>
      <c r="X25" s="321"/>
      <c r="Y25" s="321"/>
      <c r="Z25" s="321"/>
      <c r="AA25" s="321"/>
      <c r="AB25" s="324"/>
      <c r="AC25" s="324"/>
      <c r="AD25" s="324"/>
      <c r="AE25" s="321"/>
      <c r="AF25" s="321"/>
      <c r="AG25" s="321"/>
      <c r="AH25" s="321"/>
      <c r="AI25" s="321"/>
      <c r="AJ25" s="321"/>
      <c r="AK25" s="321"/>
      <c r="AL25" s="321"/>
      <c r="AM25" s="321"/>
      <c r="AN25" s="321"/>
      <c r="AO25" s="321"/>
      <c r="AP25" s="321"/>
      <c r="AQ25" s="321"/>
      <c r="AR25" s="321"/>
      <c r="AS25" s="324"/>
      <c r="AT25" s="324"/>
      <c r="AU25" s="324"/>
      <c r="AV25" s="321"/>
      <c r="AW25" s="321"/>
      <c r="AX25" s="321"/>
      <c r="AY25" s="321"/>
      <c r="AZ25" s="321"/>
      <c r="BA25" s="321"/>
    </row>
    <row r="26" spans="1:56" x14ac:dyDescent="0.4">
      <c r="A26" s="321"/>
      <c r="B26" s="321"/>
      <c r="C26" s="994"/>
      <c r="D26" s="994"/>
      <c r="E26" s="994"/>
      <c r="F26" s="994"/>
      <c r="G26" s="994"/>
      <c r="H26" s="994"/>
      <c r="I26" s="994"/>
      <c r="J26" s="994"/>
      <c r="K26" s="995"/>
      <c r="L26" s="995"/>
      <c r="M26" s="995"/>
      <c r="N26" s="994"/>
      <c r="O26" s="994"/>
      <c r="P26" s="994"/>
      <c r="Q26" s="994"/>
      <c r="R26" s="994"/>
      <c r="S26" s="994"/>
      <c r="T26" s="321"/>
      <c r="U26" s="321"/>
      <c r="V26" s="321"/>
      <c r="W26" s="321"/>
      <c r="X26" s="321"/>
      <c r="Y26" s="321"/>
      <c r="Z26" s="321"/>
      <c r="AA26" s="321"/>
      <c r="AB26" s="321"/>
      <c r="AC26" s="321"/>
      <c r="AD26" s="321"/>
      <c r="AE26" s="321"/>
      <c r="AF26" s="321"/>
      <c r="AG26" s="321"/>
      <c r="AH26" s="321"/>
      <c r="AI26" s="321"/>
      <c r="AJ26" s="321"/>
      <c r="AK26" s="321"/>
      <c r="AL26" s="321"/>
      <c r="AM26" s="321"/>
      <c r="AN26" s="321"/>
      <c r="AO26" s="321"/>
      <c r="AP26" s="321"/>
      <c r="AQ26" s="321"/>
      <c r="AR26" s="321"/>
      <c r="AS26" s="321"/>
      <c r="AT26" s="321"/>
      <c r="AU26" s="321"/>
      <c r="AV26" s="321"/>
      <c r="AW26" s="321"/>
      <c r="AX26" s="321"/>
      <c r="AY26" s="321"/>
      <c r="AZ26" s="321"/>
      <c r="BA26" s="321"/>
    </row>
    <row r="27" spans="1:56" x14ac:dyDescent="0.4">
      <c r="A27" s="325"/>
      <c r="B27" s="325"/>
      <c r="C27" s="994"/>
      <c r="D27" s="994"/>
      <c r="E27" s="994"/>
      <c r="F27" s="994"/>
      <c r="G27" s="994"/>
      <c r="H27" s="994"/>
      <c r="I27" s="994"/>
      <c r="J27" s="994"/>
      <c r="K27" s="994"/>
      <c r="L27" s="994"/>
      <c r="M27" s="994"/>
      <c r="N27" s="994"/>
      <c r="O27" s="994"/>
      <c r="P27" s="994"/>
      <c r="Q27" s="994"/>
      <c r="R27" s="994"/>
      <c r="S27" s="994"/>
      <c r="T27" s="324"/>
      <c r="U27" s="324"/>
      <c r="V27" s="324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324"/>
      <c r="AH27" s="324"/>
      <c r="AI27" s="324"/>
      <c r="AJ27" s="324"/>
      <c r="AK27" s="324"/>
      <c r="AL27" s="324"/>
      <c r="AM27" s="324"/>
      <c r="AN27" s="324"/>
      <c r="AO27" s="324"/>
      <c r="AP27" s="324"/>
      <c r="AQ27" s="324"/>
      <c r="AR27" s="324"/>
      <c r="AS27" s="324"/>
      <c r="AT27" s="324"/>
      <c r="AU27" s="324"/>
      <c r="AV27" s="324"/>
      <c r="AW27" s="324"/>
      <c r="AX27" s="324"/>
      <c r="AY27" s="324"/>
      <c r="AZ27" s="324"/>
      <c r="BA27" s="324"/>
      <c r="BB27" s="324"/>
    </row>
    <row r="28" spans="1:56" ht="27" thickBot="1" x14ac:dyDescent="0.45">
      <c r="A28" s="325"/>
      <c r="B28" s="325"/>
      <c r="C28" s="995"/>
      <c r="D28" s="995"/>
      <c r="E28" s="995"/>
      <c r="F28" s="995"/>
      <c r="G28" s="995"/>
      <c r="H28" s="995"/>
      <c r="I28" s="995"/>
      <c r="J28" s="995"/>
      <c r="K28" s="995"/>
      <c r="L28" s="995"/>
      <c r="M28" s="995"/>
      <c r="N28" s="995"/>
      <c r="O28" s="995"/>
      <c r="P28" s="995"/>
      <c r="Q28" s="995"/>
      <c r="R28" s="995"/>
      <c r="S28" s="995"/>
      <c r="T28" s="321"/>
      <c r="U28" s="321"/>
      <c r="V28" s="321"/>
      <c r="W28" s="321"/>
      <c r="X28" s="321"/>
      <c r="Y28" s="321"/>
      <c r="Z28" s="321"/>
      <c r="AA28" s="321"/>
      <c r="AB28" s="324"/>
      <c r="AC28" s="321"/>
      <c r="AD28" s="321"/>
      <c r="AE28" s="321"/>
      <c r="AF28" s="321"/>
      <c r="AG28" s="321"/>
      <c r="AH28" s="321"/>
      <c r="AI28" s="321"/>
      <c r="AJ28" s="321"/>
      <c r="AK28" s="321"/>
      <c r="AL28" s="321"/>
      <c r="AM28" s="321"/>
      <c r="AN28" s="321"/>
      <c r="AO28" s="321"/>
      <c r="AP28" s="321"/>
      <c r="AQ28" s="321"/>
      <c r="AR28" s="321"/>
      <c r="AS28" s="324"/>
      <c r="AT28" s="321"/>
      <c r="AU28" s="321"/>
      <c r="AV28" s="321"/>
      <c r="AW28" s="321"/>
      <c r="AX28" s="321"/>
      <c r="AY28" s="321"/>
      <c r="AZ28" s="321"/>
      <c r="BA28" s="321"/>
    </row>
    <row r="29" spans="1:56" ht="27" thickBot="1" x14ac:dyDescent="0.45">
      <c r="A29" s="325"/>
      <c r="B29" s="325"/>
      <c r="C29" s="994"/>
      <c r="D29" s="994"/>
      <c r="E29" s="994"/>
      <c r="F29" s="994"/>
      <c r="G29" s="994"/>
      <c r="H29" s="996"/>
      <c r="I29" s="994"/>
      <c r="J29" s="994"/>
      <c r="K29" s="995"/>
      <c r="L29" s="994"/>
      <c r="M29" s="994"/>
      <c r="N29" s="994"/>
      <c r="O29" s="994"/>
      <c r="P29" s="994"/>
      <c r="Q29" s="994"/>
      <c r="R29" s="994"/>
      <c r="S29" s="994"/>
      <c r="T29" s="321"/>
      <c r="U29" s="321"/>
      <c r="V29" s="321"/>
      <c r="W29" s="321"/>
      <c r="X29" s="321"/>
      <c r="Y29" s="321"/>
      <c r="Z29" s="321"/>
      <c r="AA29" s="321"/>
      <c r="AB29" s="324"/>
      <c r="AC29" s="321"/>
      <c r="AD29" s="321"/>
      <c r="AE29" s="321"/>
      <c r="AF29" s="321"/>
      <c r="AG29" s="321"/>
      <c r="AH29" s="321"/>
      <c r="AI29" s="321"/>
      <c r="AJ29" s="321"/>
      <c r="AK29" s="321"/>
      <c r="AL29" s="321"/>
      <c r="AM29" s="321"/>
      <c r="AN29" s="321"/>
      <c r="AO29" s="321"/>
      <c r="AP29" s="321"/>
      <c r="AQ29" s="321"/>
      <c r="AR29" s="321"/>
      <c r="AS29" s="324"/>
      <c r="AT29" s="321"/>
      <c r="AU29" s="321"/>
      <c r="AV29" s="321"/>
      <c r="AW29" s="321"/>
      <c r="AX29" s="321"/>
      <c r="AY29" s="321"/>
      <c r="AZ29" s="321"/>
      <c r="BA29" s="321"/>
      <c r="BB29" s="321"/>
    </row>
    <row r="30" spans="1:56" x14ac:dyDescent="0.4">
      <c r="A30" s="321"/>
      <c r="B30" s="321"/>
      <c r="C30" s="994"/>
      <c r="D30" s="994"/>
      <c r="E30" s="994"/>
      <c r="F30" s="994"/>
      <c r="G30" s="994"/>
      <c r="H30" s="994"/>
      <c r="I30" s="994"/>
      <c r="J30" s="994"/>
      <c r="K30" s="995"/>
      <c r="L30" s="994"/>
      <c r="M30" s="994"/>
      <c r="N30" s="994"/>
      <c r="O30" s="994"/>
      <c r="P30" s="994"/>
      <c r="Q30" s="994"/>
      <c r="R30" s="994"/>
      <c r="S30" s="994"/>
      <c r="T30" s="321"/>
      <c r="U30" s="321"/>
      <c r="V30" s="321"/>
      <c r="W30" s="321"/>
      <c r="X30" s="321"/>
      <c r="Y30" s="321"/>
      <c r="Z30" s="321"/>
      <c r="AA30" s="321"/>
      <c r="AB30" s="321"/>
      <c r="AC30" s="321"/>
      <c r="AD30" s="321"/>
      <c r="AE30" s="321"/>
      <c r="AF30" s="321"/>
      <c r="AG30" s="321"/>
      <c r="AH30" s="321"/>
      <c r="AI30" s="321"/>
      <c r="AJ30" s="321"/>
      <c r="AK30" s="321"/>
      <c r="AL30" s="321"/>
      <c r="AM30" s="321"/>
      <c r="AN30" s="321"/>
      <c r="AO30" s="321"/>
      <c r="AP30" s="321"/>
      <c r="AQ30" s="321"/>
      <c r="AR30" s="321"/>
      <c r="AS30" s="321"/>
      <c r="AT30" s="321"/>
      <c r="AU30" s="321"/>
      <c r="AV30" s="321"/>
      <c r="AW30" s="321"/>
      <c r="AX30" s="321"/>
      <c r="AY30" s="321"/>
      <c r="AZ30" s="321"/>
      <c r="BA30" s="321"/>
      <c r="BC30" s="321"/>
    </row>
    <row r="31" spans="1:56" x14ac:dyDescent="0.4">
      <c r="A31" s="321"/>
      <c r="B31" s="321"/>
      <c r="C31" s="994"/>
      <c r="D31" s="994"/>
      <c r="E31" s="994"/>
      <c r="F31" s="994"/>
      <c r="G31" s="994"/>
      <c r="H31" s="994"/>
      <c r="I31" s="994"/>
      <c r="J31" s="994"/>
      <c r="K31" s="995"/>
      <c r="L31" s="994"/>
      <c r="M31" s="994"/>
      <c r="N31" s="994"/>
      <c r="O31" s="994"/>
      <c r="P31" s="994"/>
      <c r="Q31" s="994"/>
      <c r="R31" s="994"/>
      <c r="S31" s="994"/>
      <c r="T31" s="321"/>
      <c r="U31" s="321"/>
      <c r="V31" s="321"/>
      <c r="W31" s="321"/>
      <c r="X31" s="321"/>
      <c r="Y31" s="321"/>
      <c r="Z31" s="321"/>
      <c r="AA31" s="321"/>
      <c r="AB31" s="321"/>
      <c r="AC31" s="321"/>
      <c r="AD31" s="321"/>
      <c r="AE31" s="321"/>
      <c r="AG31" s="321"/>
      <c r="AH31" s="321"/>
      <c r="AI31" s="321"/>
      <c r="AJ31" s="321"/>
      <c r="AK31" s="321"/>
      <c r="AL31" s="321"/>
      <c r="AM31" s="321"/>
      <c r="AN31" s="321"/>
      <c r="AO31" s="321"/>
      <c r="AP31" s="321"/>
      <c r="AQ31" s="321"/>
      <c r="AR31" s="321"/>
      <c r="AS31" s="321"/>
      <c r="AT31" s="321"/>
      <c r="AU31" s="321"/>
      <c r="AV31" s="321"/>
      <c r="AX31" s="321"/>
      <c r="AY31" s="321"/>
      <c r="AZ31" s="321"/>
      <c r="BA31" s="321"/>
    </row>
    <row r="32" spans="1:56" x14ac:dyDescent="0.4">
      <c r="C32" s="994"/>
      <c r="D32" s="994"/>
      <c r="E32" s="994"/>
      <c r="F32" s="994"/>
      <c r="G32" s="994"/>
      <c r="H32" s="994"/>
      <c r="I32" s="994"/>
      <c r="J32" s="994"/>
      <c r="K32" s="994"/>
      <c r="L32" s="994"/>
      <c r="M32" s="994"/>
      <c r="N32" s="994"/>
      <c r="O32" s="994"/>
      <c r="P32" s="994"/>
      <c r="Q32" s="994"/>
      <c r="R32" s="994"/>
      <c r="S32" s="994"/>
    </row>
    <row r="33" spans="3:19" x14ac:dyDescent="0.4">
      <c r="C33" s="994"/>
      <c r="D33" s="994"/>
      <c r="E33" s="994"/>
      <c r="F33" s="994"/>
      <c r="G33" s="994"/>
      <c r="H33" s="994"/>
      <c r="I33" s="994"/>
      <c r="J33" s="994"/>
      <c r="K33" s="994"/>
      <c r="L33" s="994"/>
      <c r="M33" s="994"/>
      <c r="N33" s="994"/>
      <c r="P33" s="994"/>
      <c r="Q33" s="994"/>
      <c r="R33" s="994"/>
      <c r="S33" s="994"/>
    </row>
  </sheetData>
  <mergeCells count="68">
    <mergeCell ref="I4:I6"/>
    <mergeCell ref="AZ4:AZ6"/>
    <mergeCell ref="AT4:AT6"/>
    <mergeCell ref="AK3:AM3"/>
    <mergeCell ref="AN3:AS3"/>
    <mergeCell ref="AT3:AW3"/>
    <mergeCell ref="AX3:BA3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N4:N6"/>
    <mergeCell ref="AG4:AG6"/>
    <mergeCell ref="AH4:AH6"/>
    <mergeCell ref="AI4:AI6"/>
    <mergeCell ref="AJ4:AJ6"/>
    <mergeCell ref="Y4:Y6"/>
    <mergeCell ref="Z4:Z6"/>
    <mergeCell ref="AA4:AA6"/>
    <mergeCell ref="X4:X6"/>
    <mergeCell ref="BA4:BA6"/>
    <mergeCell ref="T2:AJ2"/>
    <mergeCell ref="AV4:AV6"/>
    <mergeCell ref="AW4:AW6"/>
    <mergeCell ref="AX4:AX6"/>
    <mergeCell ref="AY4:AY6"/>
    <mergeCell ref="AB4:AB6"/>
    <mergeCell ref="AC4:AC6"/>
    <mergeCell ref="AD4:AD6"/>
    <mergeCell ref="AE4:AE6"/>
    <mergeCell ref="AF4:AF6"/>
    <mergeCell ref="AU4:AU6"/>
    <mergeCell ref="T4:T6"/>
    <mergeCell ref="U4:U6"/>
    <mergeCell ref="V4:V6"/>
    <mergeCell ref="W4:W6"/>
    <mergeCell ref="AK2:BA2"/>
    <mergeCell ref="T3:V3"/>
    <mergeCell ref="W3:AB3"/>
    <mergeCell ref="AC3:AF3"/>
    <mergeCell ref="AG3:AJ3"/>
    <mergeCell ref="E4:E6"/>
    <mergeCell ref="F4:F6"/>
    <mergeCell ref="G4:G6"/>
    <mergeCell ref="H4:H6"/>
    <mergeCell ref="A2:A6"/>
    <mergeCell ref="B2:B6"/>
    <mergeCell ref="J4:J6"/>
    <mergeCell ref="K4:K6"/>
    <mergeCell ref="L4:L6"/>
    <mergeCell ref="M4:M6"/>
    <mergeCell ref="C2:S2"/>
    <mergeCell ref="O4:O6"/>
    <mergeCell ref="P4:P6"/>
    <mergeCell ref="Q4:Q6"/>
    <mergeCell ref="R4:R6"/>
    <mergeCell ref="S4:S6"/>
    <mergeCell ref="C3:E3"/>
    <mergeCell ref="F3:K3"/>
    <mergeCell ref="L3:O3"/>
    <mergeCell ref="P3:S3"/>
    <mergeCell ref="C4:C6"/>
    <mergeCell ref="D4:D6"/>
  </mergeCells>
  <printOptions horizontalCentered="1" verticalCentered="1" gridLines="1"/>
  <pageMargins left="0" right="0.31496062992125984" top="0.15748031496062992" bottom="0.74803149606299213" header="0.31496062992125984" footer="0.31496062992125984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45</vt:i4>
      </vt:variant>
    </vt:vector>
  </HeadingPairs>
  <TitlesOfParts>
    <vt:vector size="88" baseType="lpstr">
      <vt:lpstr>Index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'1'!Print_Area</vt:lpstr>
      <vt:lpstr>'13'!Print_Area</vt:lpstr>
      <vt:lpstr>'14'!Print_Area</vt:lpstr>
      <vt:lpstr>'17'!Print_Area</vt:lpstr>
      <vt:lpstr>'19'!Print_Area</vt:lpstr>
      <vt:lpstr>'2'!Print_Area</vt:lpstr>
      <vt:lpstr>'20'!Print_Area</vt:lpstr>
      <vt:lpstr>'21'!Print_Area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'37'!Print_Area</vt:lpstr>
      <vt:lpstr>'38'!Print_Area</vt:lpstr>
      <vt:lpstr>'39'!Print_Area</vt:lpstr>
      <vt:lpstr>'41'!Print_Area</vt:lpstr>
      <vt:lpstr>'42'!Print_Area</vt:lpstr>
      <vt:lpstr>'6'!Print_Area</vt:lpstr>
      <vt:lpstr>'7'!Print_Area</vt:lpstr>
      <vt:lpstr>'8'!Print_Area</vt:lpstr>
      <vt:lpstr>'19'!Print_Titles</vt:lpstr>
      <vt:lpstr>'20'!Print_Titles</vt:lpstr>
      <vt:lpstr>'24'!Print_Titles</vt:lpstr>
      <vt:lpstr>'25'!Print_Titles</vt:lpstr>
      <vt:lpstr>'26'!Print_Titles</vt:lpstr>
      <vt:lpstr>'27'!Print_Titles</vt:lpstr>
      <vt:lpstr>'28'!Print_Titles</vt:lpstr>
      <vt:lpstr>'33'!Print_Titles</vt:lpstr>
      <vt:lpstr>'36'!Print_Titles</vt:lpstr>
      <vt:lpstr>'37'!Print_Titles</vt:lpstr>
      <vt:lpstr>'39'!Print_Titles</vt:lpstr>
      <vt:lpstr>'41'!Print_Titles</vt:lpstr>
      <vt:lpstr>'6'!Print_Titles</vt:lpstr>
      <vt:lpstr>'7'!Print_Titles</vt:lpstr>
      <vt:lpstr>'8'!Print_Titles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mmnizamuddin</dc:creator>
  <cp:lastModifiedBy>H Jeyanthi</cp:lastModifiedBy>
  <cp:lastPrinted>2018-02-08T10:48:23Z</cp:lastPrinted>
  <dcterms:created xsi:type="dcterms:W3CDTF">2010-12-23T05:08:04Z</dcterms:created>
  <dcterms:modified xsi:type="dcterms:W3CDTF">2023-02-02T11:57:13Z</dcterms:modified>
</cp:coreProperties>
</file>