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lipeao.NETWORK\Desktop\Fellipe-capacidade\HFC\Fellipe\11-01\"/>
    </mc:Choice>
  </mc:AlternateContent>
  <bookViews>
    <workbookView xWindow="0" yWindow="0" windowWidth="21600" windowHeight="9735"/>
  </bookViews>
  <sheets>
    <sheet name="HFC ARI" sheetId="2" r:id="rId1"/>
    <sheet name="HFC ARI_04_17" sheetId="3" r:id="rId2"/>
    <sheet name="Data" sheetId="4" r:id="rId3"/>
  </sheets>
  <definedNames>
    <definedName name="_xlnm._FilterDatabase" localSheetId="0" hidden="1">'HFC ARI'!$A$1:$K$10</definedName>
    <definedName name="_xlnm._FilterDatabase" localSheetId="1" hidden="1">'HFC ARI_04_17'!$A$1:$G$10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 s="1"/>
  <c r="F10" i="3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10" i="2"/>
  <c r="E9" i="2"/>
  <c r="E8" i="2"/>
  <c r="E7" i="2"/>
  <c r="E6" i="2"/>
  <c r="E5" i="2"/>
  <c r="E4" i="2"/>
  <c r="E3" i="2"/>
  <c r="G10" i="2" l="1"/>
  <c r="H10" i="2" s="1"/>
  <c r="G3" i="2"/>
  <c r="H3" i="2" s="1"/>
  <c r="I3" i="2" s="1"/>
  <c r="J3" i="2" s="1"/>
  <c r="G9" i="2"/>
  <c r="H9" i="2" s="1"/>
  <c r="I9" i="2" s="1"/>
  <c r="J9" i="2" s="1"/>
  <c r="G8" i="2"/>
  <c r="H8" i="2" s="1"/>
  <c r="I8" i="2" s="1"/>
  <c r="J8" i="2" s="1"/>
  <c r="G6" i="2"/>
  <c r="H6" i="2" s="1"/>
  <c r="I6" i="2" s="1"/>
  <c r="J6" i="2" s="1"/>
  <c r="G7" i="2"/>
  <c r="H7" i="2" s="1"/>
  <c r="I7" i="2" s="1"/>
  <c r="J7" i="2" s="1"/>
  <c r="G5" i="2"/>
  <c r="H5" i="2" s="1"/>
  <c r="I5" i="2" s="1"/>
  <c r="J5" i="2" s="1"/>
  <c r="G4" i="2"/>
  <c r="H4" i="2" s="1"/>
  <c r="I4" i="2" s="1"/>
  <c r="J4" i="2" s="1"/>
  <c r="I10" i="2"/>
  <c r="J10" i="2" s="1"/>
</calcChain>
</file>

<file path=xl/sharedStrings.xml><?xml version="1.0" encoding="utf-8"?>
<sst xmlns="http://schemas.openxmlformats.org/spreadsheetml/2006/main" count="70" uniqueCount="32">
  <si>
    <t>Node</t>
  </si>
  <si>
    <t>CMTS</t>
  </si>
  <si>
    <t>Qnt. Clientes</t>
  </si>
  <si>
    <t>Capacidade (Mbps)</t>
  </si>
  <si>
    <t>Méd Utilização entre as portadoras (Mbps)</t>
  </si>
  <si>
    <t>Méd Utilização Entre as Portadoras (%)</t>
  </si>
  <si>
    <t>Crescimento Mensal (%)</t>
  </si>
  <si>
    <t>Crescimento Mensal (Mbps)</t>
  </si>
  <si>
    <t>Previsão de Congestionamento (Mês)</t>
  </si>
  <si>
    <t>Previsão de Congestionamento</t>
  </si>
  <si>
    <t>Observação</t>
  </si>
  <si>
    <t>ROSARIO/MIRANDA</t>
  </si>
  <si>
    <t>CMTS-ARI-01</t>
  </si>
  <si>
    <t>Desbalanceado/Congestionado</t>
  </si>
  <si>
    <t>BOSQUE/FERROVIARIO</t>
  </si>
  <si>
    <t>CMTS-ARI-02</t>
  </si>
  <si>
    <t>PARAISO/AEROPORTO</t>
  </si>
  <si>
    <t>SANTA TEREZINHA/EDUCANDARIO</t>
  </si>
  <si>
    <t>Desbalanceado (1ª portadora congestionada)</t>
  </si>
  <si>
    <t>SANTA HELENA/HEADEND</t>
  </si>
  <si>
    <t>JARDIM REGINA/MATRIZ</t>
  </si>
  <si>
    <t>INDUSTRIAL/CENTRO</t>
  </si>
  <si>
    <t>CDL/GOI</t>
  </si>
  <si>
    <t>Balanceado/Baixo Consumo</t>
  </si>
  <si>
    <t>Capacidade Downstream (Mbps)</t>
  </si>
  <si>
    <t>Méd Utilização Máxima entre as portadoras (Mbps)</t>
  </si>
  <si>
    <t>Méd Utilização Máxima entre as portadoras       (%)</t>
  </si>
  <si>
    <t>Desbalanceado</t>
  </si>
  <si>
    <t>Atual</t>
  </si>
  <si>
    <t>Antigo</t>
  </si>
  <si>
    <t>DATA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</si>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</sst>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9" fontId="3" fillId="0" borderId="1" xfId="1" applyFont="1" applyFill="1" applyBorder="1" applyAlignment="1">
      <alignment horizontal="center" vertical="center" wrapText="1"/>
    </xf>
    <xf numFmtId="10" fontId="4" fillId="0" borderId="1" xfId="1" applyNumberFormat="1" applyFont="1" applyFill="1" applyBorder="1" applyAlignment="1">
      <alignment horizontal="center" vertical="center" wrapText="1"/>
    </xf>
    <xf numFmtId="10" fontId="3" fillId="0" borderId="1" xfId="1" applyNumberFormat="1" applyFont="1" applyFill="1" applyBorder="1" applyAlignment="1">
      <alignment horizontal="center" vertical="center" wrapText="1"/>
    </xf>
    <xf numFmtId="10" fontId="2" fillId="4" borderId="1" xfId="1" applyNumberFormat="1" applyFont="1" applyFill="1" applyBorder="1" applyAlignment="1">
      <alignment horizontal="center" vertical="center" wrapText="1"/>
    </xf>
    <xf numFmtId="10" fontId="3" fillId="5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3" fillId="0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zoomScale="85" zoomScaleNormal="85" workbookViewId="0">
      <selection sqref="A1:A2"/>
    </sheetView>
  </sheetViews>
  <sheetFormatPr defaultRowHeight="12.75" x14ac:dyDescent="0.25"/>
  <cols>
    <col min="1" max="1" width="27.140625" style="1" customWidth="1"/>
    <col min="2" max="2" width="11" style="1" bestFit="1" customWidth="1"/>
    <col min="3" max="3" width="9.5703125" style="1" customWidth="1"/>
    <col min="4" max="4" width="23" style="1" customWidth="1"/>
    <col min="5" max="5" width="21.85546875" style="1" customWidth="1"/>
    <col min="6" max="6" width="21.28515625" style="1" customWidth="1"/>
    <col min="7" max="7" width="14.42578125" style="1" customWidth="1"/>
    <col min="8" max="8" width="15" style="1" customWidth="1"/>
    <col min="9" max="9" width="21.140625" style="1" customWidth="1"/>
    <col min="10" max="10" width="16.7109375" style="1" customWidth="1"/>
    <col min="11" max="11" width="38.140625" style="1" bestFit="1" customWidth="1"/>
    <col min="12" max="16384" width="9.140625" style="1"/>
  </cols>
  <sheetData>
    <row r="1" spans="1:11" ht="15" customHeight="1" x14ac:dyDescent="0.25">
      <c r="A1" s="14" t="s">
        <v>0</v>
      </c>
      <c r="B1" s="14" t="s">
        <v>1</v>
      </c>
      <c r="C1" s="12" t="s">
        <v>2</v>
      </c>
      <c r="D1" s="14" t="s">
        <v>3</v>
      </c>
      <c r="E1" s="14" t="s">
        <v>4</v>
      </c>
      <c r="F1" s="14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4" t="s">
        <v>10</v>
      </c>
    </row>
    <row r="2" spans="1:11" ht="27.75" customHeight="1" x14ac:dyDescent="0.25">
      <c r="A2" s="14"/>
      <c r="B2" s="14"/>
      <c r="C2" s="13"/>
      <c r="D2" s="14"/>
      <c r="E2" s="14"/>
      <c r="F2" s="14"/>
      <c r="G2" s="13"/>
      <c r="H2" s="13"/>
      <c r="I2" s="13"/>
      <c r="J2" s="13"/>
      <c r="K2" s="14"/>
    </row>
    <row r="3" spans="1:11" ht="15" customHeight="1" x14ac:dyDescent="0.25">
      <c r="A3" s="2" t="s">
        <v>11</v>
      </c>
      <c r="B3" s="3" t="s">
        <v>12</v>
      </c>
      <c r="C3" s="3">
        <v>286</v>
      </c>
      <c r="D3" s="3">
        <v>148</v>
      </c>
      <c r="E3" s="4">
        <f>D3*F3</f>
        <v>128.60830000000001</v>
      </c>
      <c r="F3" s="5">
        <v>0.86897500000000005</v>
      </c>
      <c r="G3" s="11">
        <f>((F3-VLOOKUP(A3,'HFC ARI_04_17'!$A:$F,6,FALSE)))/Data!$B$4</f>
        <v>-1.89308968058968E-2</v>
      </c>
      <c r="H3" s="4">
        <f>(G3*D3)</f>
        <v>-2.8017727272727262</v>
      </c>
      <c r="I3" s="4">
        <f>(D3-E3)/H3</f>
        <v>-6.9212251983322224</v>
      </c>
      <c r="J3" s="4" t="str">
        <f>IF(I3=1,"Esgota em Um Mês",
IF(AND(I3&gt;1,I3&lt;=2),"Esgota até Dois Meses",
IF(AND(I3&gt;2,I3&lt;=3),"Esgota até Três Meses",
IF(AND(I3&gt;3,I3&lt;=4),"Esgota até Quatro Meses",
IF(AND(I3&gt;4,I3&lt;=5),"Esgota até Cinco Meses",
IF(AND(I3&gt;5,I3&lt;=6),"Esgota até Seis Meses",
IF(AND(I3&gt;6,I3&lt;=7),"Esgota até Sete Meses",
IF(AND(I3&gt;7,I3&lt;=8),"Esgota até Oito Meses",
IF(AND(I3&gt;8,I3&lt;=9),"Esgota até Nove Meses",
IF(AND(I3&gt;9,I3&lt;=10),"Esgota até Dez Meses",
IF(I3&gt;10,"Esgota em Mais de 10 Meses",
IF(AND(I3&gt;0.5,I3&lt;1),"Esgota em até de Um Mês",
IF(OR(AND(I3&gt;=-0.5,I3&lt;=0.5,I3&lt;&gt;0),AND(I3=0,F2&gt;0)),"Esgota menos de Um Mês",IF(I3=0,"Esgotado",IF(I3&lt;-0.5,"Decrescimento","")))))))))))))))</f>
        <v>Decrescimento</v>
      </c>
      <c r="K3" s="6" t="s">
        <v>13</v>
      </c>
    </row>
    <row r="4" spans="1:11" ht="12.75" customHeight="1" x14ac:dyDescent="0.25">
      <c r="A4" s="2" t="s">
        <v>14</v>
      </c>
      <c r="B4" s="3" t="s">
        <v>15</v>
      </c>
      <c r="C4" s="3">
        <v>316</v>
      </c>
      <c r="D4" s="3">
        <v>148</v>
      </c>
      <c r="E4" s="4">
        <f>D4*F4</f>
        <v>123.654</v>
      </c>
      <c r="F4" s="5">
        <v>0.83550000000000002</v>
      </c>
      <c r="G4" s="11">
        <f>((F4-VLOOKUP(A4,'HFC ARI_04_17'!$A:$F,6,FALSE)))/Data!$B$4</f>
        <v>-2.3081490581490564E-2</v>
      </c>
      <c r="H4" s="4">
        <f>(G4*D4)</f>
        <v>-3.4160606060606034</v>
      </c>
      <c r="I4" s="4">
        <f>(D4-E4)/H4</f>
        <v>-7.1269227357402709</v>
      </c>
      <c r="J4" s="4" t="str">
        <f>IF(I4=1,"Esgota em Um Mês",
IF(AND(I4&gt;1,I4&lt;=2),"Esgota até Dois Meses",
IF(AND(I4&gt;2,I4&lt;=3),"Esgota até Três Meses",
IF(AND(I4&gt;3,I4&lt;=4),"Esgota até Quatro Meses",
IF(AND(I4&gt;4,I4&lt;=5),"Esgota até Cinco Meses",
IF(AND(I4&gt;5,I4&lt;=6),"Esgota até Seis Meses",
IF(AND(I4&gt;6,I4&lt;=7),"Esgota até Sete Meses",
IF(AND(I4&gt;7,I4&lt;=8),"Esgota até Oito Meses",
IF(AND(I4&gt;8,I4&lt;=9),"Esgota até Nove Meses",
IF(AND(I4&gt;9,I4&lt;=10),"Esgota até Dez Meses",
IF(I4&gt;10,"Esgota em Mais de 10 Meses",
IF(AND(I4&gt;0.5,I4&lt;1),"Esgota em até de Um Mês",
IF(OR(AND(I4&gt;=-0.5,I4&lt;=0.5,I4&lt;&gt;0),AND(I4=0,F3&gt;0)),"Esgota menos de Um Mês",IF(I4=0,"Esgotado",IF(I4&lt;-0.5,"Decrescimento","")))))))))))))))</f>
        <v>Decrescimento</v>
      </c>
      <c r="K4" s="6" t="s">
        <v>18</v>
      </c>
    </row>
    <row r="5" spans="1:11" ht="12.75" customHeight="1" x14ac:dyDescent="0.25">
      <c r="A5" s="2" t="s">
        <v>16</v>
      </c>
      <c r="B5" s="3" t="s">
        <v>12</v>
      </c>
      <c r="C5" s="3">
        <v>315</v>
      </c>
      <c r="D5" s="3">
        <v>148</v>
      </c>
      <c r="E5" s="4">
        <f>D5*F5</f>
        <v>115.36600000000001</v>
      </c>
      <c r="F5" s="5">
        <v>0.77950000000000008</v>
      </c>
      <c r="G5" s="11">
        <f>((F5-VLOOKUP(A5,'HFC ARI_04_17'!$A:$F,6,FALSE)))/Data!$B$4</f>
        <v>-2.982596232596231E-2</v>
      </c>
      <c r="H5" s="4">
        <f>(G5*D5)</f>
        <v>-4.4142424242424223</v>
      </c>
      <c r="I5" s="4">
        <f>(D5-E5)/H5</f>
        <v>-7.3928880345987507</v>
      </c>
      <c r="J5" s="4" t="str">
        <f>IF(I5=1,"Esgota em Um Mês",
IF(AND(I5&gt;1,I5&lt;=2),"Esgota até Dois Meses",
IF(AND(I5&gt;2,I5&lt;=3),"Esgota até Três Meses",
IF(AND(I5&gt;3,I5&lt;=4),"Esgota até Quatro Meses",
IF(AND(I5&gt;4,I5&lt;=5),"Esgota até Cinco Meses",
IF(AND(I5&gt;5,I5&lt;=6),"Esgota até Seis Meses",
IF(AND(I5&gt;6,I5&lt;=7),"Esgota até Sete Meses",
IF(AND(I5&gt;7,I5&lt;=8),"Esgota até Oito Meses",
IF(AND(I5&gt;8,I5&lt;=9),"Esgota até Nove Meses",
IF(AND(I5&gt;9,I5&lt;=10),"Esgota até Dez Meses",
IF(I5&gt;10,"Esgota em Mais de 10 Meses",
IF(AND(I5&gt;0.5,I5&lt;1),"Esgota em até de Um Mês",
IF(OR(AND(I5&gt;=-0.5,I5&lt;=0.5,I5&lt;&gt;0),AND(I5=0,F4&gt;0)),"Esgota menos de Um Mês",IF(I5=0,"Esgotado",IF(I5&lt;-0.5,"Decrescimento","")))))))))))))))</f>
        <v>Decrescimento</v>
      </c>
      <c r="K5" s="6" t="s">
        <v>18</v>
      </c>
    </row>
    <row r="6" spans="1:11" ht="12.75" customHeight="1" x14ac:dyDescent="0.25">
      <c r="A6" s="2" t="s">
        <v>17</v>
      </c>
      <c r="B6" s="3" t="s">
        <v>15</v>
      </c>
      <c r="C6" s="3">
        <v>206</v>
      </c>
      <c r="D6" s="3">
        <v>148</v>
      </c>
      <c r="E6" s="4">
        <f>D6*F6</f>
        <v>107.97709999999999</v>
      </c>
      <c r="F6" s="5">
        <v>0.72957499999999997</v>
      </c>
      <c r="G6" s="11">
        <f>((F6-VLOOKUP(A6,'HFC ARI_04_17'!$A:$F,6,FALSE)))/Data!$B$4</f>
        <v>-3.2373976248976241E-2</v>
      </c>
      <c r="H6" s="4">
        <f>(G6*D6)</f>
        <v>-4.7913484848484833</v>
      </c>
      <c r="I6" s="4">
        <f>(D6-E6)/H6</f>
        <v>-8.3531598936213989</v>
      </c>
      <c r="J6" s="4" t="str">
        <f>IF(I6=1,"Esgota em Um Mês",
IF(AND(I6&gt;1,I6&lt;=2),"Esgota até Dois Meses",
IF(AND(I6&gt;2,I6&lt;=3),"Esgota até Três Meses",
IF(AND(I6&gt;3,I6&lt;=4),"Esgota até Quatro Meses",
IF(AND(I6&gt;4,I6&lt;=5),"Esgota até Cinco Meses",
IF(AND(I6&gt;5,I6&lt;=6),"Esgota até Seis Meses",
IF(AND(I6&gt;6,I6&lt;=7),"Esgota até Sete Meses",
IF(AND(I6&gt;7,I6&lt;=8),"Esgota até Oito Meses",
IF(AND(I6&gt;8,I6&lt;=9),"Esgota até Nove Meses",
IF(AND(I6&gt;9,I6&lt;=10),"Esgota até Dez Meses",
IF(I6&gt;10,"Esgota em Mais de 10 Meses",
IF(AND(I6&gt;0.5,I6&lt;1),"Esgota em até de Um Mês",
IF(OR(AND(I6&gt;=-0.5,I6&lt;=0.5,I6&lt;&gt;0),AND(I6=0,F5&gt;0)),"Esgota menos de Um Mês",IF(I6=0,"Esgotado",IF(I6&lt;-0.5,"Decrescimento","")))))))))))))))</f>
        <v>Decrescimento</v>
      </c>
      <c r="K6" s="6" t="s">
        <v>18</v>
      </c>
    </row>
    <row r="7" spans="1:11" ht="12.75" customHeight="1" x14ac:dyDescent="0.25">
      <c r="A7" s="2" t="s">
        <v>19</v>
      </c>
      <c r="B7" s="3" t="s">
        <v>12</v>
      </c>
      <c r="C7" s="3">
        <v>203</v>
      </c>
      <c r="D7" s="3">
        <v>148</v>
      </c>
      <c r="E7" s="4">
        <f>D7*F7</f>
        <v>107.0669</v>
      </c>
      <c r="F7" s="5">
        <v>0.72342499999999998</v>
      </c>
      <c r="G7" s="11">
        <f>((F7-VLOOKUP(A7,'HFC ARI_04_17'!$A:$F,6,FALSE)))/Data!$B$4</f>
        <v>-2.8391789516789525E-2</v>
      </c>
      <c r="H7" s="4">
        <f>(G7*D7)</f>
        <v>-4.2019848484848499</v>
      </c>
      <c r="I7" s="4">
        <f>(D7-E7)/H7</f>
        <v>-9.7413725836635603</v>
      </c>
      <c r="J7" s="4" t="str">
        <f>IF(I7=1,"Esgota em Um Mês",
IF(AND(I7&gt;1,I7&lt;=2),"Esgota até Dois Meses",
IF(AND(I7&gt;2,I7&lt;=3),"Esgota até Três Meses",
IF(AND(I7&gt;3,I7&lt;=4),"Esgota até Quatro Meses",
IF(AND(I7&gt;4,I7&lt;=5),"Esgota até Cinco Meses",
IF(AND(I7&gt;5,I7&lt;=6),"Esgota até Seis Meses",
IF(AND(I7&gt;6,I7&lt;=7),"Esgota até Sete Meses",
IF(AND(I7&gt;7,I7&lt;=8),"Esgota até Oito Meses",
IF(AND(I7&gt;8,I7&lt;=9),"Esgota até Nove Meses",
IF(AND(I7&gt;9,I7&lt;=10),"Esgota até Dez Meses",
IF(I7&gt;10,"Esgota em Mais de 10 Meses",
IF(AND(I7&gt;0.5,I7&lt;1),"Esgota em até de Um Mês",
IF(OR(AND(I7&gt;=-0.5,I7&lt;=0.5,I7&lt;&gt;0),AND(I7=0,F6&gt;0)),"Esgota menos de Um Mês",IF(I7=0,"Esgotado",IF(I7&lt;-0.5,"Decrescimento","")))))))))))))))</f>
        <v>Decrescimento</v>
      </c>
      <c r="K7" s="6" t="s">
        <v>18</v>
      </c>
    </row>
    <row r="8" spans="1:11" ht="12.75" customHeight="1" x14ac:dyDescent="0.25">
      <c r="A8" s="2" t="s">
        <v>20</v>
      </c>
      <c r="B8" s="3" t="s">
        <v>15</v>
      </c>
      <c r="C8" s="3">
        <v>192</v>
      </c>
      <c r="D8" s="3">
        <v>148</v>
      </c>
      <c r="E8" s="4">
        <f>D8*F8</f>
        <v>94.253799999999998</v>
      </c>
      <c r="F8" s="5">
        <v>0.63685000000000003</v>
      </c>
      <c r="G8" s="11">
        <f>((F8-VLOOKUP(A8,'HFC ARI_04_17'!$A:$F,6,FALSE)))/Data!$B$4</f>
        <v>-2.6869574119574111E-2</v>
      </c>
      <c r="H8" s="4">
        <f>(G8*D8)</f>
        <v>-3.9766969696969685</v>
      </c>
      <c r="I8" s="4">
        <f>(D8-E8)/H8</f>
        <v>-13.515286784372599</v>
      </c>
      <c r="J8" s="4" t="str">
        <f>IF(I8=1,"Esgota em Um Mês",
IF(AND(I8&gt;1,I8&lt;=2),"Esgota até Dois Meses",
IF(AND(I8&gt;2,I8&lt;=3),"Esgota até Três Meses",
IF(AND(I8&gt;3,I8&lt;=4),"Esgota até Quatro Meses",
IF(AND(I8&gt;4,I8&lt;=5),"Esgota até Cinco Meses",
IF(AND(I8&gt;5,I8&lt;=6),"Esgota até Seis Meses",
IF(AND(I8&gt;6,I8&lt;=7),"Esgota até Sete Meses",
IF(AND(I8&gt;7,I8&lt;=8),"Esgota até Oito Meses",
IF(AND(I8&gt;8,I8&lt;=9),"Esgota até Nove Meses",
IF(AND(I8&gt;9,I8&lt;=10),"Esgota até Dez Meses",
IF(I8&gt;10,"Esgota em Mais de 10 Meses",
IF(AND(I8&gt;0.5,I8&lt;1),"Esgota em até de Um Mês",
IF(OR(AND(I8&gt;=-0.5,I8&lt;=0.5,I8&lt;&gt;0),AND(I8=0,F7&gt;0)),"Esgota menos de Um Mês",IF(I8=0,"Esgotado",IF(I8&lt;-0.5,"Decrescimento","")))))))))))))))</f>
        <v>Decrescimento</v>
      </c>
      <c r="K8" s="6" t="s">
        <v>18</v>
      </c>
    </row>
    <row r="9" spans="1:11" ht="12.75" customHeight="1" x14ac:dyDescent="0.25">
      <c r="A9" s="2" t="s">
        <v>21</v>
      </c>
      <c r="B9" s="3" t="s">
        <v>12</v>
      </c>
      <c r="C9" s="3">
        <v>205</v>
      </c>
      <c r="D9" s="3">
        <v>148</v>
      </c>
      <c r="E9" s="4">
        <f>D9*F9</f>
        <v>88.911000000000001</v>
      </c>
      <c r="F9" s="5">
        <v>0.60075000000000001</v>
      </c>
      <c r="G9" s="11">
        <f>((F9-VLOOKUP(A9,'HFC ARI_04_17'!$A:$F,6,FALSE)))/Data!$B$4</f>
        <v>-4.0119778869778869E-2</v>
      </c>
      <c r="H9" s="4">
        <f>(G9*D9)</f>
        <v>-5.9377272727272725</v>
      </c>
      <c r="I9" s="4">
        <f>(D9-E9)/H9</f>
        <v>-9.9514506621756098</v>
      </c>
      <c r="J9" s="4" t="str">
        <f>IF(I9=1,"Esgota em Um Mês",
IF(AND(I9&gt;1,I9&lt;=2),"Esgota até Dois Meses",
IF(AND(I9&gt;2,I9&lt;=3),"Esgota até Três Meses",
IF(AND(I9&gt;3,I9&lt;=4),"Esgota até Quatro Meses",
IF(AND(I9&gt;4,I9&lt;=5),"Esgota até Cinco Meses",
IF(AND(I9&gt;5,I9&lt;=6),"Esgota até Seis Meses",
IF(AND(I9&gt;6,I9&lt;=7),"Esgota até Sete Meses",
IF(AND(I9&gt;7,I9&lt;=8),"Esgota até Oito Meses",
IF(AND(I9&gt;8,I9&lt;=9),"Esgota até Nove Meses",
IF(AND(I9&gt;9,I9&lt;=10),"Esgota até Dez Meses",
IF(I9&gt;10,"Esgota em Mais de 10 Meses",
IF(AND(I9&gt;0.5,I9&lt;1),"Esgota em até de Um Mês",
IF(OR(AND(I9&gt;=-0.5,I9&lt;=0.5,I9&lt;&gt;0),AND(I9=0,F8&gt;0)),"Esgota menos de Um Mês",IF(I9=0,"Esgotado",IF(I9&lt;-0.5,"Decrescimento","")))))))))))))))</f>
        <v>Decrescimento</v>
      </c>
      <c r="K9" s="6" t="s">
        <v>18</v>
      </c>
    </row>
    <row r="10" spans="1:11" ht="12.75" customHeight="1" x14ac:dyDescent="0.25">
      <c r="A10" s="2" t="s">
        <v>22</v>
      </c>
      <c r="B10" s="3" t="s">
        <v>15</v>
      </c>
      <c r="C10" s="3">
        <v>41</v>
      </c>
      <c r="D10" s="3">
        <v>148</v>
      </c>
      <c r="E10" s="4">
        <f>D10*F10</f>
        <v>27.812900000000003</v>
      </c>
      <c r="F10" s="5">
        <v>0.18792500000000001</v>
      </c>
      <c r="G10" s="11">
        <f>((F10-VLOOKUP(A10,'HFC ARI_04_17'!$A:$F,6,FALSE)))/Data!$B$4</f>
        <v>-2.8047809172809173E-2</v>
      </c>
      <c r="H10" s="4">
        <f>(G10*D10)</f>
        <v>-4.1510757575757573</v>
      </c>
      <c r="I10" s="4">
        <f>(D10-E10)/H10</f>
        <v>-28.953241766464338</v>
      </c>
      <c r="J10" s="4" t="str">
        <f>IF(I10=1,"Esgota em Um Mês",
IF(AND(I10&gt;1,I10&lt;=2),"Esgota até Dois Meses",
IF(AND(I10&gt;2,I10&lt;=3),"Esgota até Três Meses",
IF(AND(I10&gt;3,I10&lt;=4),"Esgota até Quatro Meses",
IF(AND(I10&gt;4,I10&lt;=5),"Esgota até Cinco Meses",
IF(AND(I10&gt;5,I10&lt;=6),"Esgota até Seis Meses",
IF(AND(I10&gt;6,I10&lt;=7),"Esgota até Sete Meses",
IF(AND(I10&gt;7,I10&lt;=8),"Esgota até Oito Meses",
IF(AND(I10&gt;8,I10&lt;=9),"Esgota até Nove Meses",
IF(AND(I10&gt;9,I10&lt;=10),"Esgota até Dez Meses",
IF(I10&gt;10,"Esgota em Mais de 10 Meses",
IF(AND(I10&gt;0.5,I10&lt;1),"Esgota em até de Um Mês",
IF(OR(AND(I10&gt;=-0.5,I10&lt;=0.5,I10&lt;&gt;0),AND(I10=0,F9&gt;0)),"Esgota menos de Um Mês",IF(I10=0,"Esgotado",IF(I10&lt;-0.5,"Decrescimento","")))))))))))))))</f>
        <v>Decrescimento</v>
      </c>
      <c r="K10" s="6" t="s">
        <v>23</v>
      </c>
    </row>
    <row r="13" spans="1:11" ht="15" x14ac:dyDescent="0.25">
      <c r="A13"/>
    </row>
    <row r="14" spans="1:11" ht="15" x14ac:dyDescent="0.25">
      <c r="A14"/>
    </row>
    <row r="15" spans="1:11" ht="15" x14ac:dyDescent="0.25">
      <c r="A15"/>
    </row>
    <row r="16" spans="1:11" ht="15" x14ac:dyDescent="0.25">
      <c r="A16"/>
    </row>
    <row r="17" spans="1:1" ht="15" x14ac:dyDescent="0.25">
      <c r="A17"/>
    </row>
    <row r="18" spans="1:1" ht="15" x14ac:dyDescent="0.25">
      <c r="A18"/>
    </row>
    <row r="19" spans="1:1" ht="15" x14ac:dyDescent="0.25">
      <c r="A19"/>
    </row>
    <row r="20" spans="1:1" ht="15" x14ac:dyDescent="0.25">
      <c r="A20"/>
    </row>
  </sheetData>
  <autoFilter ref="A1:K10">
    <sortState ref="A4:K10">
      <sortCondition descending="1" ref="F1:F10"/>
    </sortState>
  </autoFilter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conditionalFormatting sqref="F3:F10">
    <cfRule type="cellIs" dxfId="3" priority="1" operator="lessThan">
      <formula>79.99%</formula>
    </cfRule>
    <cfRule type="cellIs" dxfId="2" priority="2" operator="between">
      <formula>80%</formula>
      <formula>89.98%</formula>
    </cfRule>
    <cfRule type="cellIs" dxfId="1" priority="3" operator="greaterThan">
      <formula>89.99%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zoomScale="80" zoomScaleNormal="80" workbookViewId="0">
      <selection activeCell="A5" sqref="A5"/>
    </sheetView>
  </sheetViews>
  <sheetFormatPr defaultRowHeight="12.75" x14ac:dyDescent="0.25"/>
  <cols>
    <col min="1" max="1" width="28.85546875" style="1" customWidth="1"/>
    <col min="2" max="2" width="11.5703125" style="1" bestFit="1" customWidth="1"/>
    <col min="3" max="3" width="9.5703125" style="1" customWidth="1"/>
    <col min="4" max="4" width="23" style="1" customWidth="1"/>
    <col min="5" max="5" width="21.85546875" style="1" customWidth="1"/>
    <col min="6" max="6" width="21.28515625" style="1" customWidth="1"/>
    <col min="7" max="7" width="40.5703125" style="1" bestFit="1" customWidth="1"/>
    <col min="8" max="16384" width="9.140625" style="1"/>
  </cols>
  <sheetData>
    <row r="1" spans="1:7" ht="15" customHeight="1" x14ac:dyDescent="0.25">
      <c r="A1" s="15" t="s">
        <v>0</v>
      </c>
      <c r="B1" s="15" t="s">
        <v>1</v>
      </c>
      <c r="C1" s="16" t="s">
        <v>2</v>
      </c>
      <c r="D1" s="15" t="s">
        <v>24</v>
      </c>
      <c r="E1" s="15" t="s">
        <v>25</v>
      </c>
      <c r="F1" s="15" t="s">
        <v>26</v>
      </c>
      <c r="G1" s="15" t="s">
        <v>10</v>
      </c>
    </row>
    <row r="2" spans="1:7" ht="30.75" customHeight="1" x14ac:dyDescent="0.25">
      <c r="A2" s="15"/>
      <c r="B2" s="15"/>
      <c r="C2" s="17"/>
      <c r="D2" s="15"/>
      <c r="E2" s="15"/>
      <c r="F2" s="15"/>
      <c r="G2" s="15"/>
    </row>
    <row r="3" spans="1:7" ht="15" customHeight="1" x14ac:dyDescent="0.25">
      <c r="A3" s="2" t="s">
        <v>14</v>
      </c>
      <c r="B3" s="3" t="s">
        <v>15</v>
      </c>
      <c r="C3" s="3">
        <v>387</v>
      </c>
      <c r="D3" s="3">
        <v>148</v>
      </c>
      <c r="E3" s="4">
        <f>36.8+36.2+36.5+36.7</f>
        <v>146.19999999999999</v>
      </c>
      <c r="F3" s="7">
        <f t="shared" ref="F3:F10" si="0">E3/D3</f>
        <v>0.98783783783783774</v>
      </c>
      <c r="G3" s="8" t="s">
        <v>13</v>
      </c>
    </row>
    <row r="4" spans="1:7" ht="12.75" customHeight="1" x14ac:dyDescent="0.25">
      <c r="A4" s="2" t="s">
        <v>22</v>
      </c>
      <c r="B4" s="3" t="s">
        <v>15</v>
      </c>
      <c r="C4" s="3">
        <v>55</v>
      </c>
      <c r="D4" s="3">
        <v>148</v>
      </c>
      <c r="E4" s="4">
        <f>23.12+10.23+8.08+13.78</f>
        <v>55.21</v>
      </c>
      <c r="F4" s="7">
        <f t="shared" si="0"/>
        <v>0.37304054054054053</v>
      </c>
      <c r="G4" s="7" t="s">
        <v>27</v>
      </c>
    </row>
    <row r="5" spans="1:7" ht="12.75" customHeight="1" x14ac:dyDescent="0.25">
      <c r="A5" s="2" t="s">
        <v>21</v>
      </c>
      <c r="B5" s="3" t="s">
        <v>12</v>
      </c>
      <c r="C5" s="3">
        <v>261</v>
      </c>
      <c r="D5" s="3">
        <v>148</v>
      </c>
      <c r="E5" s="4">
        <f>37+25.6+29+36.5</f>
        <v>128.1</v>
      </c>
      <c r="F5" s="7">
        <f t="shared" si="0"/>
        <v>0.86554054054054053</v>
      </c>
      <c r="G5" s="9" t="s">
        <v>18</v>
      </c>
    </row>
    <row r="6" spans="1:7" ht="12.75" customHeight="1" x14ac:dyDescent="0.25">
      <c r="A6" s="2" t="s">
        <v>20</v>
      </c>
      <c r="B6" s="3" t="s">
        <v>15</v>
      </c>
      <c r="C6" s="3">
        <v>200</v>
      </c>
      <c r="D6" s="3">
        <v>148</v>
      </c>
      <c r="E6" s="4">
        <f>36.7+23+30.7+30.1</f>
        <v>120.5</v>
      </c>
      <c r="F6" s="7">
        <f t="shared" si="0"/>
        <v>0.81418918918918914</v>
      </c>
      <c r="G6" s="7" t="s">
        <v>27</v>
      </c>
    </row>
    <row r="7" spans="1:7" ht="12.75" customHeight="1" x14ac:dyDescent="0.25">
      <c r="A7" s="2" t="s">
        <v>16</v>
      </c>
      <c r="B7" s="3" t="s">
        <v>12</v>
      </c>
      <c r="C7" s="3">
        <v>385</v>
      </c>
      <c r="D7" s="3">
        <v>148</v>
      </c>
      <c r="E7" s="4">
        <f>36.9+36.5+34.5+36.6</f>
        <v>144.5</v>
      </c>
      <c r="F7" s="7">
        <f t="shared" si="0"/>
        <v>0.97635135135135132</v>
      </c>
      <c r="G7" s="8" t="s">
        <v>13</v>
      </c>
    </row>
    <row r="8" spans="1:7" ht="12.75" customHeight="1" x14ac:dyDescent="0.25">
      <c r="A8" s="2" t="s">
        <v>11</v>
      </c>
      <c r="B8" s="3" t="s">
        <v>12</v>
      </c>
      <c r="C8" s="3">
        <v>327</v>
      </c>
      <c r="D8" s="3">
        <v>148</v>
      </c>
      <c r="E8" s="4">
        <f>37+36.8+37+36.3</f>
        <v>147.1</v>
      </c>
      <c r="F8" s="7">
        <f t="shared" si="0"/>
        <v>0.99391891891891893</v>
      </c>
      <c r="G8" s="8" t="s">
        <v>13</v>
      </c>
    </row>
    <row r="9" spans="1:7" ht="12.75" customHeight="1" x14ac:dyDescent="0.25">
      <c r="A9" s="2" t="s">
        <v>19</v>
      </c>
      <c r="B9" s="3" t="s">
        <v>12</v>
      </c>
      <c r="C9" s="3">
        <v>216</v>
      </c>
      <c r="D9" s="3">
        <v>148</v>
      </c>
      <c r="E9" s="4">
        <f>37.2+29.2+31.8+36.6</f>
        <v>134.80000000000001</v>
      </c>
      <c r="F9" s="7">
        <f t="shared" si="0"/>
        <v>0.91081081081081083</v>
      </c>
      <c r="G9" s="9" t="s">
        <v>18</v>
      </c>
    </row>
    <row r="10" spans="1:7" ht="12.75" customHeight="1" x14ac:dyDescent="0.25">
      <c r="A10" s="2" t="s">
        <v>17</v>
      </c>
      <c r="B10" s="3" t="s">
        <v>15</v>
      </c>
      <c r="C10" s="3">
        <v>261</v>
      </c>
      <c r="D10" s="3">
        <v>148</v>
      </c>
      <c r="E10" s="4">
        <v>139.6</v>
      </c>
      <c r="F10" s="7">
        <f t="shared" si="0"/>
        <v>0.94324324324324316</v>
      </c>
      <c r="G10" s="9" t="s">
        <v>18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F3:F10">
    <cfRule type="cellIs" dxfId="0" priority="1" operator="greaterThan">
      <formula>0.95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28</v>
      </c>
      <c r="B1" s="10">
        <v>43405</v>
      </c>
    </row>
    <row r="2" spans="1:2" x14ac:dyDescent="0.25">
      <c r="A2" t="s">
        <v>29</v>
      </c>
      <c r="B2" s="10">
        <v>43207</v>
      </c>
    </row>
    <row r="3" spans="1:2" x14ac:dyDescent="0.25">
      <c r="A3" t="s">
        <v>30</v>
      </c>
      <c r="B3">
        <f>B1-B2</f>
        <v>198</v>
      </c>
    </row>
    <row r="4" spans="1:2" x14ac:dyDescent="0.25">
      <c r="A4" t="s">
        <v>31</v>
      </c>
      <c r="B4">
        <f>B3/30</f>
        <v>6.6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HFC ARI</vt:lpstr>
      <vt:lpstr>HFC ARI_04_17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Augusto de Oliveira</dc:creator>
  <cp:lastModifiedBy>Fellipe Augusto de Oliveira</cp:lastModifiedBy>
  <dcterms:created xsi:type="dcterms:W3CDTF">2018-08-23T11:43:22Z</dcterms:created>
  <dcterms:modified xsi:type="dcterms:W3CDTF">2018-11-01T11:26:34Z</dcterms:modified>
</cp:coreProperties>
</file>