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lipeao.NETWORK\Desktop\Fellipe-capacidade\HFC\Fellipe\11-01\"/>
    </mc:Choice>
  </mc:AlternateContent>
  <bookViews>
    <workbookView xWindow="0" yWindow="0" windowWidth="21600" windowHeight="9735"/>
  </bookViews>
  <sheets>
    <sheet name="HFC ULA" sheetId="2" r:id="rId1"/>
    <sheet name="DATA" sheetId="3" r:id="rId2"/>
    <sheet name="HFC ULA-04-17" sheetId="4" r:id="rId3"/>
  </sheets>
  <definedNames>
    <definedName name="_xlnm._FilterDatabase" localSheetId="0" hidden="1">'HFC ULA'!$A$1:$K$57</definedName>
    <definedName name="_xlnm._FilterDatabase" localSheetId="2" hidden="1">'HFC ULA-04-17'!$A$1:$L$57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2" l="1"/>
  <c r="D58" i="2"/>
  <c r="C58" i="2"/>
  <c r="E57" i="4" l="1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3" i="3"/>
  <c r="B4" i="3" s="1"/>
  <c r="E53" i="2"/>
  <c r="E50" i="2"/>
  <c r="E52" i="2"/>
  <c r="E54" i="2"/>
  <c r="E51" i="2"/>
  <c r="E40" i="2"/>
  <c r="E43" i="2"/>
  <c r="E55" i="2"/>
  <c r="E44" i="2"/>
  <c r="E57" i="2"/>
  <c r="E47" i="2"/>
  <c r="E41" i="2"/>
  <c r="E48" i="2"/>
  <c r="E39" i="2"/>
  <c r="E49" i="2"/>
  <c r="E24" i="2"/>
  <c r="E56" i="2"/>
  <c r="E38" i="2"/>
  <c r="E46" i="2"/>
  <c r="E31" i="2"/>
  <c r="E37" i="2"/>
  <c r="E26" i="2"/>
  <c r="E45" i="2"/>
  <c r="E35" i="2"/>
  <c r="E27" i="2"/>
  <c r="E28" i="2"/>
  <c r="E42" i="2"/>
  <c r="E23" i="2"/>
  <c r="E30" i="2"/>
  <c r="E32" i="2"/>
  <c r="E34" i="2"/>
  <c r="E25" i="2"/>
  <c r="E17" i="2"/>
  <c r="E14" i="2"/>
  <c r="E36" i="2"/>
  <c r="E29" i="2"/>
  <c r="E22" i="2"/>
  <c r="E10" i="2"/>
  <c r="E8" i="2"/>
  <c r="E16" i="2"/>
  <c r="E20" i="2"/>
  <c r="E19" i="2"/>
  <c r="E21" i="2"/>
  <c r="E13" i="2"/>
  <c r="E12" i="2"/>
  <c r="E11" i="2"/>
  <c r="E33" i="2"/>
  <c r="E15" i="2"/>
  <c r="E9" i="2"/>
  <c r="E5" i="2"/>
  <c r="E18" i="2"/>
  <c r="E4" i="2"/>
  <c r="E6" i="2"/>
  <c r="E7" i="2"/>
  <c r="E2" i="2"/>
  <c r="E3" i="2"/>
  <c r="G27" i="2" l="1"/>
  <c r="H27" i="2" s="1"/>
  <c r="I27" i="2" s="1"/>
  <c r="J27" i="2" s="1"/>
  <c r="G39" i="2"/>
  <c r="H39" i="2" s="1"/>
  <c r="I39" i="2" s="1"/>
  <c r="J39" i="2" s="1"/>
  <c r="G40" i="2"/>
  <c r="H40" i="2" s="1"/>
  <c r="I40" i="2" s="1"/>
  <c r="J40" i="2" s="1"/>
  <c r="G35" i="2"/>
  <c r="H35" i="2" s="1"/>
  <c r="I35" i="2" s="1"/>
  <c r="J35" i="2" s="1"/>
  <c r="G34" i="2"/>
  <c r="H34" i="2" s="1"/>
  <c r="G26" i="2"/>
  <c r="H26" i="2" s="1"/>
  <c r="I26" i="2" s="1"/>
  <c r="J26" i="2" s="1"/>
  <c r="G36" i="2"/>
  <c r="H36" i="2" s="1"/>
  <c r="I36" i="2" s="1"/>
  <c r="J36" i="2" s="1"/>
  <c r="G56" i="2"/>
  <c r="H56" i="2" s="1"/>
  <c r="I56" i="2" s="1"/>
  <c r="J56" i="2" s="1"/>
  <c r="G41" i="2"/>
  <c r="H41" i="2" s="1"/>
  <c r="I41" i="2" s="1"/>
  <c r="J41" i="2" s="1"/>
  <c r="G16" i="2"/>
  <c r="H16" i="2" s="1"/>
  <c r="I16" i="2" s="1"/>
  <c r="J16" i="2" s="1"/>
  <c r="G21" i="2"/>
  <c r="H21" i="2" s="1"/>
  <c r="I21" i="2" s="1"/>
  <c r="J21" i="2" s="1"/>
  <c r="G12" i="2"/>
  <c r="H12" i="2" s="1"/>
  <c r="I12" i="2" s="1"/>
  <c r="J12" i="2" s="1"/>
  <c r="G6" i="2"/>
  <c r="H6" i="2" s="1"/>
  <c r="G11" i="2"/>
  <c r="H11" i="2" s="1"/>
  <c r="I11" i="2" s="1"/>
  <c r="J11" i="2" s="1"/>
  <c r="G15" i="2"/>
  <c r="H15" i="2" s="1"/>
  <c r="I15" i="2" s="1"/>
  <c r="J15" i="2" s="1"/>
  <c r="G38" i="2"/>
  <c r="H38" i="2" s="1"/>
  <c r="I38" i="2" s="1"/>
  <c r="J38" i="2" s="1"/>
  <c r="G14" i="2"/>
  <c r="H14" i="2" s="1"/>
  <c r="I14" i="2" s="1"/>
  <c r="J14" i="2" s="1"/>
  <c r="G51" i="2"/>
  <c r="H51" i="2" s="1"/>
  <c r="I51" i="2" s="1"/>
  <c r="J51" i="2" s="1"/>
  <c r="G52" i="2"/>
  <c r="H52" i="2" s="1"/>
  <c r="I52" i="2" s="1"/>
  <c r="J52" i="2" s="1"/>
  <c r="G23" i="2"/>
  <c r="H23" i="2" s="1"/>
  <c r="I23" i="2" s="1"/>
  <c r="J23" i="2" s="1"/>
  <c r="G37" i="2"/>
  <c r="H37" i="2" s="1"/>
  <c r="I37" i="2" s="1"/>
  <c r="J37" i="2" s="1"/>
  <c r="G24" i="2"/>
  <c r="H24" i="2" s="1"/>
  <c r="I24" i="2" s="1"/>
  <c r="J24" i="2" s="1"/>
  <c r="G57" i="2"/>
  <c r="H57" i="2" s="1"/>
  <c r="I57" i="2" s="1"/>
  <c r="G48" i="2"/>
  <c r="H48" i="2" s="1"/>
  <c r="I48" i="2" s="1"/>
  <c r="J48" i="2" s="1"/>
  <c r="G19" i="2"/>
  <c r="H19" i="2" s="1"/>
  <c r="G32" i="2"/>
  <c r="H32" i="2" s="1"/>
  <c r="I32" i="2" s="1"/>
  <c r="J32" i="2" s="1"/>
  <c r="G10" i="2"/>
  <c r="H10" i="2" s="1"/>
  <c r="I10" i="2" s="1"/>
  <c r="J10" i="2" s="1"/>
  <c r="G54" i="2"/>
  <c r="H54" i="2" s="1"/>
  <c r="I54" i="2" s="1"/>
  <c r="J54" i="2" s="1"/>
  <c r="G18" i="2"/>
  <c r="H18" i="2" s="1"/>
  <c r="I18" i="2" s="1"/>
  <c r="J18" i="2" s="1"/>
  <c r="G42" i="2"/>
  <c r="H42" i="2" s="1"/>
  <c r="I42" i="2" s="1"/>
  <c r="J42" i="2" s="1"/>
  <c r="G9" i="2"/>
  <c r="H9" i="2" s="1"/>
  <c r="I9" i="2" s="1"/>
  <c r="J9" i="2" s="1"/>
  <c r="G53" i="2"/>
  <c r="H53" i="2" s="1"/>
  <c r="I53" i="2" s="1"/>
  <c r="J53" i="2" s="1"/>
  <c r="G47" i="2"/>
  <c r="H47" i="2" s="1"/>
  <c r="I47" i="2" s="1"/>
  <c r="J47" i="2" s="1"/>
  <c r="G17" i="2"/>
  <c r="H17" i="2" s="1"/>
  <c r="I17" i="2" s="1"/>
  <c r="J17" i="2" s="1"/>
  <c r="G22" i="2"/>
  <c r="H22" i="2" s="1"/>
  <c r="I22" i="2" s="1"/>
  <c r="J22" i="2" s="1"/>
  <c r="G7" i="2"/>
  <c r="H7" i="2" s="1"/>
  <c r="I7" i="2" s="1"/>
  <c r="J7" i="2" s="1"/>
  <c r="G4" i="2"/>
  <c r="H4" i="2" s="1"/>
  <c r="I4" i="2" s="1"/>
  <c r="J4" i="2" s="1"/>
  <c r="G8" i="2"/>
  <c r="H8" i="2" s="1"/>
  <c r="I8" i="2" s="1"/>
  <c r="J8" i="2" s="1"/>
  <c r="G49" i="2"/>
  <c r="H49" i="2" s="1"/>
  <c r="I49" i="2" s="1"/>
  <c r="J49" i="2" s="1"/>
  <c r="G31" i="2"/>
  <c r="H31" i="2" s="1"/>
  <c r="I31" i="2" s="1"/>
  <c r="J31" i="2" s="1"/>
  <c r="G5" i="2"/>
  <c r="H5" i="2" s="1"/>
  <c r="I5" i="2" s="1"/>
  <c r="J5" i="2" s="1"/>
  <c r="G20" i="2"/>
  <c r="H20" i="2" s="1"/>
  <c r="I20" i="2" s="1"/>
  <c r="J20" i="2" s="1"/>
  <c r="G50" i="2"/>
  <c r="H50" i="2" s="1"/>
  <c r="I50" i="2" s="1"/>
  <c r="J50" i="2" s="1"/>
  <c r="G44" i="2"/>
  <c r="H44" i="2" s="1"/>
  <c r="I44" i="2" s="1"/>
  <c r="J44" i="2" s="1"/>
  <c r="G33" i="2"/>
  <c r="H33" i="2" s="1"/>
  <c r="I33" i="2" s="1"/>
  <c r="J33" i="2" s="1"/>
  <c r="G28" i="2"/>
  <c r="H28" i="2" s="1"/>
  <c r="I28" i="2" s="1"/>
  <c r="J28" i="2" s="1"/>
  <c r="G30" i="2"/>
  <c r="H30" i="2" s="1"/>
  <c r="I30" i="2" s="1"/>
  <c r="J30" i="2" s="1"/>
  <c r="G43" i="2"/>
  <c r="H43" i="2" s="1"/>
  <c r="I43" i="2" s="1"/>
  <c r="J43" i="2" s="1"/>
  <c r="G46" i="2"/>
  <c r="H46" i="2" s="1"/>
  <c r="I46" i="2" s="1"/>
  <c r="J46" i="2" s="1"/>
  <c r="G29" i="2"/>
  <c r="H29" i="2" s="1"/>
  <c r="I29" i="2" s="1"/>
  <c r="J29" i="2" s="1"/>
  <c r="G25" i="2"/>
  <c r="H25" i="2" s="1"/>
  <c r="I25" i="2" s="1"/>
  <c r="J25" i="2" s="1"/>
  <c r="G3" i="2"/>
  <c r="H3" i="2" s="1"/>
  <c r="I3" i="2" s="1"/>
  <c r="J3" i="2" s="1"/>
  <c r="G2" i="2"/>
  <c r="H2" i="2" s="1"/>
  <c r="I2" i="2" s="1"/>
  <c r="J2" i="2" s="1"/>
  <c r="G45" i="2"/>
  <c r="H45" i="2" s="1"/>
  <c r="I45" i="2" s="1"/>
  <c r="J45" i="2" s="1"/>
  <c r="G13" i="2"/>
  <c r="H13" i="2" s="1"/>
  <c r="I13" i="2" s="1"/>
  <c r="J13" i="2" s="1"/>
  <c r="G55" i="2"/>
  <c r="H55" i="2" s="1"/>
  <c r="I55" i="2" s="1"/>
  <c r="J55" i="2" s="1"/>
  <c r="I19" i="2"/>
  <c r="J19" i="2" s="1"/>
  <c r="I34" i="2"/>
  <c r="J34" i="2" s="1"/>
  <c r="I6" i="2"/>
  <c r="J6" i="2" s="1"/>
</calcChain>
</file>

<file path=xl/sharedStrings.xml><?xml version="1.0" encoding="utf-8"?>
<sst xmlns="http://schemas.openxmlformats.org/spreadsheetml/2006/main" count="413" uniqueCount="103">
  <si>
    <t>Node</t>
  </si>
  <si>
    <t>CMTS</t>
  </si>
  <si>
    <t>Qnt. Clientes</t>
  </si>
  <si>
    <t>Capacidade (Mbps)</t>
  </si>
  <si>
    <t>Média Utilização entre as portadoras (Mbps)</t>
  </si>
  <si>
    <t>Méd Utilização Entre as Portadoras (%)</t>
  </si>
  <si>
    <t>Crescimento Mensal (%)</t>
  </si>
  <si>
    <t>Crescimento Mensal (Mbps)</t>
  </si>
  <si>
    <t>Previsão de Congestionamento (Mês)</t>
  </si>
  <si>
    <t>Previsão de Congestionamento</t>
  </si>
  <si>
    <t>Projeto</t>
  </si>
  <si>
    <t>NODE_STM-04</t>
  </si>
  <si>
    <t>PQ ANTENAS 10K</t>
  </si>
  <si>
    <t>Sobreposto GPON 2018</t>
  </si>
  <si>
    <t>NODE_STM-08</t>
  </si>
  <si>
    <t>PQ ANTENAS CBR8</t>
  </si>
  <si>
    <t>NODE_STM-03</t>
  </si>
  <si>
    <t>Sobreposição até 09/2018</t>
  </si>
  <si>
    <t>NODE_STM-09</t>
  </si>
  <si>
    <t>NODE_STM-07</t>
  </si>
  <si>
    <t>NODE_CJAR-02</t>
  </si>
  <si>
    <t>IMAGE 10K</t>
  </si>
  <si>
    <t>NODE_STM-02</t>
  </si>
  <si>
    <t>NODE_KAR-03</t>
  </si>
  <si>
    <t>Melhorias HFC 11/2018</t>
  </si>
  <si>
    <t>NODE_STM-10</t>
  </si>
  <si>
    <t>NODE_CJAR-03</t>
  </si>
  <si>
    <t>NODE_VDI/BAR</t>
  </si>
  <si>
    <t>Melhorias HFC 10/2018</t>
  </si>
  <si>
    <t>NODE_STM-05</t>
  </si>
  <si>
    <t>NODE_SAR-02</t>
  </si>
  <si>
    <t>NODE_STM-01</t>
  </si>
  <si>
    <t>NODE_STM-06</t>
  </si>
  <si>
    <t>NODE_BRA-02</t>
  </si>
  <si>
    <t>NODE_SAR-01</t>
  </si>
  <si>
    <t>NODE_TAB-01</t>
  </si>
  <si>
    <t>Fortalecimento UBL - 12/2018</t>
  </si>
  <si>
    <t>NODE_CEN-01/CEN-02</t>
  </si>
  <si>
    <t>NODE_SAR-03</t>
  </si>
  <si>
    <t>NODE_ROY/ROM-02</t>
  </si>
  <si>
    <t>Melhorias HFC 12/2018</t>
  </si>
  <si>
    <t>NODE_LID-02</t>
  </si>
  <si>
    <t>NODE_BVK/ROM-01</t>
  </si>
  <si>
    <t>NODE_PAR</t>
  </si>
  <si>
    <t>NODE_SAR-04</t>
  </si>
  <si>
    <t>NODE_FUN-01</t>
  </si>
  <si>
    <t>NODE_BRA-01</t>
  </si>
  <si>
    <t>NODE_LID-01</t>
  </si>
  <si>
    <t>NODE_FUN-02</t>
  </si>
  <si>
    <t>NODE_GAVP</t>
  </si>
  <si>
    <t>NODE_GVS/GAVH-1-2</t>
  </si>
  <si>
    <t>NODE_APA-02</t>
  </si>
  <si>
    <t>NODE_CEN-12</t>
  </si>
  <si>
    <t>NODE_TAB-02</t>
  </si>
  <si>
    <t>NODE_KAR-01</t>
  </si>
  <si>
    <t>NODE_KAR-02</t>
  </si>
  <si>
    <t>NODE_APA-01</t>
  </si>
  <si>
    <t>NODE_MOR-04</t>
  </si>
  <si>
    <t>NODE_APA-03</t>
  </si>
  <si>
    <t>NODE_MOR-01</t>
  </si>
  <si>
    <t>NODE_MAR-01</t>
  </si>
  <si>
    <t>NODE_VIG-02</t>
  </si>
  <si>
    <t>NODE_BRA-03</t>
  </si>
  <si>
    <t>NODE_OSV-02</t>
  </si>
  <si>
    <t>NODE_OSV-01</t>
  </si>
  <si>
    <t>NODE_MOR-03</t>
  </si>
  <si>
    <t>NODE_MOR-02</t>
  </si>
  <si>
    <t>NODE_CEN-11</t>
  </si>
  <si>
    <t>NODE_VIG-01</t>
  </si>
  <si>
    <t>NODE_MAR-02B</t>
  </si>
  <si>
    <t>Sem Histórico</t>
  </si>
  <si>
    <t>Node Quebrada em duas de 24 portadoras</t>
  </si>
  <si>
    <t>NODE_CEN-04/CEN-07</t>
  </si>
  <si>
    <t>NODE_CEN-05/CEN-09</t>
  </si>
  <si>
    <t>NODE_CEN-06/CEN-10</t>
  </si>
  <si>
    <t>NODE_CJAR-01</t>
  </si>
  <si>
    <t>NODE_CEN-03/CEN-08</t>
  </si>
  <si>
    <t>NODE_MAR-02A</t>
  </si>
  <si>
    <t>Antigo</t>
  </si>
  <si>
    <t>Atual</t>
  </si>
  <si>
    <t>Quantidade dias</t>
  </si>
  <si>
    <t>NODE</t>
  </si>
  <si>
    <t>QNT CLIENTES</t>
  </si>
  <si>
    <t>CAPACIDADE (MBPS)</t>
  </si>
  <si>
    <t>UTILIZAÇÃO 99TH PERCENTIL (MBPS)</t>
  </si>
  <si>
    <t>UTILIZAÇÃO 99TH PERCENTIL (%)</t>
  </si>
  <si>
    <t>TEMPO ESTIMADO ACIMA DE 95% NA SEMANA (MIN)</t>
  </si>
  <si>
    <t>NODE DESBALANCEADA?</t>
  </si>
  <si>
    <t>CRESCIMENTO (MBPS/MÊS)</t>
  </si>
  <si>
    <t>PREVISÃO DE CONGESTIONAMENTO</t>
  </si>
  <si>
    <t>PROJETO</t>
  </si>
  <si>
    <t>OBSERVAÇÃO</t>
  </si>
  <si>
    <t>NÃO</t>
  </si>
  <si>
    <t>MAIOR QUE 18 MESES</t>
  </si>
  <si>
    <t>Previsto sobreposição de GPON (CapEx 2018)</t>
  </si>
  <si>
    <t>Combate a ISP</t>
  </si>
  <si>
    <t>Sobreposto com GPON</t>
  </si>
  <si>
    <t>-</t>
  </si>
  <si>
    <t>SIM</t>
  </si>
  <si>
    <t>CONGESTIONAMENTO AOS DOMINGOS</t>
  </si>
  <si>
    <t>NODE CONGESTIONADA</t>
  </si>
  <si>
    <t>MENOR QUE 1 MÊS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</si>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</sst>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u/>
      <sz val="10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53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1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9" fontId="6" fillId="0" borderId="1" xfId="1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9" fontId="6" fillId="5" borderId="1" xfId="1" applyNumberFormat="1" applyFont="1" applyFill="1" applyBorder="1" applyAlignment="1">
      <alignment horizontal="center" vertical="center"/>
    </xf>
    <xf numFmtId="9" fontId="5" fillId="0" borderId="5" xfId="1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6" borderId="5" xfId="0" applyNumberFormat="1" applyFont="1" applyFill="1" applyBorder="1" applyAlignment="1">
      <alignment horizontal="center" vertical="center"/>
    </xf>
    <xf numFmtId="9" fontId="6" fillId="7" borderId="1" xfId="1" applyNumberFormat="1" applyFont="1" applyFill="1" applyBorder="1" applyAlignment="1">
      <alignment horizontal="center" vertical="center"/>
    </xf>
    <xf numFmtId="0" fontId="6" fillId="7" borderId="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4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8"/>
  <sheetViews>
    <sheetView showGridLines="0" tabSelected="1" zoomScale="85" zoomScaleNormal="85" workbookViewId="0"/>
  </sheetViews>
  <sheetFormatPr defaultRowHeight="12.75" x14ac:dyDescent="0.25"/>
  <cols>
    <col min="1" max="1" width="18.42578125" style="11" bestFit="1" customWidth="1"/>
    <col min="2" max="2" width="15.140625" style="11" bestFit="1" customWidth="1"/>
    <col min="3" max="3" width="14.28515625" style="11" bestFit="1" customWidth="1"/>
    <col min="4" max="4" width="20.42578125" style="11" bestFit="1" customWidth="1"/>
    <col min="5" max="5" width="31.28515625" style="11" customWidth="1"/>
    <col min="6" max="6" width="28" style="11" customWidth="1"/>
    <col min="7" max="7" width="20.42578125" style="11" customWidth="1"/>
    <col min="8" max="8" width="20.28515625" style="11" customWidth="1"/>
    <col min="9" max="9" width="25.85546875" style="13" customWidth="1"/>
    <col min="10" max="10" width="22.85546875" style="13" bestFit="1" customWidth="1"/>
    <col min="11" max="11" width="36" style="11" bestFit="1" customWidth="1"/>
    <col min="12" max="16384" width="9.140625" style="11"/>
  </cols>
  <sheetData>
    <row r="1" spans="1:11" s="2" customFormat="1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 t="s">
        <v>14</v>
      </c>
      <c r="B2" s="3" t="s">
        <v>15</v>
      </c>
      <c r="C2" s="4">
        <v>836</v>
      </c>
      <c r="D2" s="4">
        <v>888</v>
      </c>
      <c r="E2" s="5">
        <f t="shared" ref="E2:E33" si="0">F2*D2</f>
        <v>808.50919999999996</v>
      </c>
      <c r="F2" s="6">
        <v>0.91048333333333331</v>
      </c>
      <c r="G2" s="7">
        <f>IFERROR(((F2-VLOOKUP(A2,'HFC ULA-04-17'!$A:$F,6,FALSE))/DATA!$B$4),"Sem Histórico")</f>
        <v>-1.3563131313131317E-2</v>
      </c>
      <c r="H2" s="5">
        <f t="shared" ref="H2:H33" si="1">IFERROR((G2*D2),"Sem Histórico")</f>
        <v>-12.04406060606061</v>
      </c>
      <c r="I2" s="8">
        <f t="shared" ref="I2:I33" si="2">IFERROR((D2-E2)/H2,"Sem Histórico")</f>
        <v>-6.6000000000000005</v>
      </c>
      <c r="J2" s="9" t="str">
        <f t="shared" ref="J2:J33" si="3">IF(I2=1,"Esgota em Um Mês",
IF(AND(I2&gt;1,I2&lt;=2),"Esgota até Dois Meses",
IF(AND(I2&gt;2,I2&lt;=3),"Esgota até Três Meses",
IF(AND(I2&gt;3,I2&lt;=4),"Esgota até Quatro Meses",
IF(AND(I2&gt;4,I2&lt;=5),"Esgota até Cinco Meses",
IF(AND(I2&gt;5,I2&lt;=6),"Esgota até Seis Meses",
IF(AND(I2&gt;6,I2&lt;=7),"Esgota até Sete Meses",
IF(AND(I2&gt;7,I2&lt;=8),"Esgota até Oito Meses",
IF(AND(I2&gt;8,I2&lt;=9),"Esgota até Nove Meses",
IF(AND(I2&gt;9,I2&lt;=10),"Esgota até Dez Meses",
IF(I2&gt;10,"Esgota em Mais de 10 Meses",
IF(AND(I2&gt;0.5,I2&lt;1),"Esgota em até de Um Mês",
IF(OR(AND(I2&gt;=-0.5,I2&lt;=0.5,I2&lt;&gt;0),AND(I2=0,F2&gt;0)),"Esgota menos de Um Mês",IF(I2=0,"Esgotado",IF(I2&lt;-0.5,"Decrescimento","")))))))))))))))</f>
        <v>Decrescimento</v>
      </c>
      <c r="K2" s="10" t="s">
        <v>13</v>
      </c>
    </row>
    <row r="3" spans="1:11" x14ac:dyDescent="0.25">
      <c r="A3" s="3" t="s">
        <v>11</v>
      </c>
      <c r="B3" s="3" t="s">
        <v>12</v>
      </c>
      <c r="C3" s="4">
        <v>851</v>
      </c>
      <c r="D3" s="4">
        <v>888</v>
      </c>
      <c r="E3" s="5">
        <f t="shared" si="0"/>
        <v>797.45730000000026</v>
      </c>
      <c r="F3" s="6">
        <v>0.89803750000000027</v>
      </c>
      <c r="G3" s="7">
        <f>IFERROR(((F3-VLOOKUP(A3,'HFC ULA-04-17'!$A:$F,6,FALSE))/DATA!$B$4),"Sem Histórico")</f>
        <v>-1.5448863636363597E-2</v>
      </c>
      <c r="H3" s="5">
        <f t="shared" si="1"/>
        <v>-13.718590909090874</v>
      </c>
      <c r="I3" s="8">
        <f t="shared" si="2"/>
        <v>-6.5999999999999979</v>
      </c>
      <c r="J3" s="9" t="str">
        <f t="shared" si="3"/>
        <v>Decrescimento</v>
      </c>
      <c r="K3" s="10" t="s">
        <v>13</v>
      </c>
    </row>
    <row r="4" spans="1:11" x14ac:dyDescent="0.25">
      <c r="A4" s="3" t="s">
        <v>19</v>
      </c>
      <c r="B4" s="3" t="s">
        <v>12</v>
      </c>
      <c r="C4" s="4">
        <v>738</v>
      </c>
      <c r="D4" s="4">
        <v>888</v>
      </c>
      <c r="E4" s="5">
        <f t="shared" si="0"/>
        <v>755.63249999999994</v>
      </c>
      <c r="F4" s="6">
        <v>0.8509374999999999</v>
      </c>
      <c r="G4" s="7">
        <f>IFERROR(((F4-VLOOKUP(A4,'HFC ULA-04-17'!$A:$F,6,FALSE))/DATA!$B$4),"Sem Histórico")</f>
        <v>-1.197916666666669E-2</v>
      </c>
      <c r="H4" s="5">
        <f t="shared" si="1"/>
        <v>-10.637500000000021</v>
      </c>
      <c r="I4" s="8">
        <f t="shared" si="2"/>
        <v>-12.443478260869547</v>
      </c>
      <c r="J4" s="9" t="str">
        <f t="shared" si="3"/>
        <v>Decrescimento</v>
      </c>
      <c r="K4" s="10" t="s">
        <v>13</v>
      </c>
    </row>
    <row r="5" spans="1:11" x14ac:dyDescent="0.25">
      <c r="A5" s="3" t="s">
        <v>22</v>
      </c>
      <c r="B5" s="3" t="s">
        <v>15</v>
      </c>
      <c r="C5" s="4">
        <v>732</v>
      </c>
      <c r="D5" s="4">
        <v>888</v>
      </c>
      <c r="E5" s="5">
        <f t="shared" si="0"/>
        <v>755.61030000000005</v>
      </c>
      <c r="F5" s="6">
        <v>0.85091250000000007</v>
      </c>
      <c r="G5" s="7">
        <f>IFERROR(((F5-VLOOKUP(A5,'HFC ULA-04-17'!$A:$F,6,FALSE))/DATA!$B$4),"Sem Histórico")</f>
        <v>-1.1982954545454543E-2</v>
      </c>
      <c r="H5" s="5">
        <f t="shared" si="1"/>
        <v>-10.640863636363635</v>
      </c>
      <c r="I5" s="8">
        <f t="shared" si="2"/>
        <v>-12.441631104788996</v>
      </c>
      <c r="J5" s="9" t="str">
        <f t="shared" si="3"/>
        <v>Decrescimento</v>
      </c>
      <c r="K5" s="10" t="s">
        <v>17</v>
      </c>
    </row>
    <row r="6" spans="1:11" x14ac:dyDescent="0.25">
      <c r="A6" s="3" t="s">
        <v>18</v>
      </c>
      <c r="B6" s="3" t="s">
        <v>15</v>
      </c>
      <c r="C6" s="4">
        <v>641</v>
      </c>
      <c r="D6" s="4">
        <v>888</v>
      </c>
      <c r="E6" s="5">
        <f t="shared" si="0"/>
        <v>754.29310000000009</v>
      </c>
      <c r="F6" s="6">
        <v>0.84942916666666679</v>
      </c>
      <c r="G6" s="7">
        <f>IFERROR(((F6-VLOOKUP(A6,'HFC ULA-04-17'!$A:$F,6,FALSE))/DATA!$B$4),"Sem Histórico")</f>
        <v>-1.9783459595959577E-2</v>
      </c>
      <c r="H6" s="5">
        <f t="shared" si="1"/>
        <v>-17.567712121212104</v>
      </c>
      <c r="I6" s="8">
        <f t="shared" si="2"/>
        <v>-7.6109455276510216</v>
      </c>
      <c r="J6" s="9" t="str">
        <f t="shared" si="3"/>
        <v>Decrescimento</v>
      </c>
      <c r="K6" s="10" t="s">
        <v>13</v>
      </c>
    </row>
    <row r="7" spans="1:11" x14ac:dyDescent="0.25">
      <c r="A7" s="3" t="s">
        <v>16</v>
      </c>
      <c r="B7" s="3" t="s">
        <v>12</v>
      </c>
      <c r="C7" s="4">
        <v>659</v>
      </c>
      <c r="D7" s="4">
        <v>888</v>
      </c>
      <c r="E7" s="5">
        <f t="shared" si="0"/>
        <v>747.35560000000009</v>
      </c>
      <c r="F7" s="6">
        <v>0.84161666666666679</v>
      </c>
      <c r="G7" s="7">
        <f>IFERROR(((F7-VLOOKUP(A7,'HFC ULA-04-17'!$A:$F,6,FALSE))/DATA!$B$4),"Sem Histórico")</f>
        <v>-1.3391414141414131E-2</v>
      </c>
      <c r="H7" s="5">
        <f t="shared" si="1"/>
        <v>-11.891575757575749</v>
      </c>
      <c r="I7" s="8">
        <f t="shared" si="2"/>
        <v>-11.82722986988497</v>
      </c>
      <c r="J7" s="9" t="str">
        <f t="shared" si="3"/>
        <v>Decrescimento</v>
      </c>
      <c r="K7" s="10" t="s">
        <v>17</v>
      </c>
    </row>
    <row r="8" spans="1:11" x14ac:dyDescent="0.25">
      <c r="A8" s="3" t="s">
        <v>35</v>
      </c>
      <c r="B8" s="3" t="s">
        <v>12</v>
      </c>
      <c r="C8" s="4">
        <v>533</v>
      </c>
      <c r="D8" s="4">
        <v>592</v>
      </c>
      <c r="E8" s="5">
        <f t="shared" si="0"/>
        <v>483.88600000000002</v>
      </c>
      <c r="F8" s="6">
        <v>0.81737500000000007</v>
      </c>
      <c r="G8" s="7">
        <f>IFERROR(((F8-VLOOKUP(A8,'HFC ULA-04-17'!$A:$F,6,FALSE))/DATA!$B$4),"Sem Histórico")</f>
        <v>5.6628787878787957E-3</v>
      </c>
      <c r="H8" s="5">
        <f t="shared" si="1"/>
        <v>3.352424242424247</v>
      </c>
      <c r="I8" s="8">
        <f t="shared" si="2"/>
        <v>32.249498327759149</v>
      </c>
      <c r="J8" s="9" t="str">
        <f t="shared" si="3"/>
        <v>Esgota em Mais de 10 Meses</v>
      </c>
      <c r="K8" s="10" t="s">
        <v>36</v>
      </c>
    </row>
    <row r="9" spans="1:11" x14ac:dyDescent="0.25">
      <c r="A9" s="3" t="s">
        <v>23</v>
      </c>
      <c r="B9" s="3" t="s">
        <v>21</v>
      </c>
      <c r="C9" s="4">
        <v>431</v>
      </c>
      <c r="D9" s="4">
        <v>592</v>
      </c>
      <c r="E9" s="5">
        <f t="shared" si="0"/>
        <v>481.65120000000002</v>
      </c>
      <c r="F9" s="6">
        <v>0.81359999999999999</v>
      </c>
      <c r="G9" s="7">
        <f>IFERROR(((F9-VLOOKUP(A9,'HFC ULA-04-17'!$A:$F,6,FALSE))/DATA!$B$4),"Sem Histórico")</f>
        <v>2.0606060606060523E-3</v>
      </c>
      <c r="H9" s="5">
        <f t="shared" si="1"/>
        <v>1.2198787878787829</v>
      </c>
      <c r="I9" s="8">
        <f t="shared" si="2"/>
        <v>90.458823529412115</v>
      </c>
      <c r="J9" s="9" t="str">
        <f t="shared" si="3"/>
        <v>Esgota em Mais de 10 Meses</v>
      </c>
      <c r="K9" s="10" t="s">
        <v>24</v>
      </c>
    </row>
    <row r="10" spans="1:11" x14ac:dyDescent="0.25">
      <c r="A10" s="3" t="s">
        <v>37</v>
      </c>
      <c r="B10" s="3" t="s">
        <v>21</v>
      </c>
      <c r="C10" s="4">
        <v>530</v>
      </c>
      <c r="D10" s="4">
        <v>592</v>
      </c>
      <c r="E10" s="5">
        <f t="shared" si="0"/>
        <v>481.37740000000008</v>
      </c>
      <c r="F10" s="6">
        <v>0.81313750000000018</v>
      </c>
      <c r="G10" s="7">
        <f>IFERROR(((F10-VLOOKUP(A10,'HFC ULA-04-17'!$A:$F,6,FALSE))/DATA!$B$4),"Sem Histórico")</f>
        <v>5.1990530303030337E-2</v>
      </c>
      <c r="H10" s="5">
        <f t="shared" si="1"/>
        <v>30.778393939393961</v>
      </c>
      <c r="I10" s="8">
        <f t="shared" si="2"/>
        <v>3.5941641470256043</v>
      </c>
      <c r="J10" s="9" t="str">
        <f t="shared" si="3"/>
        <v>Esgota até Quatro Meses</v>
      </c>
      <c r="K10" s="10"/>
    </row>
    <row r="11" spans="1:11" x14ac:dyDescent="0.25">
      <c r="A11" s="3" t="s">
        <v>27</v>
      </c>
      <c r="B11" s="3" t="s">
        <v>21</v>
      </c>
      <c r="C11" s="4">
        <v>293</v>
      </c>
      <c r="D11" s="4">
        <v>592</v>
      </c>
      <c r="E11" s="5">
        <f t="shared" si="0"/>
        <v>475.3501</v>
      </c>
      <c r="F11" s="6">
        <v>0.80295625000000004</v>
      </c>
      <c r="G11" s="7">
        <f>IFERROR(((F11-VLOOKUP(A11,'HFC ULA-04-17'!$A:$F,6,FALSE))/DATA!$B$4),"Sem Histórico")</f>
        <v>-1.3188446969696966E-2</v>
      </c>
      <c r="H11" s="5">
        <f t="shared" si="1"/>
        <v>-7.807560606060604</v>
      </c>
      <c r="I11" s="8">
        <f t="shared" si="2"/>
        <v>-14.940633302218716</v>
      </c>
      <c r="J11" s="9" t="str">
        <f t="shared" si="3"/>
        <v>Decrescimento</v>
      </c>
      <c r="K11" s="10" t="s">
        <v>28</v>
      </c>
    </row>
    <row r="12" spans="1:11" x14ac:dyDescent="0.25">
      <c r="A12" s="3" t="s">
        <v>29</v>
      </c>
      <c r="B12" s="3" t="s">
        <v>12</v>
      </c>
      <c r="C12" s="4">
        <v>698</v>
      </c>
      <c r="D12" s="4">
        <v>888</v>
      </c>
      <c r="E12" s="5">
        <f t="shared" si="0"/>
        <v>711.43229999999983</v>
      </c>
      <c r="F12" s="6">
        <v>0.80116249999999978</v>
      </c>
      <c r="G12" s="7">
        <f>IFERROR(((F12-VLOOKUP(A12,'HFC ULA-04-17'!$A:$F,6,FALSE))/DATA!$B$4),"Sem Histórico")</f>
        <v>-1.6490530303030344E-2</v>
      </c>
      <c r="H12" s="5">
        <f t="shared" si="1"/>
        <v>-14.643590909090944</v>
      </c>
      <c r="I12" s="8">
        <f t="shared" si="2"/>
        <v>-12.057677730561601</v>
      </c>
      <c r="J12" s="9" t="str">
        <f t="shared" si="3"/>
        <v>Decrescimento</v>
      </c>
      <c r="K12" s="10" t="s">
        <v>17</v>
      </c>
    </row>
    <row r="13" spans="1:11" x14ac:dyDescent="0.25">
      <c r="A13" s="3" t="s">
        <v>30</v>
      </c>
      <c r="B13" s="3" t="s">
        <v>12</v>
      </c>
      <c r="C13" s="4">
        <v>725</v>
      </c>
      <c r="D13" s="4">
        <v>888</v>
      </c>
      <c r="E13" s="5">
        <f t="shared" si="0"/>
        <v>708.20590000000004</v>
      </c>
      <c r="F13" s="6">
        <v>0.79752916666666673</v>
      </c>
      <c r="G13" s="7">
        <f>IFERROR(((F13-VLOOKUP(A13,'HFC ULA-04-17'!$A:$F,6,FALSE))/DATA!$B$4),"Sem Histórico")</f>
        <v>-1.0980429292929283E-2</v>
      </c>
      <c r="H13" s="5">
        <f t="shared" si="1"/>
        <v>-9.750621212121203</v>
      </c>
      <c r="I13" s="8">
        <f t="shared" si="2"/>
        <v>-18.439245673546843</v>
      </c>
      <c r="J13" s="9" t="str">
        <f t="shared" si="3"/>
        <v>Decrescimento</v>
      </c>
      <c r="K13" s="10"/>
    </row>
    <row r="14" spans="1:11" x14ac:dyDescent="0.25">
      <c r="A14" s="3" t="s">
        <v>42</v>
      </c>
      <c r="B14" s="3" t="s">
        <v>21</v>
      </c>
      <c r="C14" s="4">
        <v>187</v>
      </c>
      <c r="D14" s="4">
        <v>592</v>
      </c>
      <c r="E14" s="5">
        <f t="shared" si="0"/>
        <v>466.40719999999999</v>
      </c>
      <c r="F14" s="6">
        <v>0.78784999999999994</v>
      </c>
      <c r="G14" s="7">
        <f>IFERROR(((F14-VLOOKUP(A14,'HFC ULA-04-17'!$A:$F,6,FALSE))/DATA!$B$4),"Sem Histórico")</f>
        <v>1.3310606060606059E-2</v>
      </c>
      <c r="H14" s="5">
        <f t="shared" si="1"/>
        <v>7.8798787878787868</v>
      </c>
      <c r="I14" s="8">
        <f t="shared" si="2"/>
        <v>15.938417757541266</v>
      </c>
      <c r="J14" s="9" t="str">
        <f t="shared" si="3"/>
        <v>Esgota em Mais de 10 Meses</v>
      </c>
      <c r="K14" s="10" t="s">
        <v>24</v>
      </c>
    </row>
    <row r="15" spans="1:11" x14ac:dyDescent="0.25">
      <c r="A15" s="3" t="s">
        <v>25</v>
      </c>
      <c r="B15" s="3" t="s">
        <v>15</v>
      </c>
      <c r="C15" s="4">
        <v>633</v>
      </c>
      <c r="D15" s="4">
        <v>888</v>
      </c>
      <c r="E15" s="5">
        <f t="shared" si="0"/>
        <v>691.44119999999998</v>
      </c>
      <c r="F15" s="6">
        <v>0.77864999999999995</v>
      </c>
      <c r="G15" s="7">
        <f>IFERROR(((F15-VLOOKUP(A15,'HFC ULA-04-17'!$A:$F,6,FALSE))/DATA!$B$4),"Sem Histórico")</f>
        <v>-1.0810606060606066E-2</v>
      </c>
      <c r="H15" s="5">
        <f t="shared" si="1"/>
        <v>-9.5998181818181862</v>
      </c>
      <c r="I15" s="8">
        <f t="shared" si="2"/>
        <v>-20.475262789067969</v>
      </c>
      <c r="J15" s="9" t="str">
        <f t="shared" si="3"/>
        <v>Decrescimento</v>
      </c>
      <c r="K15" s="10" t="s">
        <v>13</v>
      </c>
    </row>
    <row r="16" spans="1:11" x14ac:dyDescent="0.25">
      <c r="A16" s="3" t="s">
        <v>34</v>
      </c>
      <c r="B16" s="3" t="s">
        <v>15</v>
      </c>
      <c r="C16" s="4">
        <v>618</v>
      </c>
      <c r="D16" s="4">
        <v>888</v>
      </c>
      <c r="E16" s="5">
        <f t="shared" si="0"/>
        <v>688.04830000000004</v>
      </c>
      <c r="F16" s="6">
        <v>0.77482916666666668</v>
      </c>
      <c r="G16" s="7">
        <f>IFERROR(((F16-VLOOKUP(A16,'HFC ULA-04-17'!$A:$F,6,FALSE))/DATA!$B$4),"Sem Histórico")</f>
        <v>-5.3289141414141475E-3</v>
      </c>
      <c r="H16" s="5">
        <f t="shared" si="1"/>
        <v>-4.732075757575763</v>
      </c>
      <c r="I16" s="8">
        <f t="shared" si="2"/>
        <v>-42.254543300556747</v>
      </c>
      <c r="J16" s="9" t="str">
        <f t="shared" si="3"/>
        <v>Decrescimento</v>
      </c>
      <c r="K16" s="10" t="s">
        <v>13</v>
      </c>
    </row>
    <row r="17" spans="1:11" x14ac:dyDescent="0.25">
      <c r="A17" s="3" t="s">
        <v>43</v>
      </c>
      <c r="B17" s="3" t="s">
        <v>21</v>
      </c>
      <c r="C17" s="4">
        <v>223</v>
      </c>
      <c r="D17" s="4">
        <v>592</v>
      </c>
      <c r="E17" s="5">
        <f t="shared" si="0"/>
        <v>447.69260000000003</v>
      </c>
      <c r="F17" s="6">
        <v>0.75623750000000001</v>
      </c>
      <c r="G17" s="7">
        <f>IFERROR(((F17-VLOOKUP(A17,'HFC ULA-04-17'!$A:$F,6,FALSE))/DATA!$B$4),"Sem Histórico")</f>
        <v>-3.6003787878787909E-3</v>
      </c>
      <c r="H17" s="5">
        <f t="shared" si="1"/>
        <v>-2.1314242424242442</v>
      </c>
      <c r="I17" s="8">
        <f t="shared" si="2"/>
        <v>-67.704681746449168</v>
      </c>
      <c r="J17" s="9" t="str">
        <f t="shared" si="3"/>
        <v>Decrescimento</v>
      </c>
      <c r="K17" s="10"/>
    </row>
    <row r="18" spans="1:11" x14ac:dyDescent="0.25">
      <c r="A18" s="3" t="s">
        <v>20</v>
      </c>
      <c r="B18" s="3" t="s">
        <v>21</v>
      </c>
      <c r="C18" s="4">
        <v>369</v>
      </c>
      <c r="D18" s="4">
        <v>592</v>
      </c>
      <c r="E18" s="5">
        <f t="shared" si="0"/>
        <v>445.89069999999987</v>
      </c>
      <c r="F18" s="6">
        <v>0.75319374999999977</v>
      </c>
      <c r="G18" s="7">
        <f>IFERROR(((F18-VLOOKUP(A18,'HFC ULA-04-17'!$A:$F,6,FALSE))/DATA!$B$4),"Sem Histórico")</f>
        <v>-2.6788825757575799E-2</v>
      </c>
      <c r="H18" s="5">
        <f t="shared" si="1"/>
        <v>-15.858984848484873</v>
      </c>
      <c r="I18" s="8">
        <f t="shared" si="2"/>
        <v>-9.2130297995687318</v>
      </c>
      <c r="J18" s="9" t="str">
        <f t="shared" si="3"/>
        <v>Decrescimento</v>
      </c>
      <c r="K18" s="10" t="s">
        <v>13</v>
      </c>
    </row>
    <row r="19" spans="1:11" x14ac:dyDescent="0.25">
      <c r="A19" s="3" t="s">
        <v>32</v>
      </c>
      <c r="B19" s="3" t="s">
        <v>12</v>
      </c>
      <c r="C19" s="4">
        <v>657</v>
      </c>
      <c r="D19" s="4">
        <v>888</v>
      </c>
      <c r="E19" s="5">
        <f t="shared" si="0"/>
        <v>665.66699999999992</v>
      </c>
      <c r="F19" s="6">
        <v>0.74962499999999987</v>
      </c>
      <c r="G19" s="7">
        <f>IFERROR(((F19-VLOOKUP(A19,'HFC ULA-04-17'!$A:$F,6,FALSE))/DATA!$B$4),"Sem Histórico")</f>
        <v>-2.2784090909090934E-2</v>
      </c>
      <c r="H19" s="5">
        <f t="shared" si="1"/>
        <v>-20.232272727272751</v>
      </c>
      <c r="I19" s="8">
        <f t="shared" si="2"/>
        <v>-10.989027431421437</v>
      </c>
      <c r="J19" s="9" t="str">
        <f t="shared" si="3"/>
        <v>Decrescimento</v>
      </c>
      <c r="K19" s="10" t="s">
        <v>13</v>
      </c>
    </row>
    <row r="20" spans="1:11" x14ac:dyDescent="0.25">
      <c r="A20" s="3" t="s">
        <v>33</v>
      </c>
      <c r="B20" s="3" t="s">
        <v>15</v>
      </c>
      <c r="C20" s="4">
        <v>668</v>
      </c>
      <c r="D20" s="4">
        <v>888</v>
      </c>
      <c r="E20" s="5">
        <f t="shared" si="0"/>
        <v>653.46070000000009</v>
      </c>
      <c r="F20" s="6">
        <v>0.73587916666666675</v>
      </c>
      <c r="G20" s="7">
        <f>IFERROR(((F20-VLOOKUP(A20,'HFC ULA-04-17'!$A:$F,6,FALSE))/DATA!$B$4),"Sem Histórico")</f>
        <v>-9.7152777777777723E-3</v>
      </c>
      <c r="H20" s="5">
        <f t="shared" si="1"/>
        <v>-8.6271666666666622</v>
      </c>
      <c r="I20" s="8">
        <f t="shared" si="2"/>
        <v>-27.186132952108654</v>
      </c>
      <c r="J20" s="9" t="str">
        <f t="shared" si="3"/>
        <v>Decrescimento</v>
      </c>
      <c r="K20" s="10" t="s">
        <v>17</v>
      </c>
    </row>
    <row r="21" spans="1:11" x14ac:dyDescent="0.25">
      <c r="A21" s="3" t="s">
        <v>31</v>
      </c>
      <c r="B21" s="3" t="s">
        <v>12</v>
      </c>
      <c r="C21" s="4">
        <v>629</v>
      </c>
      <c r="D21" s="4">
        <v>888</v>
      </c>
      <c r="E21" s="5">
        <f t="shared" si="0"/>
        <v>643.46699999999998</v>
      </c>
      <c r="F21" s="6">
        <v>0.72462499999999996</v>
      </c>
      <c r="G21" s="7">
        <f>IFERROR(((F21-VLOOKUP(A21,'HFC ULA-04-17'!$A:$F,6,FALSE))/DATA!$B$4),"Sem Histórico")</f>
        <v>-1.4450757575757575E-2</v>
      </c>
      <c r="H21" s="5">
        <f t="shared" si="1"/>
        <v>-12.832272727272727</v>
      </c>
      <c r="I21" s="8">
        <f t="shared" si="2"/>
        <v>-19.056094364351246</v>
      </c>
      <c r="J21" s="9" t="str">
        <f t="shared" si="3"/>
        <v>Decrescimento</v>
      </c>
      <c r="K21" s="10" t="s">
        <v>17</v>
      </c>
    </row>
    <row r="22" spans="1:11" x14ac:dyDescent="0.25">
      <c r="A22" s="3" t="s">
        <v>38</v>
      </c>
      <c r="B22" s="3" t="s">
        <v>12</v>
      </c>
      <c r="C22" s="4">
        <v>447</v>
      </c>
      <c r="D22" s="4">
        <v>592</v>
      </c>
      <c r="E22" s="5">
        <f t="shared" si="0"/>
        <v>426.14749999999998</v>
      </c>
      <c r="F22" s="6">
        <v>0.71984375</v>
      </c>
      <c r="G22" s="7">
        <f>IFERROR(((F22-VLOOKUP(A22,'HFC ULA-04-17'!$A:$F,6,FALSE))/DATA!$B$4),"Sem Histórico")</f>
        <v>-1.6690340909090905E-2</v>
      </c>
      <c r="H22" s="5">
        <f t="shared" si="1"/>
        <v>-9.8806818181818148</v>
      </c>
      <c r="I22" s="8">
        <f t="shared" si="2"/>
        <v>-16.785531914893625</v>
      </c>
      <c r="J22" s="9" t="str">
        <f t="shared" si="3"/>
        <v>Decrescimento</v>
      </c>
      <c r="K22" s="10" t="s">
        <v>13</v>
      </c>
    </row>
    <row r="23" spans="1:11" x14ac:dyDescent="0.25">
      <c r="A23" s="3" t="s">
        <v>48</v>
      </c>
      <c r="B23" s="3" t="s">
        <v>15</v>
      </c>
      <c r="C23" s="4">
        <v>693</v>
      </c>
      <c r="D23" s="4">
        <v>888</v>
      </c>
      <c r="E23" s="5">
        <f t="shared" si="0"/>
        <v>629.30709999999999</v>
      </c>
      <c r="F23" s="6">
        <v>0.70867916666666664</v>
      </c>
      <c r="G23" s="7">
        <f>IFERROR(((F23-VLOOKUP(A23,'HFC ULA-04-17'!$A:$F,6,FALSE))/DATA!$B$4),"Sem Histórico")</f>
        <v>-6.2607323232323278E-3</v>
      </c>
      <c r="H23" s="5">
        <f t="shared" si="1"/>
        <v>-5.5595303030303072</v>
      </c>
      <c r="I23" s="8">
        <f t="shared" si="2"/>
        <v>-46.531430876273035</v>
      </c>
      <c r="J23" s="9" t="str">
        <f t="shared" si="3"/>
        <v>Decrescimento</v>
      </c>
      <c r="K23" s="10" t="s">
        <v>17</v>
      </c>
    </row>
    <row r="24" spans="1:11" x14ac:dyDescent="0.25">
      <c r="A24" s="3" t="s">
        <v>60</v>
      </c>
      <c r="B24" s="3" t="s">
        <v>15</v>
      </c>
      <c r="C24" s="4">
        <v>697</v>
      </c>
      <c r="D24" s="4">
        <v>888</v>
      </c>
      <c r="E24" s="5">
        <f t="shared" si="0"/>
        <v>623.82370000000014</v>
      </c>
      <c r="F24" s="6">
        <v>0.70250416666666682</v>
      </c>
      <c r="G24" s="7">
        <f>IFERROR(((F24-VLOOKUP(A24,'HFC ULA-04-17'!$A:$F,6,FALSE))/DATA!$B$4),"Sem Histórico")</f>
        <v>1.098547979797982E-2</v>
      </c>
      <c r="H24" s="5">
        <f t="shared" si="1"/>
        <v>9.7551060606060798</v>
      </c>
      <c r="I24" s="8">
        <f t="shared" si="2"/>
        <v>27.080822941210208</v>
      </c>
      <c r="J24" s="9" t="str">
        <f t="shared" si="3"/>
        <v>Esgota em Mais de 10 Meses</v>
      </c>
      <c r="K24" s="10" t="s">
        <v>36</v>
      </c>
    </row>
    <row r="25" spans="1:11" x14ac:dyDescent="0.25">
      <c r="A25" s="3" t="s">
        <v>44</v>
      </c>
      <c r="B25" s="3" t="s">
        <v>15</v>
      </c>
      <c r="C25" s="4">
        <v>593</v>
      </c>
      <c r="D25" s="4">
        <v>888</v>
      </c>
      <c r="E25" s="5">
        <f t="shared" si="0"/>
        <v>615.88720000000001</v>
      </c>
      <c r="F25" s="6">
        <v>0.69356666666666666</v>
      </c>
      <c r="G25" s="7">
        <f>IFERROR(((F25-VLOOKUP(A25,'HFC ULA-04-17'!$A:$F,6,FALSE))/DATA!$B$4),"Sem Histórico")</f>
        <v>-2.4898989898989848E-3</v>
      </c>
      <c r="H25" s="5">
        <f t="shared" si="1"/>
        <v>-2.2110303030302987</v>
      </c>
      <c r="I25" s="8">
        <f t="shared" si="2"/>
        <v>-123.07058823529435</v>
      </c>
      <c r="J25" s="9" t="str">
        <f t="shared" si="3"/>
        <v>Decrescimento</v>
      </c>
      <c r="K25" s="10" t="s">
        <v>24</v>
      </c>
    </row>
    <row r="26" spans="1:11" x14ac:dyDescent="0.25">
      <c r="A26" s="3" t="s">
        <v>54</v>
      </c>
      <c r="B26" s="3" t="s">
        <v>21</v>
      </c>
      <c r="C26" s="4">
        <v>222</v>
      </c>
      <c r="D26" s="4">
        <v>592</v>
      </c>
      <c r="E26" s="5">
        <f t="shared" si="0"/>
        <v>409.25700000000001</v>
      </c>
      <c r="F26" s="6">
        <v>0.6913125</v>
      </c>
      <c r="G26" s="7">
        <f>IFERROR(((F26-VLOOKUP(A26,'HFC ULA-04-17'!$A:$F,6,FALSE))/DATA!$B$4),"Sem Histórico")</f>
        <v>3.2291666666666601E-3</v>
      </c>
      <c r="H26" s="5">
        <f t="shared" si="1"/>
        <v>1.9116666666666629</v>
      </c>
      <c r="I26" s="8">
        <f t="shared" si="2"/>
        <v>95.593548387096959</v>
      </c>
      <c r="J26" s="9" t="str">
        <f t="shared" si="3"/>
        <v>Esgota em Mais de 10 Meses</v>
      </c>
      <c r="K26" s="10" t="s">
        <v>24</v>
      </c>
    </row>
    <row r="27" spans="1:11" x14ac:dyDescent="0.25">
      <c r="A27" s="3" t="s">
        <v>51</v>
      </c>
      <c r="B27" s="3" t="s">
        <v>12</v>
      </c>
      <c r="C27" s="4">
        <v>678</v>
      </c>
      <c r="D27" s="4">
        <v>888</v>
      </c>
      <c r="E27" s="5">
        <f t="shared" si="0"/>
        <v>611.38060000000007</v>
      </c>
      <c r="F27" s="6">
        <v>0.68849166666666672</v>
      </c>
      <c r="G27" s="7">
        <f>IFERROR(((F27-VLOOKUP(A27,'HFC ULA-04-17'!$A:$F,6,FALSE))/DATA!$B$4),"Sem Histórico")</f>
        <v>-1.7436868686868533E-3</v>
      </c>
      <c r="H27" s="5">
        <f t="shared" si="1"/>
        <v>-1.5483939393939257</v>
      </c>
      <c r="I27" s="8">
        <f t="shared" si="2"/>
        <v>-178.64923968139183</v>
      </c>
      <c r="J27" s="9" t="str">
        <f t="shared" si="3"/>
        <v>Decrescimento</v>
      </c>
      <c r="K27" s="10" t="s">
        <v>36</v>
      </c>
    </row>
    <row r="28" spans="1:11" x14ac:dyDescent="0.25">
      <c r="A28" s="3" t="s">
        <v>50</v>
      </c>
      <c r="B28" s="3" t="s">
        <v>21</v>
      </c>
      <c r="C28" s="4">
        <v>235</v>
      </c>
      <c r="D28" s="4">
        <v>592</v>
      </c>
      <c r="E28" s="5">
        <f t="shared" si="0"/>
        <v>402.09379999999999</v>
      </c>
      <c r="F28" s="6">
        <v>0.6792125</v>
      </c>
      <c r="G28" s="7">
        <f>IFERROR(((F28-VLOOKUP(A28,'HFC ULA-04-17'!$A:$F,6,FALSE))/DATA!$B$4),"Sem Histórico")</f>
        <v>-3.149621212121206E-3</v>
      </c>
      <c r="H28" s="5">
        <f t="shared" si="1"/>
        <v>-1.864575757575754</v>
      </c>
      <c r="I28" s="8">
        <f t="shared" si="2"/>
        <v>-101.8495490078174</v>
      </c>
      <c r="J28" s="9" t="str">
        <f t="shared" si="3"/>
        <v>Decrescimento</v>
      </c>
      <c r="K28" s="10"/>
    </row>
    <row r="29" spans="1:11" x14ac:dyDescent="0.25">
      <c r="A29" s="3" t="s">
        <v>39</v>
      </c>
      <c r="B29" s="3" t="s">
        <v>21</v>
      </c>
      <c r="C29" s="33">
        <v>326</v>
      </c>
      <c r="D29" s="4">
        <v>888</v>
      </c>
      <c r="E29" s="5">
        <f t="shared" si="0"/>
        <v>602.41920000000005</v>
      </c>
      <c r="F29" s="6">
        <v>0.6784</v>
      </c>
      <c r="G29" s="7">
        <f>IFERROR(((F29-VLOOKUP(A29,'HFC ULA-04-17'!$A:$F,6,FALSE))/DATA!$B$4),"Sem Histórico")</f>
        <v>-6.303030303030299E-3</v>
      </c>
      <c r="H29" s="5">
        <f t="shared" si="1"/>
        <v>-5.5970909090909053</v>
      </c>
      <c r="I29" s="8">
        <f t="shared" si="2"/>
        <v>-51.02307692307695</v>
      </c>
      <c r="J29" s="9" t="str">
        <f t="shared" si="3"/>
        <v>Decrescimento</v>
      </c>
      <c r="K29" s="10" t="s">
        <v>40</v>
      </c>
    </row>
    <row r="30" spans="1:11" x14ac:dyDescent="0.25">
      <c r="A30" s="3" t="s">
        <v>47</v>
      </c>
      <c r="B30" s="3" t="s">
        <v>15</v>
      </c>
      <c r="C30" s="4">
        <v>422</v>
      </c>
      <c r="D30" s="4">
        <v>592</v>
      </c>
      <c r="E30" s="5">
        <f t="shared" si="0"/>
        <v>397.4799000000001</v>
      </c>
      <c r="F30" s="6">
        <v>0.67141875000000018</v>
      </c>
      <c r="G30" s="7">
        <f>IFERROR(((F30-VLOOKUP(A30,'HFC ULA-04-17'!$A:$F,6,FALSE))/DATA!$B$4),"Sem Histórico")</f>
        <v>6.2755681818182077E-3</v>
      </c>
      <c r="H30" s="5">
        <f t="shared" si="1"/>
        <v>3.715136363636379</v>
      </c>
      <c r="I30" s="8">
        <f t="shared" si="2"/>
        <v>52.358804889089839</v>
      </c>
      <c r="J30" s="9" t="str">
        <f t="shared" si="3"/>
        <v>Esgota em Mais de 10 Meses</v>
      </c>
      <c r="K30" s="10" t="s">
        <v>17</v>
      </c>
    </row>
    <row r="31" spans="1:11" x14ac:dyDescent="0.25">
      <c r="A31" s="3" t="s">
        <v>56</v>
      </c>
      <c r="B31" s="3" t="s">
        <v>12</v>
      </c>
      <c r="C31" s="4">
        <v>649</v>
      </c>
      <c r="D31" s="12">
        <v>888</v>
      </c>
      <c r="E31" s="5">
        <f t="shared" si="0"/>
        <v>593.66129999999998</v>
      </c>
      <c r="F31" s="6">
        <v>0.66853750000000001</v>
      </c>
      <c r="G31" s="7">
        <f>IFERROR(((F31-VLOOKUP(A31,'HFC ULA-04-17'!$A:$F,6,FALSE))/DATA!$B$4),"Sem Histórico")</f>
        <v>1.2935606060606026E-3</v>
      </c>
      <c r="H31" s="5">
        <f t="shared" si="1"/>
        <v>1.148681818181815</v>
      </c>
      <c r="I31" s="8">
        <f t="shared" si="2"/>
        <v>256.24040995607686</v>
      </c>
      <c r="J31" s="9" t="str">
        <f t="shared" si="3"/>
        <v>Esgota em Mais de 10 Meses</v>
      </c>
      <c r="K31" s="10" t="s">
        <v>36</v>
      </c>
    </row>
    <row r="32" spans="1:11" x14ac:dyDescent="0.25">
      <c r="A32" s="3" t="s">
        <v>46</v>
      </c>
      <c r="B32" s="3" t="s">
        <v>15</v>
      </c>
      <c r="C32" s="4">
        <v>597</v>
      </c>
      <c r="D32" s="4">
        <v>888</v>
      </c>
      <c r="E32" s="5">
        <f t="shared" si="0"/>
        <v>591.3673</v>
      </c>
      <c r="F32" s="6">
        <v>0.66595416666666662</v>
      </c>
      <c r="G32" s="7">
        <f>IFERROR(((F32-VLOOKUP(A32,'HFC ULA-04-17'!$A:$F,6,FALSE))/DATA!$B$4),"Sem Histórico")</f>
        <v>-5.1584595959595957E-3</v>
      </c>
      <c r="H32" s="5">
        <f t="shared" si="1"/>
        <v>-4.5807121212121213</v>
      </c>
      <c r="I32" s="8">
        <f t="shared" si="2"/>
        <v>-64.756896340717162</v>
      </c>
      <c r="J32" s="9" t="str">
        <f t="shared" si="3"/>
        <v>Decrescimento</v>
      </c>
      <c r="K32" s="10" t="s">
        <v>17</v>
      </c>
    </row>
    <row r="33" spans="1:11" x14ac:dyDescent="0.25">
      <c r="A33" s="3" t="s">
        <v>26</v>
      </c>
      <c r="B33" s="3" t="s">
        <v>21</v>
      </c>
      <c r="C33" s="4">
        <v>318</v>
      </c>
      <c r="D33" s="4">
        <v>592</v>
      </c>
      <c r="E33" s="5">
        <f t="shared" si="0"/>
        <v>393.87979999999999</v>
      </c>
      <c r="F33" s="6">
        <v>0.66533750000000003</v>
      </c>
      <c r="G33" s="7">
        <f>IFERROR(((F33-VLOOKUP(A33,'HFC ULA-04-17'!$A:$F,6,FALSE))/DATA!$B$4),"Sem Histórico")</f>
        <v>-3.8585227272727278E-2</v>
      </c>
      <c r="H33" s="5">
        <f t="shared" si="1"/>
        <v>-22.842454545454547</v>
      </c>
      <c r="I33" s="8">
        <f t="shared" si="2"/>
        <v>-8.6733323516418785</v>
      </c>
      <c r="J33" s="9" t="str">
        <f t="shared" si="3"/>
        <v>Decrescimento</v>
      </c>
      <c r="K33" s="10" t="s">
        <v>13</v>
      </c>
    </row>
    <row r="34" spans="1:11" x14ac:dyDescent="0.25">
      <c r="A34" s="3" t="s">
        <v>45</v>
      </c>
      <c r="B34" s="3" t="s">
        <v>12</v>
      </c>
      <c r="C34" s="4">
        <v>598</v>
      </c>
      <c r="D34" s="4">
        <v>592</v>
      </c>
      <c r="E34" s="5">
        <f t="shared" ref="E34:E57" si="4">F34*D34</f>
        <v>390.79030000000006</v>
      </c>
      <c r="F34" s="6">
        <v>0.66011875000000009</v>
      </c>
      <c r="G34" s="7">
        <f>IFERROR(((F34-VLOOKUP(A34,'HFC ULA-04-17'!$A:$F,6,FALSE))/DATA!$B$4),"Sem Histórico")</f>
        <v>-1.6648674242424232E-2</v>
      </c>
      <c r="H34" s="5">
        <f t="shared" ref="H34:H57" si="5">IFERROR((G34*D34),"Sem Histórico")</f>
        <v>-9.8560151515151446</v>
      </c>
      <c r="I34" s="8">
        <f t="shared" ref="I34:I57" si="6">IFERROR((D34-E34)/H34,"Sem Histórico")</f>
        <v>-20.414913827427345</v>
      </c>
      <c r="J34" s="9" t="str">
        <f t="shared" ref="J34:J56" si="7">IF(I34=1,"Esgota em Um Mês",
IF(AND(I34&gt;1,I34&lt;=2),"Esgota até Dois Meses",
IF(AND(I34&gt;2,I34&lt;=3),"Esgota até Três Meses",
IF(AND(I34&gt;3,I34&lt;=4),"Esgota até Quatro Meses",
IF(AND(I34&gt;4,I34&lt;=5),"Esgota até Cinco Meses",
IF(AND(I34&gt;5,I34&lt;=6),"Esgota até Seis Meses",
IF(AND(I34&gt;6,I34&lt;=7),"Esgota até Sete Meses",
IF(AND(I34&gt;7,I34&lt;=8),"Esgota até Oito Meses",
IF(AND(I34&gt;8,I34&lt;=9),"Esgota até Nove Meses",
IF(AND(I34&gt;9,I34&lt;=10),"Esgota até Dez Meses",
IF(I34&gt;10,"Esgota em Mais de 10 Meses",
IF(AND(I34&gt;0.5,I34&lt;1),"Esgota em até de Um Mês",
IF(OR(AND(I34&gt;=-0.5,I34&lt;=0.5,I34&lt;&gt;0),AND(I34=0,F34&gt;0)),"Esgota menos de Um Mês",IF(I34=0,"Esgotado",IF(I34&lt;-0.5,"Decrescimento","")))))))))))))))</f>
        <v>Decrescimento</v>
      </c>
      <c r="K34" s="10" t="s">
        <v>17</v>
      </c>
    </row>
    <row r="35" spans="1:11" x14ac:dyDescent="0.25">
      <c r="A35" s="3" t="s">
        <v>52</v>
      </c>
      <c r="B35" s="3" t="s">
        <v>12</v>
      </c>
      <c r="C35" s="4">
        <v>461</v>
      </c>
      <c r="D35" s="4">
        <v>592</v>
      </c>
      <c r="E35" s="5">
        <f t="shared" si="4"/>
        <v>382.9278000000001</v>
      </c>
      <c r="F35" s="6">
        <v>0.64683750000000018</v>
      </c>
      <c r="G35" s="7">
        <f>IFERROR(((F35-VLOOKUP(A35,'HFC ULA-04-17'!$A:$F,6,FALSE))/DATA!$B$4),"Sem Histórico")</f>
        <v>-8.0549242424242089E-3</v>
      </c>
      <c r="H35" s="5">
        <f t="shared" si="5"/>
        <v>-4.7685151515151318</v>
      </c>
      <c r="I35" s="8">
        <f t="shared" si="6"/>
        <v>-43.844298142487816</v>
      </c>
      <c r="J35" s="9" t="str">
        <f t="shared" si="7"/>
        <v>Decrescimento</v>
      </c>
      <c r="K35" s="10" t="s">
        <v>36</v>
      </c>
    </row>
    <row r="36" spans="1:11" x14ac:dyDescent="0.25">
      <c r="A36" s="3" t="s">
        <v>41</v>
      </c>
      <c r="B36" s="3" t="s">
        <v>15</v>
      </c>
      <c r="C36" s="4">
        <v>711</v>
      </c>
      <c r="D36" s="4">
        <v>888</v>
      </c>
      <c r="E36" s="5">
        <f t="shared" si="4"/>
        <v>558.43359999999996</v>
      </c>
      <c r="F36" s="6">
        <v>0.62886666666666657</v>
      </c>
      <c r="G36" s="7">
        <f>IFERROR(((F36-VLOOKUP(A36,'HFC ULA-04-17'!$A:$F,6,FALSE))/DATA!$B$4),"Sem Histórico")</f>
        <v>-1.0777777777777785E-2</v>
      </c>
      <c r="H36" s="5">
        <f t="shared" si="5"/>
        <v>-9.5706666666666731</v>
      </c>
      <c r="I36" s="8">
        <f t="shared" si="6"/>
        <v>-34.435051546391733</v>
      </c>
      <c r="J36" s="9" t="str">
        <f t="shared" si="7"/>
        <v>Decrescimento</v>
      </c>
      <c r="K36" s="10" t="s">
        <v>17</v>
      </c>
    </row>
    <row r="37" spans="1:11" x14ac:dyDescent="0.25">
      <c r="A37" s="3" t="s">
        <v>55</v>
      </c>
      <c r="B37" s="3" t="s">
        <v>21</v>
      </c>
      <c r="C37" s="4">
        <v>170</v>
      </c>
      <c r="D37" s="4">
        <v>592</v>
      </c>
      <c r="E37" s="5">
        <f t="shared" si="4"/>
        <v>363.7136999999999</v>
      </c>
      <c r="F37" s="6">
        <v>0.61438124999999988</v>
      </c>
      <c r="G37" s="7">
        <f>IFERROR(((F37-VLOOKUP(A37,'HFC ULA-04-17'!$A:$F,6,FALSE))/DATA!$B$4),"Sem Histórico")</f>
        <v>-9.9422348484848756E-3</v>
      </c>
      <c r="H37" s="5">
        <f t="shared" si="5"/>
        <v>-5.8858030303030464</v>
      </c>
      <c r="I37" s="8">
        <f t="shared" si="6"/>
        <v>-38.785922468806461</v>
      </c>
      <c r="J37" s="9" t="str">
        <f t="shared" si="7"/>
        <v>Decrescimento</v>
      </c>
      <c r="K37" s="10" t="s">
        <v>24</v>
      </c>
    </row>
    <row r="38" spans="1:11" x14ac:dyDescent="0.25">
      <c r="A38" s="3" t="s">
        <v>58</v>
      </c>
      <c r="B38" s="3" t="s">
        <v>12</v>
      </c>
      <c r="C38" s="4">
        <v>695</v>
      </c>
      <c r="D38" s="4">
        <v>888</v>
      </c>
      <c r="E38" s="5">
        <f t="shared" si="4"/>
        <v>536.86259999999993</v>
      </c>
      <c r="F38" s="6">
        <v>0.60457499999999986</v>
      </c>
      <c r="G38" s="7">
        <f>IFERROR(((F38-VLOOKUP(A38,'HFC ULA-04-17'!$A:$F,6,FALSE))/DATA!$B$4),"Sem Histórico")</f>
        <v>-5.3674242424242655E-3</v>
      </c>
      <c r="H38" s="5">
        <f t="shared" si="5"/>
        <v>-4.7662727272727476</v>
      </c>
      <c r="I38" s="8">
        <f t="shared" si="6"/>
        <v>-73.6712773465064</v>
      </c>
      <c r="J38" s="9" t="str">
        <f t="shared" si="7"/>
        <v>Decrescimento</v>
      </c>
      <c r="K38" s="10" t="s">
        <v>36</v>
      </c>
    </row>
    <row r="39" spans="1:11" x14ac:dyDescent="0.25">
      <c r="A39" s="3" t="s">
        <v>62</v>
      </c>
      <c r="B39" s="3" t="s">
        <v>15</v>
      </c>
      <c r="C39" s="4">
        <v>596</v>
      </c>
      <c r="D39" s="4">
        <v>888</v>
      </c>
      <c r="E39" s="5">
        <f t="shared" si="4"/>
        <v>529.8436999999999</v>
      </c>
      <c r="F39" s="6">
        <v>0.59667083333333326</v>
      </c>
      <c r="G39" s="7">
        <f>IFERROR(((F39-VLOOKUP(A39,'HFC ULA-04-17'!$A:$F,6,FALSE))/DATA!$B$4),"Sem Histórico")</f>
        <v>-1.1110479797979815E-2</v>
      </c>
      <c r="H39" s="5">
        <f t="shared" si="5"/>
        <v>-9.8661060606060769</v>
      </c>
      <c r="I39" s="8">
        <f t="shared" si="6"/>
        <v>-36.301687595886079</v>
      </c>
      <c r="J39" s="9" t="str">
        <f t="shared" si="7"/>
        <v>Decrescimento</v>
      </c>
      <c r="K39" s="10" t="s">
        <v>17</v>
      </c>
    </row>
    <row r="40" spans="1:11" x14ac:dyDescent="0.25">
      <c r="A40" s="3" t="s">
        <v>72</v>
      </c>
      <c r="B40" s="3" t="s">
        <v>21</v>
      </c>
      <c r="C40" s="4">
        <v>396</v>
      </c>
      <c r="D40" s="4">
        <v>592</v>
      </c>
      <c r="E40" s="5">
        <f t="shared" si="4"/>
        <v>350.02000000000004</v>
      </c>
      <c r="F40" s="6">
        <v>0.59125000000000005</v>
      </c>
      <c r="G40" s="7">
        <f>IFERROR(((F40-VLOOKUP(A40,'HFC ULA-04-17'!$A:$F,6,FALSE))/DATA!$B$4),"Sem Histórico")</f>
        <v>1.5340909090909101E-2</v>
      </c>
      <c r="H40" s="5">
        <f t="shared" si="5"/>
        <v>9.0818181818181873</v>
      </c>
      <c r="I40" s="8">
        <f t="shared" si="6"/>
        <v>26.644444444444424</v>
      </c>
      <c r="J40" s="9" t="str">
        <f t="shared" si="7"/>
        <v>Esgota em Mais de 10 Meses</v>
      </c>
      <c r="K40" s="10"/>
    </row>
    <row r="41" spans="1:11" x14ac:dyDescent="0.25">
      <c r="A41" s="3" t="s">
        <v>64</v>
      </c>
      <c r="B41" s="3" t="s">
        <v>15</v>
      </c>
      <c r="C41" s="4">
        <v>542</v>
      </c>
      <c r="D41" s="4">
        <v>888</v>
      </c>
      <c r="E41" s="5">
        <f t="shared" si="4"/>
        <v>516.22770000000014</v>
      </c>
      <c r="F41" s="6">
        <v>0.58133750000000017</v>
      </c>
      <c r="G41" s="7">
        <f>IFERROR(((F41-VLOOKUP(A41,'HFC ULA-04-17'!$A:$F,6,FALSE))/DATA!$B$4),"Sem Histórico")</f>
        <v>1.717803030303064E-3</v>
      </c>
      <c r="H41" s="5">
        <f t="shared" si="5"/>
        <v>1.5254090909091209</v>
      </c>
      <c r="I41" s="8">
        <f t="shared" si="6"/>
        <v>243.71973539139535</v>
      </c>
      <c r="J41" s="9" t="str">
        <f t="shared" si="7"/>
        <v>Esgota em Mais de 10 Meses</v>
      </c>
      <c r="K41" s="10" t="s">
        <v>36</v>
      </c>
    </row>
    <row r="42" spans="1:11" x14ac:dyDescent="0.25">
      <c r="A42" s="3" t="s">
        <v>49</v>
      </c>
      <c r="B42" s="3" t="s">
        <v>21</v>
      </c>
      <c r="C42" s="4">
        <v>211</v>
      </c>
      <c r="D42" s="4">
        <v>592</v>
      </c>
      <c r="E42" s="5">
        <f t="shared" si="4"/>
        <v>336.35219999999998</v>
      </c>
      <c r="F42" s="6">
        <v>0.56816250000000001</v>
      </c>
      <c r="G42" s="7">
        <f>IFERROR(((F42-VLOOKUP(A42,'HFC ULA-04-17'!$A:$F,6,FALSE))/DATA!$B$4),"Sem Histórico")</f>
        <v>-1.9975378787878782E-2</v>
      </c>
      <c r="H42" s="5">
        <f t="shared" si="5"/>
        <v>-11.825424242424239</v>
      </c>
      <c r="I42" s="8">
        <f t="shared" si="6"/>
        <v>-21.618488669763924</v>
      </c>
      <c r="J42" s="9" t="str">
        <f t="shared" si="7"/>
        <v>Decrescimento</v>
      </c>
      <c r="K42" s="10"/>
    </row>
    <row r="43" spans="1:11" x14ac:dyDescent="0.25">
      <c r="A43" s="3" t="s">
        <v>69</v>
      </c>
      <c r="B43" s="3" t="s">
        <v>15</v>
      </c>
      <c r="C43" s="4">
        <v>399</v>
      </c>
      <c r="D43" s="4">
        <v>888</v>
      </c>
      <c r="E43" s="5">
        <f t="shared" si="4"/>
        <v>488.7589000000001</v>
      </c>
      <c r="F43" s="6">
        <v>0.55040416666666681</v>
      </c>
      <c r="G43" s="7" t="str">
        <f>IFERROR(((F43-VLOOKUP(A43,'HFC ULA-04-17'!$A:$F,6,FALSE))/DATA!$B$4),"Sem Histórico")</f>
        <v>Sem Histórico</v>
      </c>
      <c r="H43" s="5" t="str">
        <f t="shared" si="5"/>
        <v>Sem Histórico</v>
      </c>
      <c r="I43" s="8" t="str">
        <f t="shared" si="6"/>
        <v>Sem Histórico</v>
      </c>
      <c r="J43" s="9" t="str">
        <f t="shared" si="7"/>
        <v>Esgota em Mais de 10 Meses</v>
      </c>
      <c r="K43" s="10" t="s">
        <v>71</v>
      </c>
    </row>
    <row r="44" spans="1:11" x14ac:dyDescent="0.25">
      <c r="A44" s="3" t="s">
        <v>67</v>
      </c>
      <c r="B44" s="3" t="s">
        <v>21</v>
      </c>
      <c r="C44" s="4">
        <v>331</v>
      </c>
      <c r="D44" s="4">
        <v>592</v>
      </c>
      <c r="E44" s="5">
        <f t="shared" si="4"/>
        <v>323.77589999999998</v>
      </c>
      <c r="F44" s="6">
        <v>0.54691875000000001</v>
      </c>
      <c r="G44" s="7">
        <f>IFERROR(((F44-VLOOKUP(A44,'HFC ULA-04-17'!$A:$F,6,FALSE))/DATA!$B$4),"Sem Histórico")</f>
        <v>-1.9820075757575827E-3</v>
      </c>
      <c r="H44" s="5">
        <f t="shared" si="5"/>
        <v>-1.173348484848489</v>
      </c>
      <c r="I44" s="8">
        <f t="shared" si="6"/>
        <v>-228.59713330148034</v>
      </c>
      <c r="J44" s="9" t="str">
        <f t="shared" si="7"/>
        <v>Decrescimento</v>
      </c>
      <c r="K44" s="10"/>
    </row>
    <row r="45" spans="1:11" x14ac:dyDescent="0.25">
      <c r="A45" s="3" t="s">
        <v>53</v>
      </c>
      <c r="B45" s="3" t="s">
        <v>12</v>
      </c>
      <c r="C45" s="4">
        <v>373</v>
      </c>
      <c r="D45" s="4">
        <v>592</v>
      </c>
      <c r="E45" s="5">
        <f t="shared" si="4"/>
        <v>322.79169999999999</v>
      </c>
      <c r="F45" s="6">
        <v>0.54525625</v>
      </c>
      <c r="G45" s="7">
        <f>IFERROR(((F45-VLOOKUP(A45,'HFC ULA-04-17'!$A:$F,6,FALSE))/DATA!$B$4),"Sem Histórico")</f>
        <v>-8.2945075757575731E-3</v>
      </c>
      <c r="H45" s="5">
        <f t="shared" si="5"/>
        <v>-4.9103484848484831</v>
      </c>
      <c r="I45" s="8">
        <f t="shared" si="6"/>
        <v>-54.824683183011778</v>
      </c>
      <c r="J45" s="9" t="str">
        <f t="shared" si="7"/>
        <v>Decrescimento</v>
      </c>
      <c r="K45" s="10" t="s">
        <v>36</v>
      </c>
    </row>
    <row r="46" spans="1:11" x14ac:dyDescent="0.25">
      <c r="A46" s="3" t="s">
        <v>57</v>
      </c>
      <c r="B46" s="3" t="s">
        <v>15</v>
      </c>
      <c r="C46" s="4">
        <v>259</v>
      </c>
      <c r="D46" s="4">
        <v>592</v>
      </c>
      <c r="E46" s="5">
        <f t="shared" si="4"/>
        <v>318.72540000000004</v>
      </c>
      <c r="F46" s="6">
        <v>0.53838750000000002</v>
      </c>
      <c r="G46" s="7">
        <f>IFERROR(((F46-VLOOKUP(A46,'HFC ULA-04-17'!$A:$F,6,FALSE))/DATA!$B$4),"Sem Histórico")</f>
        <v>-3.6607954545454548E-2</v>
      </c>
      <c r="H46" s="5">
        <f t="shared" si="5"/>
        <v>-21.671909090909093</v>
      </c>
      <c r="I46" s="8">
        <f t="shared" si="6"/>
        <v>-12.609622846500075</v>
      </c>
      <c r="J46" s="9" t="str">
        <f t="shared" si="7"/>
        <v>Decrescimento</v>
      </c>
      <c r="K46" s="10" t="s">
        <v>28</v>
      </c>
    </row>
    <row r="47" spans="1:11" x14ac:dyDescent="0.25">
      <c r="A47" s="3" t="s">
        <v>65</v>
      </c>
      <c r="B47" s="3" t="s">
        <v>15</v>
      </c>
      <c r="C47" s="4">
        <v>201</v>
      </c>
      <c r="D47" s="4">
        <v>592</v>
      </c>
      <c r="E47" s="5">
        <f t="shared" si="4"/>
        <v>316.01330000000002</v>
      </c>
      <c r="F47" s="6">
        <v>0.53380625000000004</v>
      </c>
      <c r="G47" s="7">
        <f>IFERROR(((F47-VLOOKUP(A47,'HFC ULA-04-17'!$A:$F,6,FALSE))/DATA!$B$4),"Sem Histórico")</f>
        <v>-2.453598484848486E-3</v>
      </c>
      <c r="H47" s="5">
        <f t="shared" si="5"/>
        <v>-1.4525303030303036</v>
      </c>
      <c r="I47" s="8">
        <f t="shared" si="6"/>
        <v>-190.00409108452325</v>
      </c>
      <c r="J47" s="9" t="str">
        <f t="shared" si="7"/>
        <v>Decrescimento</v>
      </c>
      <c r="K47" s="10" t="s">
        <v>28</v>
      </c>
    </row>
    <row r="48" spans="1:11" x14ac:dyDescent="0.25">
      <c r="A48" s="3" t="s">
        <v>63</v>
      </c>
      <c r="B48" s="3" t="s">
        <v>15</v>
      </c>
      <c r="C48" s="4">
        <v>560</v>
      </c>
      <c r="D48" s="4">
        <v>888</v>
      </c>
      <c r="E48" s="5">
        <f t="shared" si="4"/>
        <v>473.49269999999996</v>
      </c>
      <c r="F48" s="6">
        <v>0.53321249999999998</v>
      </c>
      <c r="G48" s="7">
        <f>IFERROR(((F48-VLOOKUP(A48,'HFC ULA-04-17'!$A:$F,6,FALSE))/DATA!$B$4),"Sem Histórico")</f>
        <v>-2.543560606060616E-3</v>
      </c>
      <c r="H48" s="5">
        <f t="shared" si="5"/>
        <v>-2.2586818181818269</v>
      </c>
      <c r="I48" s="8">
        <f t="shared" si="6"/>
        <v>-183.5173492181676</v>
      </c>
      <c r="J48" s="9" t="str">
        <f t="shared" si="7"/>
        <v>Decrescimento</v>
      </c>
      <c r="K48" s="10" t="s">
        <v>36</v>
      </c>
    </row>
    <row r="49" spans="1:11" x14ac:dyDescent="0.25">
      <c r="A49" s="3" t="s">
        <v>61</v>
      </c>
      <c r="B49" s="3" t="s">
        <v>15</v>
      </c>
      <c r="C49" s="4">
        <v>307</v>
      </c>
      <c r="D49" s="4">
        <v>888</v>
      </c>
      <c r="E49" s="5">
        <f t="shared" si="4"/>
        <v>457.33480000000003</v>
      </c>
      <c r="F49" s="6">
        <v>0.51501666666666668</v>
      </c>
      <c r="G49" s="7">
        <f>IFERROR(((F49-VLOOKUP(A49,'HFC ULA-04-17'!$A:$F,6,FALSE))/DATA!$B$4),"Sem Histórico")</f>
        <v>-2.802777777777777E-2</v>
      </c>
      <c r="H49" s="5">
        <f t="shared" si="5"/>
        <v>-24.888666666666659</v>
      </c>
      <c r="I49" s="8">
        <f t="shared" si="6"/>
        <v>-17.303666997026763</v>
      </c>
      <c r="J49" s="9" t="str">
        <f t="shared" si="7"/>
        <v>Decrescimento</v>
      </c>
      <c r="K49" s="10"/>
    </row>
    <row r="50" spans="1:11" x14ac:dyDescent="0.25">
      <c r="A50" s="3" t="s">
        <v>76</v>
      </c>
      <c r="B50" s="3" t="s">
        <v>21</v>
      </c>
      <c r="C50" s="4">
        <v>342</v>
      </c>
      <c r="D50" s="4">
        <v>592</v>
      </c>
      <c r="E50" s="5">
        <f t="shared" si="4"/>
        <v>293.46920000000006</v>
      </c>
      <c r="F50" s="6">
        <v>0.49572500000000014</v>
      </c>
      <c r="G50" s="7">
        <f>IFERROR(((F50-VLOOKUP(A50,'HFC ULA-04-17'!$A:$F,6,FALSE))/DATA!$B$4),"Sem Histórico")</f>
        <v>1.1473484848484872E-2</v>
      </c>
      <c r="H50" s="5">
        <f t="shared" si="5"/>
        <v>6.7923030303030441</v>
      </c>
      <c r="I50" s="8">
        <f t="shared" si="6"/>
        <v>43.951337074942124</v>
      </c>
      <c r="J50" s="9" t="str">
        <f t="shared" si="7"/>
        <v>Esgota em Mais de 10 Meses</v>
      </c>
      <c r="K50" s="10"/>
    </row>
    <row r="51" spans="1:11" x14ac:dyDescent="0.25">
      <c r="A51" s="3" t="s">
        <v>73</v>
      </c>
      <c r="B51" s="3" t="s">
        <v>21</v>
      </c>
      <c r="C51" s="4">
        <v>331</v>
      </c>
      <c r="D51" s="4">
        <v>592</v>
      </c>
      <c r="E51" s="5">
        <f t="shared" si="4"/>
        <v>278.46940000000001</v>
      </c>
      <c r="F51" s="6">
        <v>0.47038750000000001</v>
      </c>
      <c r="G51" s="7">
        <f>IFERROR(((F51-VLOOKUP(A51,'HFC ULA-04-17'!$A:$F,6,FALSE))/DATA!$B$4),"Sem Histórico")</f>
        <v>7.6344696969697021E-3</v>
      </c>
      <c r="H51" s="5">
        <f t="shared" si="5"/>
        <v>4.5196060606060637</v>
      </c>
      <c r="I51" s="8">
        <f t="shared" si="6"/>
        <v>69.371223021582679</v>
      </c>
      <c r="J51" s="9" t="str">
        <f t="shared" si="7"/>
        <v>Esgota em Mais de 10 Meses</v>
      </c>
      <c r="K51" s="10"/>
    </row>
    <row r="52" spans="1:11" x14ac:dyDescent="0.25">
      <c r="A52" s="3" t="s">
        <v>75</v>
      </c>
      <c r="B52" s="3" t="s">
        <v>21</v>
      </c>
      <c r="C52" s="4">
        <v>350</v>
      </c>
      <c r="D52" s="4">
        <v>888</v>
      </c>
      <c r="E52" s="5">
        <f t="shared" si="4"/>
        <v>417.18240000000009</v>
      </c>
      <c r="F52" s="6">
        <v>0.46980000000000011</v>
      </c>
      <c r="G52" s="7">
        <f>IFERROR(((F52-VLOOKUP(A52,'HFC ULA-04-17'!$A:$F,6,FALSE))/DATA!$B$4),"Sem Histórico")</f>
        <v>-1.6696969696969675E-2</v>
      </c>
      <c r="H52" s="5">
        <f t="shared" si="5"/>
        <v>-14.826909090909071</v>
      </c>
      <c r="I52" s="8">
        <f t="shared" si="6"/>
        <v>-31.754264972776806</v>
      </c>
      <c r="J52" s="9" t="str">
        <f t="shared" si="7"/>
        <v>Decrescimento</v>
      </c>
      <c r="K52" s="10" t="s">
        <v>13</v>
      </c>
    </row>
    <row r="53" spans="1:11" x14ac:dyDescent="0.25">
      <c r="A53" s="3" t="s">
        <v>77</v>
      </c>
      <c r="B53" s="3" t="s">
        <v>15</v>
      </c>
      <c r="C53" s="4">
        <v>342</v>
      </c>
      <c r="D53" s="4">
        <v>888</v>
      </c>
      <c r="E53" s="5">
        <f t="shared" si="4"/>
        <v>386.09129999999988</v>
      </c>
      <c r="F53" s="6">
        <v>0.43478749999999988</v>
      </c>
      <c r="G53" s="7">
        <f>IFERROR(((F53-VLOOKUP(A53,'HFC ULA-04-17'!$A:$F,6,FALSE))/DATA!$B$4),"Sem Histórico")</f>
        <v>-5.9880681818181833E-2</v>
      </c>
      <c r="H53" s="5">
        <f t="shared" si="5"/>
        <v>-53.174045454545471</v>
      </c>
      <c r="I53" s="8">
        <f t="shared" si="6"/>
        <v>-9.4389790302685252</v>
      </c>
      <c r="J53" s="9" t="str">
        <f t="shared" si="7"/>
        <v>Decrescimento</v>
      </c>
      <c r="K53" s="10" t="s">
        <v>71</v>
      </c>
    </row>
    <row r="54" spans="1:11" x14ac:dyDescent="0.25">
      <c r="A54" s="3" t="s">
        <v>74</v>
      </c>
      <c r="B54" s="3" t="s">
        <v>21</v>
      </c>
      <c r="C54" s="4">
        <v>356</v>
      </c>
      <c r="D54" s="4">
        <v>592</v>
      </c>
      <c r="E54" s="5">
        <f t="shared" si="4"/>
        <v>249.70560000000006</v>
      </c>
      <c r="F54" s="6">
        <v>0.42180000000000012</v>
      </c>
      <c r="G54" s="7">
        <f>IFERROR(((F54-VLOOKUP(A54,'HFC ULA-04-17'!$A:$F,6,FALSE))/DATA!$B$4),"Sem Histórico")</f>
        <v>-1.0333333333333314E-2</v>
      </c>
      <c r="H54" s="5">
        <f t="shared" si="5"/>
        <v>-6.1173333333333222</v>
      </c>
      <c r="I54" s="8">
        <f t="shared" si="6"/>
        <v>-55.95483870967751</v>
      </c>
      <c r="J54" s="9" t="str">
        <f t="shared" si="7"/>
        <v>Decrescimento</v>
      </c>
      <c r="K54" s="10"/>
    </row>
    <row r="55" spans="1:11" x14ac:dyDescent="0.25">
      <c r="A55" s="3" t="s">
        <v>68</v>
      </c>
      <c r="B55" s="3" t="s">
        <v>15</v>
      </c>
      <c r="C55" s="4">
        <v>312</v>
      </c>
      <c r="D55" s="4">
        <v>888</v>
      </c>
      <c r="E55" s="5">
        <f t="shared" si="4"/>
        <v>365.71169999999995</v>
      </c>
      <c r="F55" s="6">
        <v>0.41183749999999997</v>
      </c>
      <c r="G55" s="7">
        <f>IFERROR(((F55-VLOOKUP(A55,'HFC ULA-04-17'!$A:$F,6,FALSE))/DATA!$B$4),"Sem Histórico")</f>
        <v>-4.3660984848484852E-2</v>
      </c>
      <c r="H55" s="5">
        <f t="shared" si="5"/>
        <v>-38.770954545454551</v>
      </c>
      <c r="I55" s="8">
        <f t="shared" si="6"/>
        <v>-13.471123064243265</v>
      </c>
      <c r="J55" s="9" t="str">
        <f t="shared" si="7"/>
        <v>Decrescimento</v>
      </c>
      <c r="K55" s="10"/>
    </row>
    <row r="56" spans="1:11" x14ac:dyDescent="0.25">
      <c r="A56" s="3" t="s">
        <v>59</v>
      </c>
      <c r="B56" s="3" t="s">
        <v>15</v>
      </c>
      <c r="C56" s="4">
        <v>178</v>
      </c>
      <c r="D56" s="4">
        <v>592</v>
      </c>
      <c r="E56" s="5">
        <f t="shared" si="4"/>
        <v>234.82419999999999</v>
      </c>
      <c r="F56" s="6">
        <v>0.39666249999999997</v>
      </c>
      <c r="G56" s="7">
        <f>IFERROR(((F56-VLOOKUP(A56,'HFC ULA-04-17'!$A:$F,6,FALSE))/DATA!$B$4),"Sem Histórico")</f>
        <v>-6.2626893939393954E-2</v>
      </c>
      <c r="H56" s="5">
        <f t="shared" si="5"/>
        <v>-37.075121212121218</v>
      </c>
      <c r="I56" s="8">
        <f t="shared" si="6"/>
        <v>-9.6338403846735403</v>
      </c>
      <c r="J56" s="9" t="str">
        <f t="shared" si="7"/>
        <v>Decrescimento</v>
      </c>
      <c r="K56" s="10" t="s">
        <v>28</v>
      </c>
    </row>
    <row r="57" spans="1:11" x14ac:dyDescent="0.25">
      <c r="A57" s="3" t="s">
        <v>66</v>
      </c>
      <c r="B57" s="3" t="s">
        <v>15</v>
      </c>
      <c r="C57" s="4">
        <v>98</v>
      </c>
      <c r="D57" s="4">
        <v>592</v>
      </c>
      <c r="E57" s="5">
        <f t="shared" si="4"/>
        <v>198.13500000000002</v>
      </c>
      <c r="F57" s="6">
        <v>0.33468750000000003</v>
      </c>
      <c r="G57" s="7">
        <f>IFERROR(((F57-VLOOKUP(A57,'HFC ULA-04-17'!$A:$F,6,FALSE))/DATA!$B$4),"Sem Histórico")</f>
        <v>-2.6562499999999999E-2</v>
      </c>
      <c r="H57" s="5">
        <f t="shared" si="5"/>
        <v>-15.725</v>
      </c>
      <c r="I57" s="8">
        <f t="shared" si="6"/>
        <v>-25.047058823529412</v>
      </c>
      <c r="J57" s="9" t="s">
        <v>70</v>
      </c>
      <c r="K57" s="10" t="s">
        <v>28</v>
      </c>
    </row>
    <row r="58" spans="1:11" ht="15" x14ac:dyDescent="0.25">
      <c r="C58" s="1">
        <f>SUM(C2:C57)</f>
        <v>26647</v>
      </c>
      <c r="D58" s="1">
        <f>SUM(D2:D57)</f>
        <v>42032</v>
      </c>
      <c r="E58" s="34">
        <f>SUM(E2:E57)</f>
        <v>28049.193100000004</v>
      </c>
    </row>
  </sheetData>
  <autoFilter ref="A1:K57"/>
  <conditionalFormatting sqref="F2:F57">
    <cfRule type="cellIs" dxfId="3" priority="4" operator="lessThan">
      <formula>79.999%</formula>
    </cfRule>
    <cfRule type="cellIs" dxfId="2" priority="5" operator="between">
      <formula>70%</formula>
      <formula>89.999%</formula>
    </cfRule>
    <cfRule type="cellIs" dxfId="1" priority="6" operator="greaterThan">
      <formula>89.999%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 x14ac:dyDescent="0.25"/>
  <cols>
    <col min="1" max="1" width="15.5703125" bestFit="1" customWidth="1"/>
    <col min="2" max="2" width="10.7109375" bestFit="1" customWidth="1"/>
  </cols>
  <sheetData>
    <row r="1" spans="1:2" x14ac:dyDescent="0.25">
      <c r="A1" s="14" t="s">
        <v>78</v>
      </c>
      <c r="B1" s="15">
        <v>43207</v>
      </c>
    </row>
    <row r="2" spans="1:2" x14ac:dyDescent="0.25">
      <c r="A2" s="14" t="s">
        <v>79</v>
      </c>
      <c r="B2" s="15">
        <v>43405</v>
      </c>
    </row>
    <row r="3" spans="1:2" x14ac:dyDescent="0.25">
      <c r="A3" s="16" t="s">
        <v>80</v>
      </c>
      <c r="B3" s="17">
        <f>B2-B1</f>
        <v>198</v>
      </c>
    </row>
    <row r="4" spans="1:2" x14ac:dyDescent="0.25">
      <c r="A4" s="16" t="s">
        <v>102</v>
      </c>
      <c r="B4" s="16">
        <f>B3/30</f>
        <v>6.6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7"/>
  <sheetViews>
    <sheetView showGridLines="0" topLeftCell="A16" zoomScale="80" zoomScaleNormal="80" workbookViewId="0"/>
  </sheetViews>
  <sheetFormatPr defaultRowHeight="12.75" x14ac:dyDescent="0.25"/>
  <cols>
    <col min="1" max="1" width="19.5703125" style="11" bestFit="1" customWidth="1"/>
    <col min="2" max="2" width="16" style="11" bestFit="1" customWidth="1"/>
    <col min="3" max="3" width="20.28515625" style="11" bestFit="1" customWidth="1"/>
    <col min="4" max="4" width="26.7109375" style="11" bestFit="1" customWidth="1"/>
    <col min="5" max="5" width="42.85546875" style="11" bestFit="1" customWidth="1"/>
    <col min="6" max="6" width="38.85546875" style="11" bestFit="1" customWidth="1"/>
    <col min="7" max="7" width="57.42578125" style="11" hidden="1" customWidth="1"/>
    <col min="8" max="8" width="30.5703125" style="11" bestFit="1" customWidth="1"/>
    <col min="9" max="9" width="33" style="11" bestFit="1" customWidth="1"/>
    <col min="10" max="10" width="41" style="13" bestFit="1" customWidth="1"/>
    <col min="11" max="11" width="38" style="11" bestFit="1" customWidth="1"/>
    <col min="12" max="12" width="32.85546875" style="11" bestFit="1" customWidth="1"/>
    <col min="13" max="16384" width="9.140625" style="11"/>
  </cols>
  <sheetData>
    <row r="1" spans="1:12" s="2" customFormat="1" x14ac:dyDescent="0.25">
      <c r="A1" s="18" t="s">
        <v>81</v>
      </c>
      <c r="B1" s="19" t="s">
        <v>1</v>
      </c>
      <c r="C1" s="19" t="s">
        <v>82</v>
      </c>
      <c r="D1" s="19" t="s">
        <v>83</v>
      </c>
      <c r="E1" s="19" t="s">
        <v>84</v>
      </c>
      <c r="F1" s="19" t="s">
        <v>85</v>
      </c>
      <c r="G1" s="19" t="s">
        <v>86</v>
      </c>
      <c r="H1" s="19" t="s">
        <v>87</v>
      </c>
      <c r="I1" s="19" t="s">
        <v>88</v>
      </c>
      <c r="J1" s="19" t="s">
        <v>89</v>
      </c>
      <c r="K1" s="20" t="s">
        <v>90</v>
      </c>
      <c r="L1" s="19" t="s">
        <v>91</v>
      </c>
    </row>
    <row r="2" spans="1:12" x14ac:dyDescent="0.25">
      <c r="A2" s="21" t="s">
        <v>56</v>
      </c>
      <c r="B2" s="21" t="s">
        <v>12</v>
      </c>
      <c r="C2" s="22">
        <v>667</v>
      </c>
      <c r="D2" s="23">
        <v>900</v>
      </c>
      <c r="E2" s="22">
        <f t="shared" ref="E2:E57" si="0">F2*D2</f>
        <v>594</v>
      </c>
      <c r="F2" s="24">
        <v>0.66</v>
      </c>
      <c r="G2" s="23"/>
      <c r="H2" s="23" t="s">
        <v>92</v>
      </c>
      <c r="I2" s="22">
        <v>10.715872738095333</v>
      </c>
      <c r="J2" s="25" t="s">
        <v>93</v>
      </c>
      <c r="K2" s="26"/>
      <c r="L2" s="25"/>
    </row>
    <row r="3" spans="1:12" x14ac:dyDescent="0.25">
      <c r="A3" s="3" t="s">
        <v>51</v>
      </c>
      <c r="B3" s="3" t="s">
        <v>12</v>
      </c>
      <c r="C3" s="5">
        <v>724</v>
      </c>
      <c r="D3" s="4">
        <v>900</v>
      </c>
      <c r="E3" s="22">
        <f t="shared" si="0"/>
        <v>630</v>
      </c>
      <c r="F3" s="24">
        <v>0.7</v>
      </c>
      <c r="G3" s="23"/>
      <c r="H3" s="23" t="s">
        <v>92</v>
      </c>
      <c r="I3" s="5">
        <v>15.675362737720198</v>
      </c>
      <c r="J3" s="25">
        <v>17</v>
      </c>
      <c r="K3" s="26"/>
      <c r="L3" s="25"/>
    </row>
    <row r="4" spans="1:12" x14ac:dyDescent="0.25">
      <c r="A4" s="3" t="s">
        <v>58</v>
      </c>
      <c r="B4" s="3" t="s">
        <v>12</v>
      </c>
      <c r="C4" s="5">
        <v>688</v>
      </c>
      <c r="D4" s="4">
        <v>900</v>
      </c>
      <c r="E4" s="22">
        <f t="shared" si="0"/>
        <v>576</v>
      </c>
      <c r="F4" s="24">
        <v>0.64</v>
      </c>
      <c r="G4" s="23"/>
      <c r="H4" s="23" t="s">
        <v>92</v>
      </c>
      <c r="I4" s="5">
        <v>11.335887851603934</v>
      </c>
      <c r="J4" s="25" t="s">
        <v>93</v>
      </c>
      <c r="K4" s="26"/>
      <c r="L4" s="25"/>
    </row>
    <row r="5" spans="1:12" x14ac:dyDescent="0.25">
      <c r="A5" s="3" t="s">
        <v>46</v>
      </c>
      <c r="B5" s="3" t="s">
        <v>15</v>
      </c>
      <c r="C5" s="5">
        <v>630</v>
      </c>
      <c r="D5" s="4">
        <v>900</v>
      </c>
      <c r="E5" s="22">
        <f t="shared" si="0"/>
        <v>630</v>
      </c>
      <c r="F5" s="24">
        <v>0.7</v>
      </c>
      <c r="G5" s="23"/>
      <c r="H5" s="23" t="s">
        <v>92</v>
      </c>
      <c r="I5" s="5">
        <v>24.11</v>
      </c>
      <c r="J5" s="25">
        <v>11</v>
      </c>
      <c r="K5" s="26" t="s">
        <v>94</v>
      </c>
      <c r="L5" s="25"/>
    </row>
    <row r="6" spans="1:12" x14ac:dyDescent="0.25">
      <c r="A6" s="3" t="s">
        <v>33</v>
      </c>
      <c r="B6" s="3" t="s">
        <v>15</v>
      </c>
      <c r="C6" s="5">
        <v>685</v>
      </c>
      <c r="D6" s="4">
        <v>900</v>
      </c>
      <c r="E6" s="22">
        <f t="shared" si="0"/>
        <v>720</v>
      </c>
      <c r="F6" s="27">
        <v>0.8</v>
      </c>
      <c r="G6" s="23"/>
      <c r="H6" s="23" t="s">
        <v>92</v>
      </c>
      <c r="I6" s="5">
        <v>20.495072366462999</v>
      </c>
      <c r="J6" s="25">
        <v>8</v>
      </c>
      <c r="K6" s="26" t="s">
        <v>94</v>
      </c>
      <c r="L6" s="25"/>
    </row>
    <row r="7" spans="1:12" x14ac:dyDescent="0.25">
      <c r="A7" s="3" t="s">
        <v>62</v>
      </c>
      <c r="B7" s="3" t="s">
        <v>15</v>
      </c>
      <c r="C7" s="5">
        <v>613</v>
      </c>
      <c r="D7" s="4">
        <v>900</v>
      </c>
      <c r="E7" s="22">
        <f t="shared" si="0"/>
        <v>603</v>
      </c>
      <c r="F7" s="24">
        <v>0.67</v>
      </c>
      <c r="G7" s="23"/>
      <c r="H7" s="23" t="s">
        <v>92</v>
      </c>
      <c r="I7" s="5">
        <v>12.982442427315974</v>
      </c>
      <c r="J7" s="25" t="s">
        <v>93</v>
      </c>
      <c r="K7" s="10" t="s">
        <v>94</v>
      </c>
      <c r="L7" s="25"/>
    </row>
    <row r="8" spans="1:12" x14ac:dyDescent="0.25">
      <c r="A8" s="3" t="s">
        <v>42</v>
      </c>
      <c r="B8" s="3" t="s">
        <v>21</v>
      </c>
      <c r="C8" s="5">
        <v>202</v>
      </c>
      <c r="D8" s="4">
        <v>450</v>
      </c>
      <c r="E8" s="22">
        <f t="shared" si="0"/>
        <v>315</v>
      </c>
      <c r="F8" s="24">
        <v>0.7</v>
      </c>
      <c r="G8" s="23"/>
      <c r="H8" s="23" t="s">
        <v>92</v>
      </c>
      <c r="I8" s="5">
        <v>8.7092007290439</v>
      </c>
      <c r="J8" s="25">
        <v>15</v>
      </c>
      <c r="K8" s="10"/>
      <c r="L8" s="25"/>
    </row>
    <row r="9" spans="1:12" x14ac:dyDescent="0.25">
      <c r="A9" s="3" t="s">
        <v>37</v>
      </c>
      <c r="B9" s="3" t="s">
        <v>21</v>
      </c>
      <c r="C9" s="5">
        <v>524</v>
      </c>
      <c r="D9" s="4">
        <v>450</v>
      </c>
      <c r="E9" s="22">
        <f t="shared" si="0"/>
        <v>211.5</v>
      </c>
      <c r="F9" s="24">
        <v>0.47</v>
      </c>
      <c r="G9" s="23"/>
      <c r="H9" s="23" t="s">
        <v>92</v>
      </c>
      <c r="I9" s="5">
        <v>16.073646872871283</v>
      </c>
      <c r="J9" s="25">
        <v>14</v>
      </c>
      <c r="K9" s="26" t="s">
        <v>95</v>
      </c>
      <c r="L9" s="25"/>
    </row>
    <row r="10" spans="1:12" x14ac:dyDescent="0.25">
      <c r="A10" s="3" t="s">
        <v>76</v>
      </c>
      <c r="B10" s="3" t="s">
        <v>21</v>
      </c>
      <c r="C10" s="5">
        <v>344</v>
      </c>
      <c r="D10" s="4">
        <v>300</v>
      </c>
      <c r="E10" s="22">
        <f t="shared" si="0"/>
        <v>126</v>
      </c>
      <c r="F10" s="24">
        <v>0.42</v>
      </c>
      <c r="G10" s="23"/>
      <c r="H10" s="23" t="s">
        <v>92</v>
      </c>
      <c r="I10" s="5">
        <v>5.7284844094104557</v>
      </c>
      <c r="J10" s="25" t="s">
        <v>93</v>
      </c>
      <c r="K10" s="26" t="s">
        <v>95</v>
      </c>
      <c r="L10" s="25"/>
    </row>
    <row r="11" spans="1:12" x14ac:dyDescent="0.25">
      <c r="A11" s="3" t="s">
        <v>72</v>
      </c>
      <c r="B11" s="3" t="s">
        <v>21</v>
      </c>
      <c r="C11" s="5">
        <v>377</v>
      </c>
      <c r="D11" s="4">
        <v>450</v>
      </c>
      <c r="E11" s="22">
        <f t="shared" si="0"/>
        <v>220.5</v>
      </c>
      <c r="F11" s="24">
        <v>0.49</v>
      </c>
      <c r="G11" s="23"/>
      <c r="H11" s="23" t="s">
        <v>92</v>
      </c>
      <c r="I11" s="5">
        <v>11.297862189612262</v>
      </c>
      <c r="J11" s="25" t="s">
        <v>93</v>
      </c>
      <c r="K11" s="26" t="s">
        <v>95</v>
      </c>
      <c r="L11" s="25"/>
    </row>
    <row r="12" spans="1:12" x14ac:dyDescent="0.25">
      <c r="A12" s="3" t="s">
        <v>73</v>
      </c>
      <c r="B12" s="3" t="s">
        <v>21</v>
      </c>
      <c r="C12" s="5">
        <v>307</v>
      </c>
      <c r="D12" s="4">
        <v>300</v>
      </c>
      <c r="E12" s="22">
        <f t="shared" si="0"/>
        <v>126</v>
      </c>
      <c r="F12" s="24">
        <v>0.42</v>
      </c>
      <c r="G12" s="23"/>
      <c r="H12" s="23" t="s">
        <v>92</v>
      </c>
      <c r="I12" s="5">
        <v>4.935833809189039</v>
      </c>
      <c r="J12" s="25" t="s">
        <v>93</v>
      </c>
      <c r="K12" s="26" t="s">
        <v>95</v>
      </c>
      <c r="L12" s="25"/>
    </row>
    <row r="13" spans="1:12" x14ac:dyDescent="0.25">
      <c r="A13" s="3" t="s">
        <v>74</v>
      </c>
      <c r="B13" s="3" t="s">
        <v>21</v>
      </c>
      <c r="C13" s="5">
        <v>325</v>
      </c>
      <c r="D13" s="4">
        <v>600</v>
      </c>
      <c r="E13" s="22">
        <f t="shared" si="0"/>
        <v>294</v>
      </c>
      <c r="F13" s="24">
        <v>0.49</v>
      </c>
      <c r="G13" s="23"/>
      <c r="H13" s="23" t="s">
        <v>92</v>
      </c>
      <c r="I13" s="5">
        <v>6.3179029125720234</v>
      </c>
      <c r="J13" s="25" t="s">
        <v>93</v>
      </c>
      <c r="K13" s="26" t="s">
        <v>95</v>
      </c>
      <c r="L13" s="25"/>
    </row>
    <row r="14" spans="1:12" x14ac:dyDescent="0.25">
      <c r="A14" s="3" t="s">
        <v>67</v>
      </c>
      <c r="B14" s="3" t="s">
        <v>21</v>
      </c>
      <c r="C14" s="5">
        <v>334</v>
      </c>
      <c r="D14" s="4">
        <v>600</v>
      </c>
      <c r="E14" s="22">
        <f t="shared" si="0"/>
        <v>336.00000000000006</v>
      </c>
      <c r="F14" s="24">
        <v>0.56000000000000005</v>
      </c>
      <c r="G14" s="23"/>
      <c r="H14" s="23" t="s">
        <v>92</v>
      </c>
      <c r="I14" s="5">
        <v>9.7752951831475006</v>
      </c>
      <c r="J14" s="25" t="s">
        <v>93</v>
      </c>
      <c r="K14" s="26"/>
      <c r="L14" s="25"/>
    </row>
    <row r="15" spans="1:12" x14ac:dyDescent="0.25">
      <c r="A15" s="3" t="s">
        <v>52</v>
      </c>
      <c r="B15" s="3" t="s">
        <v>12</v>
      </c>
      <c r="C15" s="5">
        <v>482</v>
      </c>
      <c r="D15" s="4">
        <v>600</v>
      </c>
      <c r="E15" s="22">
        <f t="shared" si="0"/>
        <v>420</v>
      </c>
      <c r="F15" s="24">
        <v>0.7</v>
      </c>
      <c r="G15" s="23"/>
      <c r="H15" s="23" t="s">
        <v>92</v>
      </c>
      <c r="I15" s="5">
        <v>11.077054113928405</v>
      </c>
      <c r="J15" s="25">
        <v>16</v>
      </c>
      <c r="K15" s="26" t="s">
        <v>95</v>
      </c>
      <c r="L15" s="25"/>
    </row>
    <row r="16" spans="1:12" x14ac:dyDescent="0.25">
      <c r="A16" s="3" t="s">
        <v>75</v>
      </c>
      <c r="B16" s="3" t="s">
        <v>21</v>
      </c>
      <c r="C16" s="5">
        <v>440</v>
      </c>
      <c r="D16" s="4">
        <v>900</v>
      </c>
      <c r="E16" s="22">
        <f t="shared" si="0"/>
        <v>522</v>
      </c>
      <c r="F16" s="24">
        <v>0.57999999999999996</v>
      </c>
      <c r="G16" s="23"/>
      <c r="H16" s="23" t="s">
        <v>92</v>
      </c>
      <c r="I16" s="5">
        <v>11.465618400339986</v>
      </c>
      <c r="J16" s="25" t="s">
        <v>93</v>
      </c>
      <c r="K16" s="10" t="s">
        <v>96</v>
      </c>
      <c r="L16" s="25"/>
    </row>
    <row r="17" spans="1:12" x14ac:dyDescent="0.25">
      <c r="A17" s="3" t="s">
        <v>20</v>
      </c>
      <c r="B17" s="3" t="s">
        <v>21</v>
      </c>
      <c r="C17" s="5">
        <v>463</v>
      </c>
      <c r="D17" s="4">
        <v>600</v>
      </c>
      <c r="E17" s="22">
        <f t="shared" si="0"/>
        <v>558</v>
      </c>
      <c r="F17" s="27">
        <v>0.93</v>
      </c>
      <c r="G17" s="23"/>
      <c r="H17" s="23" t="s">
        <v>92</v>
      </c>
      <c r="I17" s="5">
        <v>17.078715798254336</v>
      </c>
      <c r="J17" s="25">
        <v>2</v>
      </c>
      <c r="K17" s="10" t="s">
        <v>96</v>
      </c>
      <c r="L17" s="25"/>
    </row>
    <row r="18" spans="1:12" x14ac:dyDescent="0.25">
      <c r="A18" s="3" t="s">
        <v>26</v>
      </c>
      <c r="B18" s="3" t="s">
        <v>21</v>
      </c>
      <c r="C18" s="5">
        <v>445</v>
      </c>
      <c r="D18" s="4">
        <v>600</v>
      </c>
      <c r="E18" s="22">
        <f t="shared" si="0"/>
        <v>552</v>
      </c>
      <c r="F18" s="27">
        <v>0.92</v>
      </c>
      <c r="G18" s="23"/>
      <c r="H18" s="23" t="s">
        <v>92</v>
      </c>
      <c r="I18" s="5">
        <v>12.870966118605599</v>
      </c>
      <c r="J18" s="25">
        <v>3</v>
      </c>
      <c r="K18" s="10" t="s">
        <v>96</v>
      </c>
      <c r="L18" s="25"/>
    </row>
    <row r="19" spans="1:12" x14ac:dyDescent="0.25">
      <c r="A19" s="3" t="s">
        <v>45</v>
      </c>
      <c r="B19" s="3" t="s">
        <v>12</v>
      </c>
      <c r="C19" s="5">
        <v>606</v>
      </c>
      <c r="D19" s="4">
        <v>600</v>
      </c>
      <c r="E19" s="22">
        <f t="shared" si="0"/>
        <v>462</v>
      </c>
      <c r="F19" s="24">
        <v>0.77</v>
      </c>
      <c r="G19" s="23"/>
      <c r="H19" s="23" t="s">
        <v>92</v>
      </c>
      <c r="I19" s="5">
        <v>10.4469605815263</v>
      </c>
      <c r="J19" s="25">
        <v>13</v>
      </c>
      <c r="K19" s="26" t="s">
        <v>94</v>
      </c>
      <c r="L19" s="25"/>
    </row>
    <row r="20" spans="1:12" x14ac:dyDescent="0.25">
      <c r="A20" s="3" t="s">
        <v>48</v>
      </c>
      <c r="B20" s="3" t="s">
        <v>15</v>
      </c>
      <c r="C20" s="5">
        <v>731</v>
      </c>
      <c r="D20" s="4">
        <v>900</v>
      </c>
      <c r="E20" s="22">
        <f t="shared" si="0"/>
        <v>675</v>
      </c>
      <c r="F20" s="24">
        <v>0.75</v>
      </c>
      <c r="G20" s="23"/>
      <c r="H20" s="23" t="s">
        <v>92</v>
      </c>
      <c r="I20" s="5">
        <v>15.089790959257</v>
      </c>
      <c r="J20" s="25">
        <v>14</v>
      </c>
      <c r="K20" s="10" t="s">
        <v>94</v>
      </c>
      <c r="L20" s="25"/>
    </row>
    <row r="21" spans="1:12" x14ac:dyDescent="0.25">
      <c r="A21" s="3" t="s">
        <v>49</v>
      </c>
      <c r="B21" s="3" t="s">
        <v>21</v>
      </c>
      <c r="C21" s="5">
        <v>254</v>
      </c>
      <c r="D21" s="4">
        <v>600</v>
      </c>
      <c r="E21" s="22">
        <f t="shared" si="0"/>
        <v>420</v>
      </c>
      <c r="F21" s="24">
        <v>0.7</v>
      </c>
      <c r="G21" s="23"/>
      <c r="H21" s="23" t="s">
        <v>92</v>
      </c>
      <c r="I21" s="5">
        <v>7.8494246780244294</v>
      </c>
      <c r="J21" s="25" t="s">
        <v>93</v>
      </c>
      <c r="K21" s="26"/>
      <c r="L21" s="25"/>
    </row>
    <row r="22" spans="1:12" x14ac:dyDescent="0.25">
      <c r="A22" s="3" t="s">
        <v>50</v>
      </c>
      <c r="B22" s="3" t="s">
        <v>21</v>
      </c>
      <c r="C22" s="5">
        <v>256</v>
      </c>
      <c r="D22" s="4">
        <v>600</v>
      </c>
      <c r="E22" s="22">
        <f t="shared" si="0"/>
        <v>420</v>
      </c>
      <c r="F22" s="24">
        <v>0.7</v>
      </c>
      <c r="G22" s="23"/>
      <c r="H22" s="23" t="s">
        <v>92</v>
      </c>
      <c r="I22" s="5">
        <v>5.5209863640044148</v>
      </c>
      <c r="J22" s="25" t="s">
        <v>93</v>
      </c>
      <c r="K22" s="26"/>
      <c r="L22" s="25"/>
    </row>
    <row r="23" spans="1:12" x14ac:dyDescent="0.25">
      <c r="A23" s="3" t="s">
        <v>54</v>
      </c>
      <c r="B23" s="3" t="s">
        <v>21</v>
      </c>
      <c r="C23" s="5">
        <v>235</v>
      </c>
      <c r="D23" s="4">
        <v>450</v>
      </c>
      <c r="E23" s="22">
        <f t="shared" si="0"/>
        <v>301.5</v>
      </c>
      <c r="F23" s="24">
        <v>0.67</v>
      </c>
      <c r="G23" s="23"/>
      <c r="H23" s="23" t="s">
        <v>92</v>
      </c>
      <c r="I23" s="5">
        <v>3.7071857328046298</v>
      </c>
      <c r="J23" s="25" t="s">
        <v>93</v>
      </c>
      <c r="K23" s="26"/>
      <c r="L23" s="25"/>
    </row>
    <row r="24" spans="1:12" x14ac:dyDescent="0.25">
      <c r="A24" s="3" t="s">
        <v>55</v>
      </c>
      <c r="B24" s="3" t="s">
        <v>21</v>
      </c>
      <c r="C24" s="5">
        <v>176</v>
      </c>
      <c r="D24" s="4">
        <v>450</v>
      </c>
      <c r="E24" s="22">
        <f t="shared" si="0"/>
        <v>306</v>
      </c>
      <c r="F24" s="24">
        <v>0.68</v>
      </c>
      <c r="G24" s="23"/>
      <c r="H24" s="23" t="s">
        <v>92</v>
      </c>
      <c r="I24" s="5">
        <v>7.5213704415825591</v>
      </c>
      <c r="J24" s="25" t="s">
        <v>93</v>
      </c>
      <c r="K24" s="26"/>
      <c r="L24" s="25"/>
    </row>
    <row r="25" spans="1:12" x14ac:dyDescent="0.25">
      <c r="A25" s="3" t="s">
        <v>23</v>
      </c>
      <c r="B25" s="3" t="s">
        <v>21</v>
      </c>
      <c r="C25" s="5">
        <v>379</v>
      </c>
      <c r="D25" s="4">
        <v>600</v>
      </c>
      <c r="E25" s="22">
        <f t="shared" si="0"/>
        <v>480</v>
      </c>
      <c r="F25" s="27">
        <v>0.8</v>
      </c>
      <c r="G25" s="23"/>
      <c r="H25" s="23" t="s">
        <v>92</v>
      </c>
      <c r="I25" s="5">
        <v>10.823229933546999</v>
      </c>
      <c r="J25" s="25">
        <v>11</v>
      </c>
      <c r="K25" s="26"/>
      <c r="L25" s="25"/>
    </row>
    <row r="26" spans="1:12" x14ac:dyDescent="0.25">
      <c r="A26" s="3" t="s">
        <v>47</v>
      </c>
      <c r="B26" s="3" t="s">
        <v>15</v>
      </c>
      <c r="C26" s="5">
        <v>433</v>
      </c>
      <c r="D26" s="4">
        <v>600</v>
      </c>
      <c r="E26" s="22">
        <f t="shared" si="0"/>
        <v>378</v>
      </c>
      <c r="F26" s="28">
        <v>0.63</v>
      </c>
      <c r="G26" s="23"/>
      <c r="H26" s="23" t="s">
        <v>92</v>
      </c>
      <c r="I26" s="5">
        <v>12.798782454989478</v>
      </c>
      <c r="J26" s="25">
        <v>17</v>
      </c>
      <c r="K26" s="10" t="s">
        <v>94</v>
      </c>
      <c r="L26" s="25"/>
    </row>
    <row r="27" spans="1:12" x14ac:dyDescent="0.25">
      <c r="A27" s="3" t="s">
        <v>41</v>
      </c>
      <c r="B27" s="3" t="s">
        <v>15</v>
      </c>
      <c r="C27" s="5">
        <v>765</v>
      </c>
      <c r="D27" s="4">
        <v>900</v>
      </c>
      <c r="E27" s="22">
        <f t="shared" si="0"/>
        <v>630</v>
      </c>
      <c r="F27" s="28">
        <v>0.7</v>
      </c>
      <c r="G27" s="23"/>
      <c r="H27" s="23" t="s">
        <v>92</v>
      </c>
      <c r="I27" s="5">
        <v>18.108922306565734</v>
      </c>
      <c r="J27" s="25">
        <v>14</v>
      </c>
      <c r="K27" s="26" t="s">
        <v>94</v>
      </c>
      <c r="L27" s="25"/>
    </row>
    <row r="28" spans="1:12" x14ac:dyDescent="0.25">
      <c r="A28" s="3" t="s">
        <v>60</v>
      </c>
      <c r="B28" s="3" t="s">
        <v>15</v>
      </c>
      <c r="C28" s="5">
        <v>722</v>
      </c>
      <c r="D28" s="4">
        <v>900</v>
      </c>
      <c r="E28" s="22">
        <f t="shared" si="0"/>
        <v>567</v>
      </c>
      <c r="F28" s="24">
        <v>0.63</v>
      </c>
      <c r="G28" s="23"/>
      <c r="H28" s="23" t="s">
        <v>92</v>
      </c>
      <c r="I28" s="5">
        <v>12.981948868016588</v>
      </c>
      <c r="J28" s="25" t="s">
        <v>93</v>
      </c>
      <c r="K28" s="26"/>
      <c r="L28" s="25"/>
    </row>
    <row r="29" spans="1:12" x14ac:dyDescent="0.25">
      <c r="A29" s="3" t="s">
        <v>77</v>
      </c>
      <c r="B29" s="3" t="s">
        <v>15</v>
      </c>
      <c r="C29" s="5">
        <v>754</v>
      </c>
      <c r="D29" s="4">
        <v>900</v>
      </c>
      <c r="E29" s="22">
        <f t="shared" si="0"/>
        <v>747</v>
      </c>
      <c r="F29" s="27">
        <v>0.83</v>
      </c>
      <c r="G29" s="23"/>
      <c r="H29" s="23" t="s">
        <v>92</v>
      </c>
      <c r="I29" s="5">
        <v>16.892707771554228</v>
      </c>
      <c r="J29" s="25">
        <v>9</v>
      </c>
      <c r="K29" s="26" t="s">
        <v>95</v>
      </c>
      <c r="L29" s="25"/>
    </row>
    <row r="30" spans="1:12" x14ac:dyDescent="0.25">
      <c r="A30" s="3" t="s">
        <v>69</v>
      </c>
      <c r="B30" s="3" t="s">
        <v>15</v>
      </c>
      <c r="C30" s="5" t="s">
        <v>97</v>
      </c>
      <c r="D30" s="4" t="s">
        <v>97</v>
      </c>
      <c r="E30" s="22" t="s">
        <v>97</v>
      </c>
      <c r="F30" s="27" t="s">
        <v>97</v>
      </c>
      <c r="G30" s="23"/>
      <c r="H30" s="23">
        <v>0</v>
      </c>
      <c r="I30" s="5">
        <v>0</v>
      </c>
      <c r="J30" s="25"/>
      <c r="K30" s="26"/>
      <c r="L30" s="25"/>
    </row>
    <row r="31" spans="1:12" x14ac:dyDescent="0.25">
      <c r="A31" s="3" t="s">
        <v>59</v>
      </c>
      <c r="B31" s="3" t="s">
        <v>21</v>
      </c>
      <c r="C31" s="5">
        <v>192</v>
      </c>
      <c r="D31" s="4">
        <v>450</v>
      </c>
      <c r="E31" s="22">
        <f t="shared" si="0"/>
        <v>364.5</v>
      </c>
      <c r="F31" s="27">
        <v>0.81</v>
      </c>
      <c r="G31" s="23"/>
      <c r="H31" s="23" t="s">
        <v>92</v>
      </c>
      <c r="I31" s="5">
        <v>7.6990644485466602</v>
      </c>
      <c r="J31" s="25">
        <v>11</v>
      </c>
      <c r="K31" s="10"/>
      <c r="L31" s="25"/>
    </row>
    <row r="32" spans="1:12" x14ac:dyDescent="0.25">
      <c r="A32" s="3" t="s">
        <v>66</v>
      </c>
      <c r="B32" s="3" t="s">
        <v>21</v>
      </c>
      <c r="C32" s="5">
        <v>106</v>
      </c>
      <c r="D32" s="4">
        <v>450</v>
      </c>
      <c r="E32" s="22">
        <f t="shared" si="0"/>
        <v>229.5</v>
      </c>
      <c r="F32" s="24">
        <v>0.51</v>
      </c>
      <c r="G32" s="23"/>
      <c r="H32" s="23" t="s">
        <v>92</v>
      </c>
      <c r="I32" s="5">
        <v>8.2505848292697834</v>
      </c>
      <c r="J32" s="25" t="s">
        <v>93</v>
      </c>
      <c r="K32" s="26"/>
      <c r="L32" s="25"/>
    </row>
    <row r="33" spans="1:12" x14ac:dyDescent="0.25">
      <c r="A33" s="3" t="s">
        <v>65</v>
      </c>
      <c r="B33" s="3" t="s">
        <v>21</v>
      </c>
      <c r="C33" s="5">
        <v>198</v>
      </c>
      <c r="D33" s="4">
        <v>450</v>
      </c>
      <c r="E33" s="22">
        <f t="shared" si="0"/>
        <v>247.50000000000003</v>
      </c>
      <c r="F33" s="24">
        <v>0.55000000000000004</v>
      </c>
      <c r="G33" s="23"/>
      <c r="H33" s="23" t="s">
        <v>92</v>
      </c>
      <c r="I33" s="5">
        <v>10.1</v>
      </c>
      <c r="J33" s="25" t="s">
        <v>93</v>
      </c>
      <c r="K33" s="10"/>
      <c r="L33" s="25"/>
    </row>
    <row r="34" spans="1:12" x14ac:dyDescent="0.25">
      <c r="A34" s="3" t="s">
        <v>57</v>
      </c>
      <c r="B34" s="3" t="s">
        <v>21</v>
      </c>
      <c r="C34" s="5">
        <v>277</v>
      </c>
      <c r="D34" s="4">
        <v>450</v>
      </c>
      <c r="E34" s="22">
        <f t="shared" si="0"/>
        <v>351</v>
      </c>
      <c r="F34" s="24">
        <v>0.78</v>
      </c>
      <c r="G34" s="23"/>
      <c r="H34" s="29" t="s">
        <v>98</v>
      </c>
      <c r="I34" s="5">
        <v>8.93</v>
      </c>
      <c r="J34" s="25">
        <v>11</v>
      </c>
      <c r="K34" s="10"/>
      <c r="L34" s="25"/>
    </row>
    <row r="35" spans="1:12" x14ac:dyDescent="0.25">
      <c r="A35" s="3" t="s">
        <v>64</v>
      </c>
      <c r="B35" s="3" t="s">
        <v>15</v>
      </c>
      <c r="C35" s="5">
        <v>541</v>
      </c>
      <c r="D35" s="4">
        <v>900</v>
      </c>
      <c r="E35" s="22">
        <f t="shared" si="0"/>
        <v>513</v>
      </c>
      <c r="F35" s="24">
        <v>0.56999999999999995</v>
      </c>
      <c r="G35" s="23"/>
      <c r="H35" s="23" t="s">
        <v>92</v>
      </c>
      <c r="I35" s="5">
        <v>20.194740934138071</v>
      </c>
      <c r="J35" s="25" t="s">
        <v>93</v>
      </c>
      <c r="K35" s="10"/>
      <c r="L35" s="25"/>
    </row>
    <row r="36" spans="1:12" x14ac:dyDescent="0.25">
      <c r="A36" s="3" t="s">
        <v>63</v>
      </c>
      <c r="B36" s="3" t="s">
        <v>15</v>
      </c>
      <c r="C36" s="5">
        <v>550</v>
      </c>
      <c r="D36" s="4">
        <v>900</v>
      </c>
      <c r="E36" s="22">
        <f t="shared" si="0"/>
        <v>495.00000000000006</v>
      </c>
      <c r="F36" s="24">
        <v>0.55000000000000004</v>
      </c>
      <c r="G36" s="23"/>
      <c r="H36" s="23" t="s">
        <v>92</v>
      </c>
      <c r="I36" s="5">
        <v>18.847107489857034</v>
      </c>
      <c r="J36" s="25" t="s">
        <v>93</v>
      </c>
      <c r="K36" s="10"/>
      <c r="L36" s="25"/>
    </row>
    <row r="37" spans="1:12" x14ac:dyDescent="0.25">
      <c r="A37" s="3" t="s">
        <v>43</v>
      </c>
      <c r="B37" s="3" t="s">
        <v>21</v>
      </c>
      <c r="C37" s="5">
        <v>220</v>
      </c>
      <c r="D37" s="4">
        <v>450</v>
      </c>
      <c r="E37" s="22">
        <f t="shared" si="0"/>
        <v>351</v>
      </c>
      <c r="F37" s="24">
        <v>0.78</v>
      </c>
      <c r="G37" s="23"/>
      <c r="H37" s="23" t="s">
        <v>92</v>
      </c>
      <c r="I37" s="5">
        <v>8.2826655169733474</v>
      </c>
      <c r="J37" s="25">
        <v>11</v>
      </c>
      <c r="K37" s="10"/>
      <c r="L37" s="25"/>
    </row>
    <row r="38" spans="1:12" x14ac:dyDescent="0.25">
      <c r="A38" s="3" t="s">
        <v>39</v>
      </c>
      <c r="B38" s="3" t="s">
        <v>21</v>
      </c>
      <c r="C38" s="5">
        <v>362</v>
      </c>
      <c r="D38" s="4">
        <v>900</v>
      </c>
      <c r="E38" s="22">
        <f t="shared" si="0"/>
        <v>648</v>
      </c>
      <c r="F38" s="24">
        <v>0.72</v>
      </c>
      <c r="G38" s="23"/>
      <c r="H38" s="23" t="s">
        <v>92</v>
      </c>
      <c r="I38" s="5">
        <v>21.832290274932891</v>
      </c>
      <c r="J38" s="25">
        <v>11</v>
      </c>
      <c r="K38" s="10"/>
      <c r="L38" s="25"/>
    </row>
    <row r="39" spans="1:12" x14ac:dyDescent="0.25">
      <c r="A39" s="3" t="s">
        <v>34</v>
      </c>
      <c r="B39" s="3" t="s">
        <v>15</v>
      </c>
      <c r="C39" s="5">
        <v>646</v>
      </c>
      <c r="D39" s="4">
        <v>900</v>
      </c>
      <c r="E39" s="22">
        <f t="shared" si="0"/>
        <v>729</v>
      </c>
      <c r="F39" s="27">
        <v>0.81</v>
      </c>
      <c r="G39" s="23"/>
      <c r="H39" s="23" t="s">
        <v>92</v>
      </c>
      <c r="I39" s="5">
        <v>17.559999999999999</v>
      </c>
      <c r="J39" s="25">
        <v>9</v>
      </c>
      <c r="K39" s="26" t="s">
        <v>95</v>
      </c>
      <c r="L39" s="25"/>
    </row>
    <row r="40" spans="1:12" x14ac:dyDescent="0.25">
      <c r="A40" s="3" t="s">
        <v>30</v>
      </c>
      <c r="B40" s="3" t="s">
        <v>12</v>
      </c>
      <c r="C40" s="5">
        <v>730</v>
      </c>
      <c r="D40" s="4">
        <v>900</v>
      </c>
      <c r="E40" s="22">
        <f t="shared" si="0"/>
        <v>783</v>
      </c>
      <c r="F40" s="27">
        <v>0.87</v>
      </c>
      <c r="G40" s="23"/>
      <c r="H40" s="23" t="s">
        <v>92</v>
      </c>
      <c r="I40" s="5">
        <v>18.696763208347068</v>
      </c>
      <c r="J40" s="25">
        <v>6</v>
      </c>
      <c r="K40" s="10"/>
      <c r="L40" s="25"/>
    </row>
    <row r="41" spans="1:12" x14ac:dyDescent="0.25">
      <c r="A41" s="3" t="s">
        <v>38</v>
      </c>
      <c r="B41" s="3" t="s">
        <v>12</v>
      </c>
      <c r="C41" s="5">
        <v>478</v>
      </c>
      <c r="D41" s="4">
        <v>600</v>
      </c>
      <c r="E41" s="22">
        <f t="shared" si="0"/>
        <v>498</v>
      </c>
      <c r="F41" s="27">
        <v>0.83</v>
      </c>
      <c r="G41" s="23"/>
      <c r="H41" s="23" t="s">
        <v>92</v>
      </c>
      <c r="I41" s="5">
        <v>10.558280542179199</v>
      </c>
      <c r="J41" s="25">
        <v>9</v>
      </c>
      <c r="K41" s="26" t="s">
        <v>95</v>
      </c>
      <c r="L41" s="25"/>
    </row>
    <row r="42" spans="1:12" x14ac:dyDescent="0.25">
      <c r="A42" s="3" t="s">
        <v>44</v>
      </c>
      <c r="B42" s="3" t="s">
        <v>15</v>
      </c>
      <c r="C42" s="5">
        <v>609</v>
      </c>
      <c r="D42" s="4">
        <v>900</v>
      </c>
      <c r="E42" s="22">
        <f t="shared" si="0"/>
        <v>639</v>
      </c>
      <c r="F42" s="24">
        <v>0.71</v>
      </c>
      <c r="G42" s="23"/>
      <c r="H42" s="23" t="s">
        <v>92</v>
      </c>
      <c r="I42" s="5">
        <v>18.440512634698603</v>
      </c>
      <c r="J42" s="25">
        <v>14</v>
      </c>
      <c r="K42" s="10"/>
      <c r="L42" s="25"/>
    </row>
    <row r="43" spans="1:12" x14ac:dyDescent="0.25">
      <c r="A43" s="3" t="s">
        <v>31</v>
      </c>
      <c r="B43" s="3" t="s">
        <v>12</v>
      </c>
      <c r="C43" s="5">
        <v>635</v>
      </c>
      <c r="D43" s="4">
        <v>900</v>
      </c>
      <c r="E43" s="22">
        <f t="shared" si="0"/>
        <v>738</v>
      </c>
      <c r="F43" s="27">
        <v>0.82</v>
      </c>
      <c r="G43" s="23"/>
      <c r="H43" s="23" t="s">
        <v>92</v>
      </c>
      <c r="I43" s="5">
        <v>17.694648306060007</v>
      </c>
      <c r="J43" s="25">
        <v>9</v>
      </c>
      <c r="K43" s="10" t="s">
        <v>94</v>
      </c>
      <c r="L43" s="25"/>
    </row>
    <row r="44" spans="1:12" x14ac:dyDescent="0.25">
      <c r="A44" s="3" t="s">
        <v>22</v>
      </c>
      <c r="B44" s="3" t="s">
        <v>15</v>
      </c>
      <c r="C44" s="5">
        <v>816</v>
      </c>
      <c r="D44" s="4">
        <v>900</v>
      </c>
      <c r="E44" s="22">
        <f t="shared" si="0"/>
        <v>837</v>
      </c>
      <c r="F44" s="27">
        <v>0.93</v>
      </c>
      <c r="G44" s="23"/>
      <c r="H44" s="23" t="s">
        <v>92</v>
      </c>
      <c r="I44" s="5">
        <v>19.559999999999999</v>
      </c>
      <c r="J44" s="25">
        <v>3</v>
      </c>
      <c r="K44" s="10" t="s">
        <v>94</v>
      </c>
      <c r="L44" s="30" t="s">
        <v>99</v>
      </c>
    </row>
    <row r="45" spans="1:12" x14ac:dyDescent="0.25">
      <c r="A45" s="3" t="s">
        <v>16</v>
      </c>
      <c r="B45" s="3" t="s">
        <v>12</v>
      </c>
      <c r="C45" s="5">
        <v>677</v>
      </c>
      <c r="D45" s="4">
        <v>900</v>
      </c>
      <c r="E45" s="22">
        <f t="shared" si="0"/>
        <v>837</v>
      </c>
      <c r="F45" s="27">
        <v>0.93</v>
      </c>
      <c r="G45" s="23"/>
      <c r="H45" s="23" t="s">
        <v>92</v>
      </c>
      <c r="I45" s="5">
        <v>17.14297464092715</v>
      </c>
      <c r="J45" s="25">
        <v>3</v>
      </c>
      <c r="K45" s="10" t="s">
        <v>94</v>
      </c>
      <c r="L45" s="30" t="s">
        <v>99</v>
      </c>
    </row>
    <row r="46" spans="1:12" x14ac:dyDescent="0.25">
      <c r="A46" s="3" t="s">
        <v>11</v>
      </c>
      <c r="B46" s="3" t="s">
        <v>12</v>
      </c>
      <c r="C46" s="5">
        <v>836</v>
      </c>
      <c r="D46" s="4">
        <v>900</v>
      </c>
      <c r="E46" s="22">
        <f t="shared" si="0"/>
        <v>900</v>
      </c>
      <c r="F46" s="31">
        <v>1</v>
      </c>
      <c r="G46" s="23"/>
      <c r="H46" s="23" t="s">
        <v>92</v>
      </c>
      <c r="I46" s="5">
        <v>22.446974808278451</v>
      </c>
      <c r="J46" s="32" t="s">
        <v>100</v>
      </c>
      <c r="K46" s="10" t="s">
        <v>96</v>
      </c>
      <c r="L46" s="32" t="s">
        <v>100</v>
      </c>
    </row>
    <row r="47" spans="1:12" x14ac:dyDescent="0.25">
      <c r="A47" s="3" t="s">
        <v>29</v>
      </c>
      <c r="B47" s="3" t="s">
        <v>12</v>
      </c>
      <c r="C47" s="5">
        <v>720</v>
      </c>
      <c r="D47" s="4">
        <v>900</v>
      </c>
      <c r="E47" s="22">
        <f t="shared" si="0"/>
        <v>819</v>
      </c>
      <c r="F47" s="27">
        <v>0.91</v>
      </c>
      <c r="G47" s="23"/>
      <c r="H47" s="23" t="s">
        <v>92</v>
      </c>
      <c r="I47" s="5">
        <v>16.511007657511001</v>
      </c>
      <c r="J47" s="25">
        <v>4</v>
      </c>
      <c r="K47" s="26" t="s">
        <v>94</v>
      </c>
      <c r="L47" s="25"/>
    </row>
    <row r="48" spans="1:12" x14ac:dyDescent="0.25">
      <c r="A48" s="3" t="s">
        <v>32</v>
      </c>
      <c r="B48" s="3" t="s">
        <v>12</v>
      </c>
      <c r="C48" s="5">
        <v>758</v>
      </c>
      <c r="D48" s="4">
        <v>900</v>
      </c>
      <c r="E48" s="22">
        <f t="shared" si="0"/>
        <v>810</v>
      </c>
      <c r="F48" s="27">
        <v>0.9</v>
      </c>
      <c r="G48" s="23"/>
      <c r="H48" s="23" t="s">
        <v>92</v>
      </c>
      <c r="I48" s="5">
        <v>20.769317876978</v>
      </c>
      <c r="J48" s="25">
        <v>4</v>
      </c>
      <c r="K48" s="10" t="s">
        <v>96</v>
      </c>
      <c r="L48" s="25"/>
    </row>
    <row r="49" spans="1:12" x14ac:dyDescent="0.25">
      <c r="A49" s="3" t="s">
        <v>19</v>
      </c>
      <c r="B49" s="3" t="s">
        <v>12</v>
      </c>
      <c r="C49" s="5">
        <v>848</v>
      </c>
      <c r="D49" s="4">
        <v>900</v>
      </c>
      <c r="E49" s="22">
        <f t="shared" si="0"/>
        <v>837</v>
      </c>
      <c r="F49" s="27">
        <v>0.93</v>
      </c>
      <c r="G49" s="23"/>
      <c r="H49" s="23" t="s">
        <v>92</v>
      </c>
      <c r="I49" s="5">
        <v>21.078278788125818</v>
      </c>
      <c r="J49" s="25">
        <v>3</v>
      </c>
      <c r="K49" s="26" t="s">
        <v>96</v>
      </c>
      <c r="L49" s="30" t="s">
        <v>99</v>
      </c>
    </row>
    <row r="50" spans="1:12" x14ac:dyDescent="0.25">
      <c r="A50" s="3" t="s">
        <v>14</v>
      </c>
      <c r="B50" s="3" t="s">
        <v>15</v>
      </c>
      <c r="C50" s="5">
        <v>971</v>
      </c>
      <c r="D50" s="4">
        <v>900</v>
      </c>
      <c r="E50" s="22">
        <f t="shared" si="0"/>
        <v>900</v>
      </c>
      <c r="F50" s="31">
        <v>1</v>
      </c>
      <c r="G50" s="23"/>
      <c r="H50" s="23" t="s">
        <v>92</v>
      </c>
      <c r="I50" s="5">
        <v>20.239999999999998</v>
      </c>
      <c r="J50" s="32" t="s">
        <v>100</v>
      </c>
      <c r="K50" s="10" t="s">
        <v>96</v>
      </c>
      <c r="L50" s="32" t="s">
        <v>100</v>
      </c>
    </row>
    <row r="51" spans="1:12" x14ac:dyDescent="0.25">
      <c r="A51" s="3" t="s">
        <v>18</v>
      </c>
      <c r="B51" s="3" t="s">
        <v>15</v>
      </c>
      <c r="C51" s="5">
        <v>702</v>
      </c>
      <c r="D51" s="4">
        <v>900</v>
      </c>
      <c r="E51" s="22">
        <f t="shared" si="0"/>
        <v>882</v>
      </c>
      <c r="F51" s="27">
        <v>0.98</v>
      </c>
      <c r="G51" s="23"/>
      <c r="H51" s="23" t="s">
        <v>92</v>
      </c>
      <c r="I51" s="5">
        <v>22.985603279534075</v>
      </c>
      <c r="J51" s="29" t="s">
        <v>101</v>
      </c>
      <c r="K51" s="10" t="s">
        <v>96</v>
      </c>
      <c r="L51" s="30" t="s">
        <v>99</v>
      </c>
    </row>
    <row r="52" spans="1:12" x14ac:dyDescent="0.25">
      <c r="A52" s="3" t="s">
        <v>25</v>
      </c>
      <c r="B52" s="3" t="s">
        <v>15</v>
      </c>
      <c r="C52" s="5">
        <v>640</v>
      </c>
      <c r="D52" s="4">
        <v>900</v>
      </c>
      <c r="E52" s="22">
        <f t="shared" si="0"/>
        <v>765</v>
      </c>
      <c r="F52" s="27">
        <v>0.85</v>
      </c>
      <c r="G52" s="23"/>
      <c r="H52" s="29" t="s">
        <v>98</v>
      </c>
      <c r="I52" s="5">
        <v>18.412973202549242</v>
      </c>
      <c r="J52" s="25">
        <v>7</v>
      </c>
      <c r="K52" s="10" t="s">
        <v>96</v>
      </c>
      <c r="L52" s="25"/>
    </row>
    <row r="53" spans="1:12" x14ac:dyDescent="0.25">
      <c r="A53" s="3" t="s">
        <v>35</v>
      </c>
      <c r="B53" s="3" t="s">
        <v>12</v>
      </c>
      <c r="C53" s="5">
        <v>537</v>
      </c>
      <c r="D53" s="4">
        <v>600</v>
      </c>
      <c r="E53" s="22">
        <f t="shared" si="0"/>
        <v>468</v>
      </c>
      <c r="F53" s="24">
        <v>0.78</v>
      </c>
      <c r="G53" s="23"/>
      <c r="H53" s="23" t="s">
        <v>92</v>
      </c>
      <c r="I53" s="5">
        <v>12</v>
      </c>
      <c r="J53" s="25">
        <v>11</v>
      </c>
      <c r="K53" s="10"/>
      <c r="L53" s="25"/>
    </row>
    <row r="54" spans="1:12" x14ac:dyDescent="0.25">
      <c r="A54" s="3" t="s">
        <v>53</v>
      </c>
      <c r="B54" s="3" t="s">
        <v>12</v>
      </c>
      <c r="C54" s="5">
        <v>374</v>
      </c>
      <c r="D54" s="4">
        <v>600</v>
      </c>
      <c r="E54" s="22">
        <f t="shared" si="0"/>
        <v>360</v>
      </c>
      <c r="F54" s="24">
        <v>0.6</v>
      </c>
      <c r="G54" s="23"/>
      <c r="H54" s="23" t="s">
        <v>92</v>
      </c>
      <c r="I54" s="5">
        <v>3.7164517725021256</v>
      </c>
      <c r="J54" s="25" t="s">
        <v>93</v>
      </c>
      <c r="K54" s="10"/>
      <c r="L54" s="25"/>
    </row>
    <row r="55" spans="1:12" x14ac:dyDescent="0.25">
      <c r="A55" s="3" t="s">
        <v>27</v>
      </c>
      <c r="B55" s="3" t="s">
        <v>21</v>
      </c>
      <c r="C55" s="5">
        <v>301</v>
      </c>
      <c r="D55" s="4">
        <v>600</v>
      </c>
      <c r="E55" s="22">
        <f t="shared" si="0"/>
        <v>534</v>
      </c>
      <c r="F55" s="27">
        <v>0.89</v>
      </c>
      <c r="G55" s="23"/>
      <c r="H55" s="23" t="s">
        <v>92</v>
      </c>
      <c r="I55" s="5">
        <v>13.778592410186249</v>
      </c>
      <c r="J55" s="25">
        <v>4</v>
      </c>
      <c r="K55" s="10"/>
      <c r="L55" s="25"/>
    </row>
    <row r="56" spans="1:12" x14ac:dyDescent="0.25">
      <c r="A56" s="3" t="s">
        <v>68</v>
      </c>
      <c r="B56" s="3" t="s">
        <v>12</v>
      </c>
      <c r="C56" s="5">
        <v>342</v>
      </c>
      <c r="D56" s="4">
        <v>600</v>
      </c>
      <c r="E56" s="22">
        <f t="shared" si="0"/>
        <v>420</v>
      </c>
      <c r="F56" s="24">
        <v>0.7</v>
      </c>
      <c r="G56" s="23"/>
      <c r="H56" s="23" t="s">
        <v>92</v>
      </c>
      <c r="I56" s="5">
        <v>8.603793664175015</v>
      </c>
      <c r="J56" s="25" t="s">
        <v>93</v>
      </c>
      <c r="K56" s="10"/>
      <c r="L56" s="25"/>
    </row>
    <row r="57" spans="1:12" x14ac:dyDescent="0.25">
      <c r="A57" s="3" t="s">
        <v>61</v>
      </c>
      <c r="B57" s="3" t="s">
        <v>12</v>
      </c>
      <c r="C57" s="5">
        <v>331</v>
      </c>
      <c r="D57" s="4">
        <v>600</v>
      </c>
      <c r="E57" s="22">
        <f t="shared" si="0"/>
        <v>420</v>
      </c>
      <c r="F57" s="24">
        <v>0.7</v>
      </c>
      <c r="G57" s="23"/>
      <c r="H57" s="23" t="s">
        <v>92</v>
      </c>
      <c r="I57" s="5">
        <v>12.057164762541158</v>
      </c>
      <c r="J57" s="25">
        <v>14</v>
      </c>
      <c r="K57" s="10"/>
      <c r="L57" s="25"/>
    </row>
  </sheetData>
  <autoFilter ref="A1:L57">
    <sortState ref="A2:L56">
      <sortCondition ref="A1:A56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HFC ULA</vt:lpstr>
      <vt:lpstr>DATA</vt:lpstr>
      <vt:lpstr>HFC ULA-04-17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Augusto de Oliveira</dc:creator>
  <cp:lastModifiedBy>Fellipe Augusto de Oliveira</cp:lastModifiedBy>
  <dcterms:created xsi:type="dcterms:W3CDTF">2018-08-23T11:45:25Z</dcterms:created>
  <dcterms:modified xsi:type="dcterms:W3CDTF">2018-11-05T19:20:11Z</dcterms:modified>
</cp:coreProperties>
</file>